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zh-TW\"/>
    </mc:Choice>
  </mc:AlternateContent>
  <xr:revisionPtr revIDLastSave="0" documentId="13_ncr:1_{1DA3411C-A31D-4097-8D9C-6E81C58BE77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行事曆" sheetId="1" r:id="rId1"/>
  </sheets>
  <definedNames>
    <definedName name="_10月週日1">DATEVALUE(行事曆!$B$1&amp;"/10/1")-WEEKDAY(DATEVALUE(行事曆!$B$1&amp;"/10/1"))+1</definedName>
    <definedName name="_11月週日1">DATEVALUE(行事曆!$B$1&amp;"/11/1")-WEEKDAY(DATEVALUE(行事曆!$B$1&amp;"/11/1"))+1</definedName>
    <definedName name="_12月週日1">DATEVALUE(行事曆!$B$1&amp;"/12/1")-WEEKDAY(DATEVALUE(行事曆!$B$1&amp;"/12/1"))+1</definedName>
    <definedName name="_1月週日1">DATEVALUE(行事曆!$B$1&amp;"/1/1")-WEEKDAY(DATEVALUE(行事曆!$B$1&amp;"/1/1"))+1</definedName>
    <definedName name="_2月週日1">DATEVALUE(行事曆!$B$1&amp;"/2/1")-WEEKDAY(DATEVALUE(行事曆!$B$1&amp;"/2/1"))+1</definedName>
    <definedName name="_3月週日1">DATEVALUE(行事曆!$B$1&amp;"/3/1")-WEEKDAY(DATEVALUE(行事曆!$B$1&amp;"/3/1"))+1</definedName>
    <definedName name="_4月週日1">DATEVALUE(行事曆!$B$1&amp;"/4/1")-WEEKDAY(DATEVALUE(行事曆!$B$1&amp;"/4/1"))+1</definedName>
    <definedName name="_5月週日1">DATEVALUE(行事曆!$B$1&amp;"/5/1")-WEEKDAY(DATEVALUE(行事曆!$B$1&amp;"/5/1"))+1</definedName>
    <definedName name="_6月週日1">DATEVALUE(行事曆!$B$1&amp;"/6/1")-WEEKDAY(DATEVALUE(行事曆!$B$1&amp;"/6/1"))+1</definedName>
    <definedName name="_7月週日1">DATEVALUE(行事曆!$B$1&amp;"/7/1")-WEEKDAY(DATEVALUE(行事曆!$B$1&amp;"/7/1"))+1</definedName>
    <definedName name="_8月週日1">DATEVALUE(行事曆!$B$1&amp;"/8/1")-WEEKDAY(DATEVALUE(行事曆!$B$1&amp;"/8/1"))+1</definedName>
    <definedName name="_9月週日1">DATEVALUE(行事曆!$B$1&amp;"/9/1")-WEEKDAY(DATEVALUE(行事曆!$B$1&amp;"/9/1"))+1</definedName>
    <definedName name="ColumnTitleRegion1..H9.1">行事曆!$B$3</definedName>
    <definedName name="ColumnTitleRegion1..I9.1">行事曆!$B$3</definedName>
    <definedName name="ColumnTitleRegion10..AF9.1">行事曆!$Z$3</definedName>
    <definedName name="ColumnTitleRegion10..AG9.1">行事曆!$Z$3</definedName>
    <definedName name="ColumnTitleRegion11..AF18.1">行事曆!$Z$12</definedName>
    <definedName name="ColumnTitleRegion11..AG18.1">行事曆!$Z$12</definedName>
    <definedName name="ColumnTitleRegion12..AF27.1">行事曆!$Z$21</definedName>
    <definedName name="ColumnTitleRegion12..AG27.1">行事曆!$Z$21</definedName>
    <definedName name="ColumnTitleRegion2..H18.1">行事曆!$B$12</definedName>
    <definedName name="ColumnTitleRegion2..I18.1">行事曆!$B$12</definedName>
    <definedName name="ColumnTitleRegion3..H27.1">行事曆!$B$21</definedName>
    <definedName name="ColumnTitleRegion3..I27.1">行事曆!$B$21</definedName>
    <definedName name="ColumnTitleRegion4..P9.1">行事曆!$J$3</definedName>
    <definedName name="ColumnTitleRegion4..Q9.1">行事曆!$J$3</definedName>
    <definedName name="ColumnTitleRegion5..P18.1">行事曆!$J$12</definedName>
    <definedName name="ColumnTitleRegion5..Q18.1">行事曆!$J$12</definedName>
    <definedName name="ColumnTitleRegion6..P27.1">行事曆!$J$21</definedName>
    <definedName name="ColumnTitleRegion6..Q27.1">行事曆!$J$21</definedName>
    <definedName name="ColumnTitleRegion7..X9.1">行事曆!$R$3</definedName>
    <definedName name="ColumnTitleRegion7..Y9.1">行事曆!$R$3</definedName>
    <definedName name="ColumnTitleRegion8..X18.1">行事曆!$R$12</definedName>
    <definedName name="ColumnTitleRegion8..Y18.1">行事曆!$R$12</definedName>
    <definedName name="ColumnTitleRegion9..X27.1">行事曆!$R$21</definedName>
    <definedName name="ColumnTitleRegion9..Y27.1">行事曆!$R$21</definedName>
    <definedName name="年份">行事曆!$B$1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F27" i="1" l="1"/>
  <c r="AE27" i="1"/>
  <c r="AD27" i="1"/>
  <c r="AC27" i="1"/>
  <c r="AB27" i="1"/>
  <c r="AA27" i="1"/>
  <c r="Z27" i="1"/>
  <c r="AF26" i="1"/>
  <c r="AE26" i="1"/>
  <c r="AD26" i="1"/>
  <c r="AC26" i="1"/>
  <c r="AB26" i="1"/>
  <c r="AA26" i="1"/>
  <c r="Z26" i="1"/>
  <c r="AF25" i="1"/>
  <c r="AE25" i="1"/>
  <c r="AD25" i="1"/>
  <c r="AC25" i="1"/>
  <c r="AB25" i="1"/>
  <c r="AA25" i="1"/>
  <c r="Z25" i="1"/>
  <c r="AF24" i="1"/>
  <c r="AE24" i="1"/>
  <c r="AD24" i="1"/>
  <c r="AC24" i="1"/>
  <c r="AB24" i="1"/>
  <c r="AA24" i="1"/>
  <c r="Z24" i="1"/>
  <c r="AF23" i="1"/>
  <c r="AE23" i="1"/>
  <c r="AD23" i="1"/>
  <c r="AC23" i="1"/>
  <c r="AB23" i="1"/>
  <c r="AA23" i="1"/>
  <c r="Z23" i="1"/>
  <c r="AF22" i="1"/>
  <c r="AE22" i="1"/>
  <c r="AD22" i="1"/>
  <c r="AC22" i="1"/>
  <c r="AB22" i="1"/>
  <c r="AA22" i="1"/>
  <c r="Z22" i="1"/>
  <c r="AF18" i="1"/>
  <c r="AE18" i="1"/>
  <c r="AD18" i="1"/>
  <c r="AC18" i="1"/>
  <c r="AB18" i="1"/>
  <c r="AA18" i="1"/>
  <c r="Z18" i="1"/>
  <c r="AF17" i="1"/>
  <c r="AE17" i="1"/>
  <c r="AD17" i="1"/>
  <c r="AC17" i="1"/>
  <c r="AB17" i="1"/>
  <c r="AA17" i="1"/>
  <c r="Z17" i="1"/>
  <c r="AF16" i="1"/>
  <c r="AE16" i="1"/>
  <c r="AD16" i="1"/>
  <c r="AC16" i="1"/>
  <c r="AB16" i="1"/>
  <c r="AA16" i="1"/>
  <c r="Z16" i="1"/>
  <c r="AF15" i="1"/>
  <c r="AE15" i="1"/>
  <c r="AD15" i="1"/>
  <c r="AC15" i="1"/>
  <c r="AB15" i="1"/>
  <c r="AA15" i="1"/>
  <c r="Z15" i="1"/>
  <c r="AF14" i="1"/>
  <c r="AE14" i="1"/>
  <c r="AD14" i="1"/>
  <c r="AC14" i="1"/>
  <c r="AB14" i="1"/>
  <c r="AA14" i="1"/>
  <c r="Z14" i="1"/>
  <c r="AF13" i="1"/>
  <c r="AE13" i="1"/>
  <c r="AD13" i="1"/>
  <c r="AC13" i="1"/>
  <c r="AB13" i="1"/>
  <c r="AA13" i="1"/>
  <c r="Z13" i="1"/>
  <c r="AF9" i="1"/>
  <c r="AE9" i="1"/>
  <c r="AD9" i="1"/>
  <c r="AC9" i="1"/>
  <c r="AB9" i="1"/>
  <c r="AA9" i="1"/>
  <c r="Z9" i="1"/>
  <c r="AF8" i="1"/>
  <c r="AE8" i="1"/>
  <c r="AD8" i="1"/>
  <c r="AC8" i="1"/>
  <c r="AB8" i="1"/>
  <c r="AA8" i="1"/>
  <c r="Z8" i="1"/>
  <c r="AF7" i="1"/>
  <c r="AE7" i="1"/>
  <c r="AD7" i="1"/>
  <c r="AC7" i="1"/>
  <c r="AB7" i="1"/>
  <c r="AA7" i="1"/>
  <c r="Z7" i="1"/>
  <c r="AF6" i="1"/>
  <c r="AE6" i="1"/>
  <c r="AD6" i="1"/>
  <c r="AC6" i="1"/>
  <c r="AB6" i="1"/>
  <c r="AA6" i="1"/>
  <c r="Z6" i="1"/>
  <c r="AF5" i="1"/>
  <c r="AE5" i="1"/>
  <c r="AD5" i="1"/>
  <c r="AC5" i="1"/>
  <c r="AB5" i="1"/>
  <c r="AA5" i="1"/>
  <c r="Z5" i="1"/>
  <c r="AF4" i="1"/>
  <c r="AE4" i="1"/>
  <c r="AD4" i="1"/>
  <c r="AC4" i="1"/>
  <c r="AB4" i="1"/>
  <c r="AA4" i="1"/>
  <c r="Z4" i="1"/>
  <c r="X27" i="1"/>
  <c r="W27" i="1"/>
  <c r="V27" i="1"/>
  <c r="U27" i="1"/>
  <c r="T27" i="1"/>
  <c r="S27" i="1"/>
  <c r="R27" i="1"/>
  <c r="X26" i="1"/>
  <c r="W26" i="1"/>
  <c r="V26" i="1"/>
  <c r="U26" i="1"/>
  <c r="T26" i="1"/>
  <c r="S26" i="1"/>
  <c r="R26" i="1"/>
  <c r="X25" i="1"/>
  <c r="W25" i="1"/>
  <c r="V25" i="1"/>
  <c r="U25" i="1"/>
  <c r="T25" i="1"/>
  <c r="S25" i="1"/>
  <c r="R25" i="1"/>
  <c r="X24" i="1"/>
  <c r="W24" i="1"/>
  <c r="V24" i="1"/>
  <c r="U24" i="1"/>
  <c r="T24" i="1"/>
  <c r="S24" i="1"/>
  <c r="R24" i="1"/>
  <c r="X23" i="1"/>
  <c r="W23" i="1"/>
  <c r="V23" i="1"/>
  <c r="U23" i="1"/>
  <c r="T23" i="1"/>
  <c r="S23" i="1"/>
  <c r="R23" i="1"/>
  <c r="X22" i="1"/>
  <c r="W22" i="1"/>
  <c r="V22" i="1"/>
  <c r="U22" i="1"/>
  <c r="T22" i="1"/>
  <c r="S22" i="1"/>
  <c r="R22" i="1"/>
  <c r="X18" i="1"/>
  <c r="W18" i="1"/>
  <c r="V18" i="1"/>
  <c r="U18" i="1"/>
  <c r="T18" i="1"/>
  <c r="S18" i="1"/>
  <c r="R18" i="1"/>
  <c r="X17" i="1"/>
  <c r="W17" i="1"/>
  <c r="V17" i="1"/>
  <c r="U17" i="1"/>
  <c r="T17" i="1"/>
  <c r="S17" i="1"/>
  <c r="R17" i="1"/>
  <c r="X16" i="1"/>
  <c r="W16" i="1"/>
  <c r="V16" i="1"/>
  <c r="U16" i="1"/>
  <c r="T16" i="1"/>
  <c r="S16" i="1"/>
  <c r="R16" i="1"/>
  <c r="X15" i="1"/>
  <c r="W15" i="1"/>
  <c r="V15" i="1"/>
  <c r="U15" i="1"/>
  <c r="T15" i="1"/>
  <c r="S15" i="1"/>
  <c r="R15" i="1"/>
  <c r="X14" i="1"/>
  <c r="W14" i="1"/>
  <c r="V14" i="1"/>
  <c r="U14" i="1"/>
  <c r="T14" i="1"/>
  <c r="S14" i="1"/>
  <c r="R14" i="1"/>
  <c r="X13" i="1"/>
  <c r="W13" i="1"/>
  <c r="V13" i="1"/>
  <c r="U13" i="1"/>
  <c r="T13" i="1"/>
  <c r="S13" i="1"/>
  <c r="R13" i="1"/>
  <c r="X9" i="1"/>
  <c r="W9" i="1"/>
  <c r="V9" i="1"/>
  <c r="U9" i="1"/>
  <c r="T9" i="1"/>
  <c r="S9" i="1"/>
  <c r="R9" i="1"/>
  <c r="X8" i="1"/>
  <c r="W8" i="1"/>
  <c r="V8" i="1"/>
  <c r="U8" i="1"/>
  <c r="T8" i="1"/>
  <c r="S8" i="1"/>
  <c r="R8" i="1"/>
  <c r="X7" i="1"/>
  <c r="W7" i="1"/>
  <c r="V7" i="1"/>
  <c r="U7" i="1"/>
  <c r="T7" i="1"/>
  <c r="S7" i="1"/>
  <c r="R7" i="1"/>
  <c r="X6" i="1"/>
  <c r="W6" i="1"/>
  <c r="V6" i="1"/>
  <c r="U6" i="1"/>
  <c r="T6" i="1"/>
  <c r="S6" i="1"/>
  <c r="R6" i="1"/>
  <c r="X5" i="1"/>
  <c r="W5" i="1"/>
  <c r="V5" i="1"/>
  <c r="U5" i="1"/>
  <c r="T5" i="1"/>
  <c r="S5" i="1"/>
  <c r="R5" i="1"/>
  <c r="X4" i="1"/>
  <c r="W4" i="1"/>
  <c r="V4" i="1"/>
  <c r="U4" i="1"/>
  <c r="T4" i="1"/>
  <c r="S4" i="1"/>
  <c r="R4" i="1"/>
  <c r="P27" i="1"/>
  <c r="O27" i="1"/>
  <c r="N27" i="1"/>
  <c r="M27" i="1"/>
  <c r="L27" i="1"/>
  <c r="K27" i="1"/>
  <c r="J27" i="1"/>
  <c r="P26" i="1"/>
  <c r="O26" i="1"/>
  <c r="N26" i="1"/>
  <c r="M26" i="1"/>
  <c r="L26" i="1"/>
  <c r="K26" i="1"/>
  <c r="J26" i="1"/>
  <c r="P25" i="1"/>
  <c r="O25" i="1"/>
  <c r="N25" i="1"/>
  <c r="M25" i="1"/>
  <c r="L25" i="1"/>
  <c r="K25" i="1"/>
  <c r="J25" i="1"/>
  <c r="P24" i="1"/>
  <c r="O24" i="1"/>
  <c r="N24" i="1"/>
  <c r="M24" i="1"/>
  <c r="L24" i="1"/>
  <c r="K24" i="1"/>
  <c r="J24" i="1"/>
  <c r="P23" i="1"/>
  <c r="O23" i="1"/>
  <c r="N23" i="1"/>
  <c r="M23" i="1"/>
  <c r="L23" i="1"/>
  <c r="K23" i="1"/>
  <c r="J23" i="1"/>
  <c r="P22" i="1"/>
  <c r="O22" i="1"/>
  <c r="N22" i="1"/>
  <c r="M22" i="1"/>
  <c r="L22" i="1"/>
  <c r="K22" i="1"/>
  <c r="J22" i="1"/>
  <c r="P18" i="1"/>
  <c r="O18" i="1"/>
  <c r="N18" i="1"/>
  <c r="M18" i="1"/>
  <c r="L18" i="1"/>
  <c r="K18" i="1"/>
  <c r="J18" i="1"/>
  <c r="P17" i="1"/>
  <c r="O17" i="1"/>
  <c r="N17" i="1"/>
  <c r="M17" i="1"/>
  <c r="L17" i="1"/>
  <c r="K17" i="1"/>
  <c r="J17" i="1"/>
  <c r="P16" i="1"/>
  <c r="O16" i="1"/>
  <c r="N16" i="1"/>
  <c r="M16" i="1"/>
  <c r="L16" i="1"/>
  <c r="K16" i="1"/>
  <c r="J16" i="1"/>
  <c r="P15" i="1"/>
  <c r="O15" i="1"/>
  <c r="N15" i="1"/>
  <c r="M15" i="1"/>
  <c r="L15" i="1"/>
  <c r="K15" i="1"/>
  <c r="J15" i="1"/>
  <c r="P14" i="1"/>
  <c r="O14" i="1"/>
  <c r="N14" i="1"/>
  <c r="M14" i="1"/>
  <c r="L14" i="1"/>
  <c r="K14" i="1"/>
  <c r="J14" i="1"/>
  <c r="P13" i="1"/>
  <c r="O13" i="1"/>
  <c r="N13" i="1"/>
  <c r="M13" i="1"/>
  <c r="L13" i="1"/>
  <c r="K13" i="1"/>
  <c r="J13" i="1"/>
  <c r="P9" i="1"/>
  <c r="O9" i="1"/>
  <c r="N9" i="1"/>
  <c r="M9" i="1"/>
  <c r="L9" i="1"/>
  <c r="K9" i="1"/>
  <c r="J9" i="1"/>
  <c r="P8" i="1"/>
  <c r="O8" i="1"/>
  <c r="N8" i="1"/>
  <c r="M8" i="1"/>
  <c r="L8" i="1"/>
  <c r="K8" i="1"/>
  <c r="J8" i="1"/>
  <c r="P7" i="1"/>
  <c r="O7" i="1"/>
  <c r="N7" i="1"/>
  <c r="M7" i="1"/>
  <c r="L7" i="1"/>
  <c r="K7" i="1"/>
  <c r="J7" i="1"/>
  <c r="P6" i="1"/>
  <c r="O6" i="1"/>
  <c r="N6" i="1"/>
  <c r="M6" i="1"/>
  <c r="L6" i="1"/>
  <c r="K6" i="1"/>
  <c r="J6" i="1"/>
  <c r="P5" i="1"/>
  <c r="O5" i="1"/>
  <c r="N5" i="1"/>
  <c r="M5" i="1"/>
  <c r="L5" i="1"/>
  <c r="K5" i="1"/>
  <c r="J5" i="1"/>
  <c r="P4" i="1"/>
  <c r="O4" i="1"/>
  <c r="N4" i="1"/>
  <c r="M4" i="1"/>
  <c r="L4" i="1"/>
  <c r="K4" i="1"/>
  <c r="J4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18" i="1"/>
  <c r="G18" i="1"/>
  <c r="F18" i="1"/>
  <c r="E18" i="1"/>
  <c r="D18" i="1"/>
  <c r="C18" i="1"/>
  <c r="B18" i="1"/>
  <c r="H17" i="1"/>
  <c r="G17" i="1"/>
  <c r="F17" i="1"/>
  <c r="E17" i="1"/>
  <c r="D17" i="1"/>
  <c r="C17" i="1"/>
  <c r="B17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G9" i="1"/>
  <c r="H9" i="1"/>
  <c r="E9" i="1"/>
  <c r="F9" i="1"/>
  <c r="C9" i="1"/>
  <c r="D9" i="1"/>
  <c r="H8" i="1"/>
  <c r="B9" i="1"/>
  <c r="F8" i="1"/>
  <c r="G8" i="1"/>
  <c r="D8" i="1"/>
  <c r="E8" i="1"/>
  <c r="B8" i="1"/>
  <c r="C8" i="1"/>
  <c r="G7" i="1"/>
  <c r="H7" i="1"/>
  <c r="E7" i="1"/>
  <c r="F7" i="1"/>
  <c r="C7" i="1"/>
  <c r="D7" i="1"/>
  <c r="H6" i="1"/>
  <c r="B7" i="1"/>
  <c r="F6" i="1"/>
  <c r="G6" i="1"/>
  <c r="D6" i="1"/>
  <c r="E6" i="1"/>
  <c r="B6" i="1"/>
  <c r="C6" i="1"/>
  <c r="G5" i="1"/>
  <c r="H5" i="1"/>
  <c r="E5" i="1"/>
  <c r="F5" i="1"/>
  <c r="C5" i="1"/>
  <c r="D5" i="1"/>
  <c r="H4" i="1"/>
  <c r="B5" i="1"/>
  <c r="F4" i="1"/>
  <c r="G4" i="1"/>
  <c r="D4" i="1"/>
  <c r="E4" i="1"/>
  <c r="B4" i="1"/>
  <c r="C4" i="1"/>
</calcChain>
</file>

<file path=xl/sharedStrings.xml><?xml version="1.0" encoding="utf-8"?>
<sst xmlns="http://schemas.openxmlformats.org/spreadsheetml/2006/main" count="96" uniqueCount="19">
  <si>
    <t>一月</t>
  </si>
  <si>
    <t>星期日</t>
  </si>
  <si>
    <t>二月</t>
  </si>
  <si>
    <t>三月</t>
  </si>
  <si>
    <t>星期一</t>
  </si>
  <si>
    <t>星期二</t>
  </si>
  <si>
    <t>星期三</t>
  </si>
  <si>
    <t>星期四</t>
  </si>
  <si>
    <t>星期五</t>
  </si>
  <si>
    <t>星期六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</si>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</sst>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0_ "/>
  </numFmts>
  <fonts count="8" x14ac:knownFonts="1">
    <font>
      <sz val="11"/>
      <name val="Microsoft JhengHei UI"/>
      <family val="2"/>
      <charset val="136"/>
    </font>
    <font>
      <sz val="8"/>
      <name val="Arial"/>
      <family val="2"/>
    </font>
    <font>
      <sz val="11"/>
      <name val="新細明體"/>
      <family val="2"/>
      <scheme val="minor"/>
    </font>
    <font>
      <b/>
      <sz val="11"/>
      <name val="新細明體"/>
      <family val="2"/>
      <scheme val="minor"/>
    </font>
    <font>
      <b/>
      <sz val="13"/>
      <name val="新細明體"/>
      <family val="2"/>
      <scheme val="minor"/>
    </font>
    <font>
      <sz val="11"/>
      <name val="Microsoft JhengHei UI"/>
      <family val="2"/>
      <charset val="136"/>
    </font>
    <font>
      <b/>
      <sz val="11"/>
      <name val="Microsoft JhengHei UI"/>
      <family val="2"/>
      <charset val="136"/>
    </font>
    <font>
      <b/>
      <sz val="20"/>
      <name val="Microsoft JhengHei UI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77" fontId="7" fillId="0" borderId="0">
      <alignment horizontal="center" vertical="center"/>
    </xf>
    <xf numFmtId="0" fontId="6" fillId="2" borderId="1">
      <alignment horizontal="center" vertical="center"/>
    </xf>
    <xf numFmtId="0" fontId="4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1"/>
    <xf numFmtId="176" fontId="5" fillId="0" borderId="0" applyFill="0" applyBorder="0">
      <alignment horizontal="right"/>
    </xf>
    <xf numFmtId="0" fontId="5" fillId="0" borderId="0" applyFill="0" applyBorder="0">
      <alignment horizontal="center"/>
    </xf>
  </cellStyleXfs>
  <cellXfs count="5">
    <xf numFmtId="0" fontId="0" fillId="0" borderId="0" xfId="0"/>
    <xf numFmtId="176" fontId="5" fillId="0" borderId="1" xfId="7" applyBorder="1">
      <alignment horizontal="right"/>
    </xf>
    <xf numFmtId="0" fontId="0" fillId="0" borderId="1" xfId="8" applyFont="1" applyBorder="1">
      <alignment horizontal="center"/>
    </xf>
    <xf numFmtId="177" fontId="7" fillId="0" borderId="0" xfId="1">
      <alignment horizontal="center" vertical="center"/>
    </xf>
    <xf numFmtId="0" fontId="6" fillId="2" borderId="1" xfId="2">
      <alignment horizontal="center" vertical="center"/>
    </xf>
  </cellXfs>
  <cellStyles count="9">
    <cellStyle name="一般" xfId="0" builtinId="0" customBuiltin="1"/>
    <cellStyle name="工作日" xfId="8" xr:uid="{00000000-0005-0000-0000-000008000000}"/>
    <cellStyle name="日" xfId="7" xr:uid="{00000000-0005-0000-0000-000000000000}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出" xfId="6" builtinId="2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7"/>
  <sheetViews>
    <sheetView showGridLines="0" tabSelected="1" zoomScaleNormal="100" workbookViewId="0"/>
  </sheetViews>
  <sheetFormatPr defaultRowHeight="18" customHeight="1" x14ac:dyDescent="0.25"/>
  <cols>
    <col min="1" max="1" width="2.109375" customWidth="1"/>
    <col min="2" max="32" width="5.77734375" customWidth="1"/>
    <col min="33" max="33" width="2.77734375" customWidth="1"/>
  </cols>
  <sheetData>
    <row r="1" spans="2:32" ht="30" customHeight="1" x14ac:dyDescent="0.25">
      <c r="B1" s="3">
        <f ca="1">YEAR(TODAY())</f>
        <v>2021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18" customHeight="1" x14ac:dyDescent="0.25">
      <c r="B2" s="4" t="s">
        <v>0</v>
      </c>
      <c r="C2" s="4"/>
      <c r="D2" s="4"/>
      <c r="E2" s="4"/>
      <c r="F2" s="4"/>
      <c r="G2" s="4"/>
      <c r="H2" s="4"/>
      <c r="J2" s="4" t="s">
        <v>10</v>
      </c>
      <c r="K2" s="4"/>
      <c r="L2" s="4"/>
      <c r="M2" s="4"/>
      <c r="N2" s="4"/>
      <c r="O2" s="4"/>
      <c r="P2" s="4"/>
      <c r="R2" s="4" t="s">
        <v>13</v>
      </c>
      <c r="S2" s="4"/>
      <c r="T2" s="4"/>
      <c r="U2" s="4"/>
      <c r="V2" s="4"/>
      <c r="W2" s="4"/>
      <c r="X2" s="4"/>
      <c r="Z2" s="4" t="s">
        <v>16</v>
      </c>
      <c r="AA2" s="4"/>
      <c r="AB2" s="4"/>
      <c r="AC2" s="4"/>
      <c r="AD2" s="4"/>
      <c r="AE2" s="4"/>
      <c r="AF2" s="4"/>
    </row>
    <row r="3" spans="2:32" ht="18" customHeight="1" x14ac:dyDescent="0.25">
      <c r="B3" s="2" t="s">
        <v>1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J3" s="2" t="s">
        <v>1</v>
      </c>
      <c r="K3" s="2" t="s">
        <v>4</v>
      </c>
      <c r="L3" s="2" t="s">
        <v>5</v>
      </c>
      <c r="M3" s="2" t="s">
        <v>6</v>
      </c>
      <c r="N3" s="2" t="s">
        <v>7</v>
      </c>
      <c r="O3" s="2" t="s">
        <v>8</v>
      </c>
      <c r="P3" s="2" t="s">
        <v>9</v>
      </c>
      <c r="R3" s="2" t="s">
        <v>1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8</v>
      </c>
      <c r="X3" s="2" t="s">
        <v>9</v>
      </c>
      <c r="Z3" s="2" t="s">
        <v>1</v>
      </c>
      <c r="AA3" s="2" t="s">
        <v>4</v>
      </c>
      <c r="AB3" s="2" t="s">
        <v>5</v>
      </c>
      <c r="AC3" s="2" t="s">
        <v>6</v>
      </c>
      <c r="AD3" s="2" t="s">
        <v>7</v>
      </c>
      <c r="AE3" s="2" t="s">
        <v>8</v>
      </c>
      <c r="AF3" s="2" t="s">
        <v>9</v>
      </c>
    </row>
    <row r="4" spans="2:32" ht="18" customHeight="1" x14ac:dyDescent="0.25">
      <c r="B4" s="1" t="str">
        <f ca="1">IF(AND(YEAR(_1月週日1)=年份,MONTH(_1月週日1)=1),_1月週日1, "")</f>
        <v/>
      </c>
      <c r="C4" s="1" t="str">
        <f ca="1">IF(AND(YEAR(_1月週日1+1)=年份,MONTH(_1月週日1+1)=1),_1月週日1+1, "")</f>
        <v/>
      </c>
      <c r="D4" s="1" t="str">
        <f ca="1">IF(AND(YEAR(_1月週日1+2)=年份,MONTH(_1月週日1+2)=1),_1月週日1+2, "")</f>
        <v/>
      </c>
      <c r="E4" s="1" t="str">
        <f ca="1">IF(AND(YEAR(_1月週日1+3)=年份,MONTH(_1月週日1+3)=1),_1月週日1+3, "")</f>
        <v/>
      </c>
      <c r="F4" s="1" t="str">
        <f ca="1">IF(AND(YEAR(_1月週日1+4)=年份,MONTH(_1月週日1+4)=1),_1月週日1+4, "")</f>
        <v/>
      </c>
      <c r="G4" s="1">
        <f ca="1">IF(AND(YEAR(_1月週日1+5)=年份,MONTH(_1月週日1+5)=1),_1月週日1+5, "")</f>
        <v>44197</v>
      </c>
      <c r="H4" s="1">
        <f ca="1">IF(AND(YEAR(_1月週日1+6)=年份,MONTH(_1月週日1+6)=1),_1月週日1+6, "")</f>
        <v>44198</v>
      </c>
      <c r="J4" s="1" t="str">
        <f ca="1">IF(AND(YEAR(_4月週日1)=年份,MONTH(_4月週日1)=4),_4月週日1, "")</f>
        <v/>
      </c>
      <c r="K4" s="1" t="str">
        <f ca="1">IF(AND(YEAR(_4月週日1+1)=年份,MONTH(_4月週日1+1)=4),_4月週日1+1, "")</f>
        <v/>
      </c>
      <c r="L4" s="1" t="str">
        <f ca="1">IF(AND(YEAR(_4月週日1+2)=年份,MONTH(_4月週日1+2)=4),_4月週日1+2, "")</f>
        <v/>
      </c>
      <c r="M4" s="1" t="str">
        <f ca="1">IF(AND(YEAR(_4月週日1+3)=年份,MONTH(_4月週日1+3)=4),_4月週日1+3, "")</f>
        <v/>
      </c>
      <c r="N4" s="1">
        <f ca="1">IF(AND(YEAR(_4月週日1+4)=年份,MONTH(_4月週日1+4)=4),_4月週日1+4, "")</f>
        <v>44287</v>
      </c>
      <c r="O4" s="1">
        <f ca="1">IF(AND(YEAR(_4月週日1+5)=年份,MONTH(_4月週日1+5)=4),_4月週日1+5, "")</f>
        <v>44288</v>
      </c>
      <c r="P4" s="1">
        <f ca="1">IF(AND(YEAR(_4月週日1+6)=年份,MONTH(_4月週日1+6)=4),_4月週日1+6, "")</f>
        <v>44289</v>
      </c>
      <c r="R4" s="1" t="str">
        <f ca="1">IF(AND(YEAR(_7月週日1)=年份,MONTH(_7月週日1)=7),_7月週日1, "")</f>
        <v/>
      </c>
      <c r="S4" s="1" t="str">
        <f ca="1">IF(AND(YEAR(_7月週日1+1)=年份,MONTH(_7月週日1+1)=7),_7月週日1+1, "")</f>
        <v/>
      </c>
      <c r="T4" s="1" t="str">
        <f ca="1">IF(AND(YEAR(_7月週日1+2)=年份,MONTH(_7月週日1+2)=7),_7月週日1+2, "")</f>
        <v/>
      </c>
      <c r="U4" s="1" t="str">
        <f ca="1">IF(AND(YEAR(_7月週日1+3)=年份,MONTH(_7月週日1+3)=7),_7月週日1+3, "")</f>
        <v/>
      </c>
      <c r="V4" s="1">
        <f ca="1">IF(AND(YEAR(_7月週日1+4)=年份,MONTH(_7月週日1+4)=7),_7月週日1+4, "")</f>
        <v>44378</v>
      </c>
      <c r="W4" s="1">
        <f ca="1">IF(AND(YEAR(_7月週日1+5)=年份,MONTH(_7月週日1+5)=7),_7月週日1+5, "")</f>
        <v>44379</v>
      </c>
      <c r="X4" s="1">
        <f ca="1">IF(AND(YEAR(_7月週日1+6)=年份,MONTH(_7月週日1+6)=7),_7月週日1+6, "")</f>
        <v>44380</v>
      </c>
      <c r="Z4" s="1" t="str">
        <f ca="1">IF(AND(YEAR(_10月週日1)=年份,MONTH(_10月週日1)=10),_10月週日1, "")</f>
        <v/>
      </c>
      <c r="AA4" s="1" t="str">
        <f ca="1">IF(AND(YEAR(_10月週日1+1)=年份,MONTH(_10月週日1+1)=10),_10月週日1+1, "")</f>
        <v/>
      </c>
      <c r="AB4" s="1" t="str">
        <f ca="1">IF(AND(YEAR(_10月週日1+2)=年份,MONTH(_10月週日1+2)=10),_10月週日1+2, "")</f>
        <v/>
      </c>
      <c r="AC4" s="1" t="str">
        <f ca="1">IF(AND(YEAR(_10月週日1+3)=年份,MONTH(_10月週日1+3)=10),_10月週日1+3, "")</f>
        <v/>
      </c>
      <c r="AD4" s="1" t="str">
        <f ca="1">IF(AND(YEAR(_10月週日1+4)=年份,MONTH(_10月週日1+4)=10),_10月週日1+4, "")</f>
        <v/>
      </c>
      <c r="AE4" s="1">
        <f ca="1">IF(AND(YEAR(_10月週日1+5)=年份,MONTH(_10月週日1+5)=10),_10月週日1+5, "")</f>
        <v>44470</v>
      </c>
      <c r="AF4" s="1">
        <f ca="1">IF(AND(YEAR(_10月週日1+6)=年份,MONTH(_10月週日1+6)=10),_10月週日1+6, "")</f>
        <v>44471</v>
      </c>
    </row>
    <row r="5" spans="2:32" ht="18" customHeight="1" x14ac:dyDescent="0.25">
      <c r="B5" s="1">
        <f ca="1">IF(AND(YEAR(_1月週日1+7)=年份,MONTH(_1月週日1+7)=1),_1月週日1+7, "")</f>
        <v>44199</v>
      </c>
      <c r="C5" s="1">
        <f ca="1">IF(AND(YEAR(_1月週日1+8)=年份,MONTH(_1月週日1+8)=1),_1月週日1+8, "")</f>
        <v>44200</v>
      </c>
      <c r="D5" s="1">
        <f ca="1">IF(AND(YEAR(_1月週日1+9)=年份,MONTH(_1月週日1+9)=1),_1月週日1+9, "")</f>
        <v>44201</v>
      </c>
      <c r="E5" s="1">
        <f ca="1">IF(AND(YEAR(_1月週日1+10)=年份,MONTH(_1月週日1+10)=1),_1月週日1+10, "")</f>
        <v>44202</v>
      </c>
      <c r="F5" s="1">
        <f ca="1">IF(AND(YEAR(_1月週日1+11)=年份,MONTH(_1月週日1+11)=1),_1月週日1+11, "")</f>
        <v>44203</v>
      </c>
      <c r="G5" s="1">
        <f ca="1">IF(AND(YEAR(_1月週日1+12)=年份,MONTH(_1月週日1+12)=1),_1月週日1+12, "")</f>
        <v>44204</v>
      </c>
      <c r="H5" s="1">
        <f ca="1">IF(AND(YEAR(_1月週日1+13)=年份,MONTH(_1月週日1+13)=1),_1月週日1+13, "")</f>
        <v>44205</v>
      </c>
      <c r="J5" s="1">
        <f ca="1">IF(AND(YEAR(_4月週日1+7)=年份,MONTH(_4月週日1+7)=4),_4月週日1+7, "")</f>
        <v>44290</v>
      </c>
      <c r="K5" s="1">
        <f ca="1">IF(AND(YEAR(_4月週日1+8)=年份,MONTH(_4月週日1+8)=4),_4月週日1+8, "")</f>
        <v>44291</v>
      </c>
      <c r="L5" s="1">
        <f ca="1">IF(AND(YEAR(_4月週日1+9)=年份,MONTH(_4月週日1+9)=4),_4月週日1+9, "")</f>
        <v>44292</v>
      </c>
      <c r="M5" s="1">
        <f ca="1">IF(AND(YEAR(_4月週日1+10)=年份,MONTH(_4月週日1+10)=4),_4月週日1+10, "")</f>
        <v>44293</v>
      </c>
      <c r="N5" s="1">
        <f ca="1">IF(AND(YEAR(_4月週日1+11)=年份,MONTH(_4月週日1+11)=4),_4月週日1+11, "")</f>
        <v>44294</v>
      </c>
      <c r="O5" s="1">
        <f ca="1">IF(AND(YEAR(_4月週日1+12)=年份,MONTH(_4月週日1+12)=4),_4月週日1+12, "")</f>
        <v>44295</v>
      </c>
      <c r="P5" s="1">
        <f ca="1">IF(AND(YEAR(_4月週日1+13)=年份,MONTH(_4月週日1+13)=4),_4月週日1+13, "")</f>
        <v>44296</v>
      </c>
      <c r="R5" s="1">
        <f ca="1">IF(AND(YEAR(_7月週日1+7)=年份,MONTH(_7月週日1+7)=7),_7月週日1+7, "")</f>
        <v>44381</v>
      </c>
      <c r="S5" s="1">
        <f ca="1">IF(AND(YEAR(_7月週日1+8)=年份,MONTH(_7月週日1+8)=7),_7月週日1+8, "")</f>
        <v>44382</v>
      </c>
      <c r="T5" s="1">
        <f ca="1">IF(AND(YEAR(_7月週日1+9)=年份,MONTH(_7月週日1+9)=7),_7月週日1+9, "")</f>
        <v>44383</v>
      </c>
      <c r="U5" s="1">
        <f ca="1">IF(AND(YEAR(_7月週日1+10)=年份,MONTH(_7月週日1+10)=7),_7月週日1+10, "")</f>
        <v>44384</v>
      </c>
      <c r="V5" s="1">
        <f ca="1">IF(AND(YEAR(_7月週日1+11)=年份,MONTH(_7月週日1+11)=7),_7月週日1+11, "")</f>
        <v>44385</v>
      </c>
      <c r="W5" s="1">
        <f ca="1">IF(AND(YEAR(_7月週日1+12)=年份,MONTH(_7月週日1+12)=7),_7月週日1+12, "")</f>
        <v>44386</v>
      </c>
      <c r="X5" s="1">
        <f ca="1">IF(AND(YEAR(_7月週日1+13)=年份,MONTH(_7月週日1+13)=7),_7月週日1+13, "")</f>
        <v>44387</v>
      </c>
      <c r="Z5" s="1">
        <f ca="1">IF(AND(YEAR(_10月週日1+7)=年份,MONTH(_10月週日1+7)=10),_10月週日1+7, "")</f>
        <v>44472</v>
      </c>
      <c r="AA5" s="1">
        <f ca="1">IF(AND(YEAR(_10月週日1+8)=年份,MONTH(_10月週日1+8)=10),_10月週日1+8, "")</f>
        <v>44473</v>
      </c>
      <c r="AB5" s="1">
        <f ca="1">IF(AND(YEAR(_10月週日1+9)=年份,MONTH(_10月週日1+9)=10),_10月週日1+9, "")</f>
        <v>44474</v>
      </c>
      <c r="AC5" s="1">
        <f ca="1">IF(AND(YEAR(_10月週日1+10)=年份,MONTH(_10月週日1+10)=10),_10月週日1+10, "")</f>
        <v>44475</v>
      </c>
      <c r="AD5" s="1">
        <f ca="1">IF(AND(YEAR(_10月週日1+11)=年份,MONTH(_10月週日1+11)=10),_10月週日1+11, "")</f>
        <v>44476</v>
      </c>
      <c r="AE5" s="1">
        <f ca="1">IF(AND(YEAR(_10月週日1+12)=年份,MONTH(_10月週日1+12)=10),_10月週日1+12, "")</f>
        <v>44477</v>
      </c>
      <c r="AF5" s="1">
        <f ca="1">IF(AND(YEAR(_10月週日1+13)=年份,MONTH(_10月週日1+13)=10),_10月週日1+13, "")</f>
        <v>44478</v>
      </c>
    </row>
    <row r="6" spans="2:32" ht="18" customHeight="1" x14ac:dyDescent="0.25">
      <c r="B6" s="1">
        <f ca="1">IF(AND(YEAR(_1月週日1+14)=年份,MONTH(_1月週日1+14)=1),_1月週日1+14, "")</f>
        <v>44206</v>
      </c>
      <c r="C6" s="1">
        <f ca="1">IF(AND(YEAR(_1月週日1+15)=年份,MONTH(_1月週日1+15)=1),_1月週日1+15, "")</f>
        <v>44207</v>
      </c>
      <c r="D6" s="1">
        <f ca="1">IF(AND(YEAR(_1月週日1+16)=年份,MONTH(_1月週日1+16)=1),_1月週日1+16, "")</f>
        <v>44208</v>
      </c>
      <c r="E6" s="1">
        <f ca="1">IF(AND(YEAR(_1月週日1+17)=年份,MONTH(_1月週日1+17)=1),_1月週日1+17, "")</f>
        <v>44209</v>
      </c>
      <c r="F6" s="1">
        <f ca="1">IF(AND(YEAR(_1月週日1+18)=年份,MONTH(_1月週日1+18)=1),_1月週日1+18, "")</f>
        <v>44210</v>
      </c>
      <c r="G6" s="1">
        <f ca="1">IF(AND(YEAR(_1月週日1+19)=年份,MONTH(_1月週日1+19)=1),_1月週日1+19, "")</f>
        <v>44211</v>
      </c>
      <c r="H6" s="1">
        <f ca="1">IF(AND(YEAR(_1月週日1+20)=年份,MONTH(_1月週日1+20)=1),_1月週日1+20, "")</f>
        <v>44212</v>
      </c>
      <c r="J6" s="1">
        <f ca="1">IF(AND(YEAR(_4月週日1+14)=年份,MONTH(_4月週日1+14)=4),_4月週日1+14, "")</f>
        <v>44297</v>
      </c>
      <c r="K6" s="1">
        <f ca="1">IF(AND(YEAR(_4月週日1+15)=年份,MONTH(_4月週日1+15)=4),_4月週日1+15, "")</f>
        <v>44298</v>
      </c>
      <c r="L6" s="1">
        <f ca="1">IF(AND(YEAR(_4月週日1+16)=年份,MONTH(_4月週日1+16)=4),_4月週日1+16, "")</f>
        <v>44299</v>
      </c>
      <c r="M6" s="1">
        <f ca="1">IF(AND(YEAR(_4月週日1+17)=年份,MONTH(_4月週日1+17)=4),_4月週日1+17, "")</f>
        <v>44300</v>
      </c>
      <c r="N6" s="1">
        <f ca="1">IF(AND(YEAR(_4月週日1+18)=年份,MONTH(_4月週日1+18)=4),_4月週日1+18, "")</f>
        <v>44301</v>
      </c>
      <c r="O6" s="1">
        <f ca="1">IF(AND(YEAR(_4月週日1+19)=年份,MONTH(_4月週日1+19)=4),_4月週日1+19, "")</f>
        <v>44302</v>
      </c>
      <c r="P6" s="1">
        <f ca="1">IF(AND(YEAR(_4月週日1+20)=年份,MONTH(_4月週日1+20)=4),_4月週日1+20, "")</f>
        <v>44303</v>
      </c>
      <c r="R6" s="1">
        <f ca="1">IF(AND(YEAR(_7月週日1+14)=年份,MONTH(_7月週日1+14)=7),_7月週日1+14, "")</f>
        <v>44388</v>
      </c>
      <c r="S6" s="1">
        <f ca="1">IF(AND(YEAR(_7月週日1+15)=年份,MONTH(_7月週日1+15)=7),_7月週日1+15, "")</f>
        <v>44389</v>
      </c>
      <c r="T6" s="1">
        <f ca="1">IF(AND(YEAR(_7月週日1+16)=年份,MONTH(_7月週日1+16)=7),_7月週日1+16, "")</f>
        <v>44390</v>
      </c>
      <c r="U6" s="1">
        <f ca="1">IF(AND(YEAR(_7月週日1+17)=年份,MONTH(_7月週日1+17)=7),_7月週日1+17, "")</f>
        <v>44391</v>
      </c>
      <c r="V6" s="1">
        <f ca="1">IF(AND(YEAR(_7月週日1+18)=年份,MONTH(_7月週日1+18)=7),_7月週日1+18, "")</f>
        <v>44392</v>
      </c>
      <c r="W6" s="1">
        <f ca="1">IF(AND(YEAR(_7月週日1+19)=年份,MONTH(_7月週日1+19)=7),_7月週日1+19, "")</f>
        <v>44393</v>
      </c>
      <c r="X6" s="1">
        <f ca="1">IF(AND(YEAR(_7月週日1+20)=年份,MONTH(_7月週日1+20)=7),_7月週日1+20, "")</f>
        <v>44394</v>
      </c>
      <c r="Z6" s="1">
        <f ca="1">IF(AND(YEAR(_10月週日1+14)=年份,MONTH(_10月週日1+14)=10),_10月週日1+14, "")</f>
        <v>44479</v>
      </c>
      <c r="AA6" s="1">
        <f ca="1">IF(AND(YEAR(_10月週日1+15)=年份,MONTH(_10月週日1+15)=10),_10月週日1+15, "")</f>
        <v>44480</v>
      </c>
      <c r="AB6" s="1">
        <f ca="1">IF(AND(YEAR(_10月週日1+16)=年份,MONTH(_10月週日1+16)=10),_10月週日1+16, "")</f>
        <v>44481</v>
      </c>
      <c r="AC6" s="1">
        <f ca="1">IF(AND(YEAR(_10月週日1+17)=年份,MONTH(_10月週日1+17)=10),_10月週日1+17, "")</f>
        <v>44482</v>
      </c>
      <c r="AD6" s="1">
        <f ca="1">IF(AND(YEAR(_10月週日1+18)=年份,MONTH(_10月週日1+18)=10),_10月週日1+18, "")</f>
        <v>44483</v>
      </c>
      <c r="AE6" s="1">
        <f ca="1">IF(AND(YEAR(_10月週日1+19)=年份,MONTH(_10月週日1+19)=10),_10月週日1+19, "")</f>
        <v>44484</v>
      </c>
      <c r="AF6" s="1">
        <f ca="1">IF(AND(YEAR(_10月週日1+20)=年份,MONTH(_10月週日1+20)=10),_10月週日1+20, "")</f>
        <v>44485</v>
      </c>
    </row>
    <row r="7" spans="2:32" ht="18" customHeight="1" x14ac:dyDescent="0.25">
      <c r="B7" s="1">
        <f ca="1">IF(AND(YEAR(_1月週日1+21)=年份,MONTH(_1月週日1+21)=1),_1月週日1+21, "")</f>
        <v>44213</v>
      </c>
      <c r="C7" s="1">
        <f ca="1">IF(AND(YEAR(_1月週日1+22)=年份,MONTH(_1月週日1+22)=1),_1月週日1+22, "")</f>
        <v>44214</v>
      </c>
      <c r="D7" s="1">
        <f ca="1">IF(AND(YEAR(_1月週日1+23)=年份,MONTH(_1月週日1+23)=1),_1月週日1+23, "")</f>
        <v>44215</v>
      </c>
      <c r="E7" s="1">
        <f ca="1">IF(AND(YEAR(_1月週日1+24)=年份,MONTH(_1月週日1+24)=1),_1月週日1+24, "")</f>
        <v>44216</v>
      </c>
      <c r="F7" s="1">
        <f ca="1">IF(AND(YEAR(_1月週日1+25)=年份,MONTH(_1月週日1+25)=1),_1月週日1+25, "")</f>
        <v>44217</v>
      </c>
      <c r="G7" s="1">
        <f ca="1">IF(AND(YEAR(_1月週日1+26)=年份,MONTH(_1月週日1+26)=1),_1月週日1+26, "")</f>
        <v>44218</v>
      </c>
      <c r="H7" s="1">
        <f ca="1">IF(AND(YEAR(_1月週日1+27)=年份,MONTH(_1月週日1+27)=1),_1月週日1+27, "")</f>
        <v>44219</v>
      </c>
      <c r="J7" s="1">
        <f ca="1">IF(AND(YEAR(_4月週日1+21)=年份,MONTH(_4月週日1+21)=4),_4月週日1+21, "")</f>
        <v>44304</v>
      </c>
      <c r="K7" s="1">
        <f ca="1">IF(AND(YEAR(_4月週日1+22)=年份,MONTH(_4月週日1+22)=4),_4月週日1+22, "")</f>
        <v>44305</v>
      </c>
      <c r="L7" s="1">
        <f ca="1">IF(AND(YEAR(_4月週日1+23)=年份,MONTH(_4月週日1+23)=4),_4月週日1+23, "")</f>
        <v>44306</v>
      </c>
      <c r="M7" s="1">
        <f ca="1">IF(AND(YEAR(_4月週日1+24)=年份,MONTH(_4月週日1+24)=4),_4月週日1+24, "")</f>
        <v>44307</v>
      </c>
      <c r="N7" s="1">
        <f ca="1">IF(AND(YEAR(_4月週日1+25)=年份,MONTH(_4月週日1+25)=4),_4月週日1+25, "")</f>
        <v>44308</v>
      </c>
      <c r="O7" s="1">
        <f ca="1">IF(AND(YEAR(_4月週日1+26)=年份,MONTH(_4月週日1+26)=4),_4月週日1+26, "")</f>
        <v>44309</v>
      </c>
      <c r="P7" s="1">
        <f ca="1">IF(AND(YEAR(_4月週日1+27)=年份,MONTH(_4月週日1+27)=4),_4月週日1+27, "")</f>
        <v>44310</v>
      </c>
      <c r="R7" s="1">
        <f ca="1">IF(AND(YEAR(_7月週日1+21)=年份,MONTH(_7月週日1+21)=7),_7月週日1+21, "")</f>
        <v>44395</v>
      </c>
      <c r="S7" s="1">
        <f ca="1">IF(AND(YEAR(_7月週日1+22)=年份,MONTH(_7月週日1+22)=7),_7月週日1+22, "")</f>
        <v>44396</v>
      </c>
      <c r="T7" s="1">
        <f ca="1">IF(AND(YEAR(_7月週日1+23)=年份,MONTH(_7月週日1+23)=7),_7月週日1+23, "")</f>
        <v>44397</v>
      </c>
      <c r="U7" s="1">
        <f ca="1">IF(AND(YEAR(_7月週日1+24)=年份,MONTH(_7月週日1+24)=7),_7月週日1+24, "")</f>
        <v>44398</v>
      </c>
      <c r="V7" s="1">
        <f ca="1">IF(AND(YEAR(_7月週日1+25)=年份,MONTH(_7月週日1+25)=7),_7月週日1+25, "")</f>
        <v>44399</v>
      </c>
      <c r="W7" s="1">
        <f ca="1">IF(AND(YEAR(_7月週日1+26)=年份,MONTH(_7月週日1+26)=7),_7月週日1+26, "")</f>
        <v>44400</v>
      </c>
      <c r="X7" s="1">
        <f ca="1">IF(AND(YEAR(_7月週日1+27)=年份,MONTH(_7月週日1+27)=7),_7月週日1+27, "")</f>
        <v>44401</v>
      </c>
      <c r="Z7" s="1">
        <f ca="1">IF(AND(YEAR(_10月週日1+21)=年份,MONTH(_10月週日1+21)=10),_10月週日1+21, "")</f>
        <v>44486</v>
      </c>
      <c r="AA7" s="1">
        <f ca="1">IF(AND(YEAR(_10月週日1+22)=年份,MONTH(_10月週日1+22)=10),_10月週日1+22, "")</f>
        <v>44487</v>
      </c>
      <c r="AB7" s="1">
        <f ca="1">IF(AND(YEAR(_10月週日1+23)=年份,MONTH(_10月週日1+23)=10),_10月週日1+23, "")</f>
        <v>44488</v>
      </c>
      <c r="AC7" s="1">
        <f ca="1">IF(AND(YEAR(_10月週日1+24)=年份,MONTH(_10月週日1+24)=10),_10月週日1+24, "")</f>
        <v>44489</v>
      </c>
      <c r="AD7" s="1">
        <f ca="1">IF(AND(YEAR(_10月週日1+25)=年份,MONTH(_10月週日1+25)=10),_10月週日1+25, "")</f>
        <v>44490</v>
      </c>
      <c r="AE7" s="1">
        <f ca="1">IF(AND(YEAR(_10月週日1+26)=年份,MONTH(_10月週日1+26)=10),_10月週日1+26, "")</f>
        <v>44491</v>
      </c>
      <c r="AF7" s="1">
        <f ca="1">IF(AND(YEAR(_10月週日1+27)=年份,MONTH(_10月週日1+27)=10),_10月週日1+27, "")</f>
        <v>44492</v>
      </c>
    </row>
    <row r="8" spans="2:32" ht="18" customHeight="1" x14ac:dyDescent="0.25">
      <c r="B8" s="1">
        <f ca="1">IF(AND(YEAR(_1月週日1+28)=年份,MONTH(_1月週日1+28)=1),_1月週日1+28, "")</f>
        <v>44220</v>
      </c>
      <c r="C8" s="1">
        <f ca="1">IF(AND(YEAR(_1月週日1+29)=年份,MONTH(_1月週日1+29)=1),_1月週日1+29, "")</f>
        <v>44221</v>
      </c>
      <c r="D8" s="1">
        <f ca="1">IF(AND(YEAR(_1月週日1+30)=年份,MONTH(_1月週日1+30)=1),_1月週日1+30, "")</f>
        <v>44222</v>
      </c>
      <c r="E8" s="1">
        <f ca="1">IF(AND(YEAR(_1月週日1+31)=年份,MONTH(_1月週日1+31)=1),_1月週日1+31, "")</f>
        <v>44223</v>
      </c>
      <c r="F8" s="1">
        <f ca="1">IF(AND(YEAR(_1月週日1+32)=年份,MONTH(_1月週日1+32)=1),_1月週日1+32, "")</f>
        <v>44224</v>
      </c>
      <c r="G8" s="1">
        <f ca="1">IF(AND(YEAR(_1月週日1+33)=年份,MONTH(_1月週日1+33)=1),_1月週日1+33, "")</f>
        <v>44225</v>
      </c>
      <c r="H8" s="1">
        <f ca="1">IF(AND(YEAR(_1月週日1+34)=年份,MONTH(_1月週日1+34)=1),_1月週日1+34, "")</f>
        <v>44226</v>
      </c>
      <c r="J8" s="1">
        <f ca="1">IF(AND(YEAR(_4月週日1+28)=年份,MONTH(_4月週日1+28)=4),_4月週日1+28, "")</f>
        <v>44311</v>
      </c>
      <c r="K8" s="1">
        <f ca="1">IF(AND(YEAR(_4月週日1+29)=年份,MONTH(_4月週日1+29)=4),_4月週日1+29, "")</f>
        <v>44312</v>
      </c>
      <c r="L8" s="1">
        <f ca="1">IF(AND(YEAR(_4月週日1+30)=年份,MONTH(_4月週日1+30)=4),_4月週日1+30, "")</f>
        <v>44313</v>
      </c>
      <c r="M8" s="1">
        <f ca="1">IF(AND(YEAR(_4月週日1+31)=年份,MONTH(_4月週日1+31)=4),_4月週日1+31, "")</f>
        <v>44314</v>
      </c>
      <c r="N8" s="1">
        <f ca="1">IF(AND(YEAR(_4月週日1+32)=年份,MONTH(_4月週日1+32)=4),_4月週日1+32, "")</f>
        <v>44315</v>
      </c>
      <c r="O8" s="1">
        <f ca="1">IF(AND(YEAR(_4月週日1+33)=年份,MONTH(_4月週日1+33)=4),_4月週日1+33, "")</f>
        <v>44316</v>
      </c>
      <c r="P8" s="1" t="str">
        <f ca="1">IF(AND(YEAR(_4月週日1+34)=年份,MONTH(_4月週日1+34)=4),_4月週日1+34, "")</f>
        <v/>
      </c>
      <c r="R8" s="1">
        <f ca="1">IF(AND(YEAR(_7月週日1+28)=年份,MONTH(_7月週日1+28)=7),_7月週日1+28, "")</f>
        <v>44402</v>
      </c>
      <c r="S8" s="1">
        <f ca="1">IF(AND(YEAR(_7月週日1+29)=年份,MONTH(_7月週日1+29)=7),_7月週日1+29, "")</f>
        <v>44403</v>
      </c>
      <c r="T8" s="1">
        <f ca="1">IF(AND(YEAR(_7月週日1+30)=年份,MONTH(_7月週日1+30)=7),_7月週日1+30, "")</f>
        <v>44404</v>
      </c>
      <c r="U8" s="1">
        <f ca="1">IF(AND(YEAR(_7月週日1+31)=年份,MONTH(_7月週日1+31)=7),_7月週日1+31, "")</f>
        <v>44405</v>
      </c>
      <c r="V8" s="1">
        <f ca="1">IF(AND(YEAR(_7月週日1+32)=年份,MONTH(_7月週日1+32)=7),_7月週日1+32, "")</f>
        <v>44406</v>
      </c>
      <c r="W8" s="1">
        <f ca="1">IF(AND(YEAR(_7月週日1+33)=年份,MONTH(_7月週日1+33)=7),_7月週日1+33, "")</f>
        <v>44407</v>
      </c>
      <c r="X8" s="1">
        <f ca="1">IF(AND(YEAR(_7月週日1+34)=年份,MONTH(_7月週日1+34)=7),_7月週日1+34, "")</f>
        <v>44408</v>
      </c>
      <c r="Z8" s="1">
        <f ca="1">IF(AND(YEAR(_10月週日1+28)=年份,MONTH(_10月週日1+28)=10),_10月週日1+28, "")</f>
        <v>44493</v>
      </c>
      <c r="AA8" s="1">
        <f ca="1">IF(AND(YEAR(_10月週日1+29)=年份,MONTH(_10月週日1+29)=10),_10月週日1+29, "")</f>
        <v>44494</v>
      </c>
      <c r="AB8" s="1">
        <f ca="1">IF(AND(YEAR(_10月週日1+30)=年份,MONTH(_10月週日1+30)=10),_10月週日1+30, "")</f>
        <v>44495</v>
      </c>
      <c r="AC8" s="1">
        <f ca="1">IF(AND(YEAR(_10月週日1+31)=年份,MONTH(_10月週日1+31)=10),_10月週日1+31, "")</f>
        <v>44496</v>
      </c>
      <c r="AD8" s="1">
        <f ca="1">IF(AND(YEAR(_10月週日1+32)=年份,MONTH(_10月週日1+32)=10),_10月週日1+32, "")</f>
        <v>44497</v>
      </c>
      <c r="AE8" s="1">
        <f ca="1">IF(AND(YEAR(_10月週日1+33)=年份,MONTH(_10月週日1+33)=10),_10月週日1+33, "")</f>
        <v>44498</v>
      </c>
      <c r="AF8" s="1">
        <f ca="1">IF(AND(YEAR(_10月週日1+34)=年份,MONTH(_10月週日1+34)=10),_10月週日1+34, "")</f>
        <v>44499</v>
      </c>
    </row>
    <row r="9" spans="2:32" ht="18" customHeight="1" x14ac:dyDescent="0.25">
      <c r="B9" s="1">
        <f ca="1">IF(AND(YEAR(_1月週日1+35)=年份,MONTH(_1月週日1+35)=1),_1月週日1+35, "")</f>
        <v>44227</v>
      </c>
      <c r="C9" s="1" t="str">
        <f ca="1">IF(AND(YEAR(_1月週日1+36)=年份,MONTH(_1月週日1+36)=1),_1月週日1+36, "")</f>
        <v/>
      </c>
      <c r="D9" s="1" t="str">
        <f ca="1">IF(AND(YEAR(_1月週日1+37)=年份,MONTH(_1月週日1+37)=1),_1月週日1+37, "")</f>
        <v/>
      </c>
      <c r="E9" s="1" t="str">
        <f ca="1">IF(AND(YEAR(_1月週日1+38)=年份,MONTH(_1月週日1+38)=1),_1月週日1+38, "")</f>
        <v/>
      </c>
      <c r="F9" s="1" t="str">
        <f ca="1">IF(AND(YEAR(_1月週日1+39)=年份,MONTH(_1月週日1+39)=1),_1月週日1+39, "")</f>
        <v/>
      </c>
      <c r="G9" s="1" t="str">
        <f ca="1">IF(AND(YEAR(_1月週日1+40)=年份,MONTH(_1月週日1+40)=1),_1月週日1+40, "")</f>
        <v/>
      </c>
      <c r="H9" s="1" t="str">
        <f ca="1">IF(AND(YEAR(_1月週日1+41)=年份,MONTH(_1月週日1+41)=1),_1月週日1+41, "")</f>
        <v/>
      </c>
      <c r="J9" s="1" t="str">
        <f ca="1">IF(AND(YEAR(_4月週日1+35)=年份,MONTH(_4月週日1+35)=4),_4月週日1+35, "")</f>
        <v/>
      </c>
      <c r="K9" s="1" t="str">
        <f ca="1">IF(AND(YEAR(_4月週日1+36)=年份,MONTH(_4月週日1+36)=4),_4月週日1+36, "")</f>
        <v/>
      </c>
      <c r="L9" s="1" t="str">
        <f ca="1">IF(AND(YEAR(_4月週日1+37)=年份,MONTH(_4月週日1+37)=4),_4月週日1+37, "")</f>
        <v/>
      </c>
      <c r="M9" s="1" t="str">
        <f ca="1">IF(AND(YEAR(_4月週日1+38)=年份,MONTH(_4月週日1+38)=4),_4月週日1+38, "")</f>
        <v/>
      </c>
      <c r="N9" s="1" t="str">
        <f ca="1">IF(AND(YEAR(_4月週日1+39)=年份,MONTH(_4月週日1+39)=4),_4月週日1+39, "")</f>
        <v/>
      </c>
      <c r="O9" s="1" t="str">
        <f ca="1">IF(AND(YEAR(_4月週日1+40)=年份,MONTH(_4月週日1+40)=4),_4月週日1+40, "")</f>
        <v/>
      </c>
      <c r="P9" s="1" t="str">
        <f ca="1">IF(AND(YEAR(_4月週日1+41)=年份,MONTH(_4月週日1+41)=4),_4月週日1+41, "")</f>
        <v/>
      </c>
      <c r="R9" s="1" t="str">
        <f ca="1">IF(AND(YEAR(_7月週日1+35)=年份,MONTH(_7月週日1+35)=7),_7月週日1+35, "")</f>
        <v/>
      </c>
      <c r="S9" s="1" t="str">
        <f ca="1">IF(AND(YEAR(_7月週日1+36)=年份,MONTH(_7月週日1+36)=7),_7月週日1+36, "")</f>
        <v/>
      </c>
      <c r="T9" s="1" t="str">
        <f ca="1">IF(AND(YEAR(_7月週日1+37)=年份,MONTH(_7月週日1+37)=7),_7月週日1+37, "")</f>
        <v/>
      </c>
      <c r="U9" s="1" t="str">
        <f ca="1">IF(AND(YEAR(_7月週日1+38)=年份,MONTH(_7月週日1+38)=7),_7月週日1+38, "")</f>
        <v/>
      </c>
      <c r="V9" s="1" t="str">
        <f ca="1">IF(AND(YEAR(_7月週日1+39)=年份,MONTH(_7月週日1+39)=7),_7月週日1+39, "")</f>
        <v/>
      </c>
      <c r="W9" s="1" t="str">
        <f ca="1">IF(AND(YEAR(_7月週日1+40)=年份,MONTH(_7月週日1+40)=7),_7月週日1+40, "")</f>
        <v/>
      </c>
      <c r="X9" s="1" t="str">
        <f ca="1">IF(AND(YEAR(_7月週日1+41)=年份,MONTH(_7月週日1+41)=7),_7月週日1+41, "")</f>
        <v/>
      </c>
      <c r="Z9" s="1">
        <f ca="1">IF(AND(YEAR(_10月週日1+35)=年份,MONTH(_10月週日1+35)=10),_10月週日1+35, "")</f>
        <v>44500</v>
      </c>
      <c r="AA9" s="1" t="str">
        <f ca="1">IF(AND(YEAR(_10月週日1+36)=年份,MONTH(_10月週日1+36)=10),_10月週日1+36, "")</f>
        <v/>
      </c>
      <c r="AB9" s="1" t="str">
        <f ca="1">IF(AND(YEAR(_10月週日1+37)=年份,MONTH(_10月週日1+37)=10),_10月週日1+37, "")</f>
        <v/>
      </c>
      <c r="AC9" s="1" t="str">
        <f ca="1">IF(AND(YEAR(_10月週日1+38)=年份,MONTH(_10月週日1+38)=10),_10月週日1+38, "")</f>
        <v/>
      </c>
      <c r="AD9" s="1" t="str">
        <f ca="1">IF(AND(YEAR(_10月週日1+39)=年份,MONTH(_10月週日1+39)=10),_10月週日1+39, "")</f>
        <v/>
      </c>
      <c r="AE9" s="1" t="str">
        <f ca="1">IF(AND(YEAR(_10月週日1+40)=年份,MONTH(_10月週日1+40)=10),_10月週日1+40, "")</f>
        <v/>
      </c>
      <c r="AF9" s="1" t="str">
        <f ca="1">IF(AND(YEAR(_10月週日1+41)=年份,MONTH(_10月週日1+41)=10),_10月週日1+41, "")</f>
        <v/>
      </c>
    </row>
    <row r="11" spans="2:32" ht="18" customHeight="1" x14ac:dyDescent="0.25">
      <c r="B11" s="4" t="s">
        <v>2</v>
      </c>
      <c r="C11" s="4"/>
      <c r="D11" s="4"/>
      <c r="E11" s="4"/>
      <c r="F11" s="4"/>
      <c r="G11" s="4"/>
      <c r="H11" s="4"/>
      <c r="J11" s="4" t="s">
        <v>11</v>
      </c>
      <c r="K11" s="4"/>
      <c r="L11" s="4"/>
      <c r="M11" s="4"/>
      <c r="N11" s="4"/>
      <c r="O11" s="4"/>
      <c r="P11" s="4"/>
      <c r="R11" s="4" t="s">
        <v>14</v>
      </c>
      <c r="S11" s="4"/>
      <c r="T11" s="4"/>
      <c r="U11" s="4"/>
      <c r="V11" s="4"/>
      <c r="W11" s="4"/>
      <c r="X11" s="4"/>
      <c r="Z11" s="4" t="s">
        <v>17</v>
      </c>
      <c r="AA11" s="4"/>
      <c r="AB11" s="4"/>
      <c r="AC11" s="4"/>
      <c r="AD11" s="4"/>
      <c r="AE11" s="4"/>
      <c r="AF11" s="4"/>
    </row>
    <row r="12" spans="2:32" ht="18" customHeight="1" x14ac:dyDescent="0.25">
      <c r="B12" s="2" t="s">
        <v>1</v>
      </c>
      <c r="C12" s="2" t="s">
        <v>4</v>
      </c>
      <c r="D12" s="2" t="s">
        <v>5</v>
      </c>
      <c r="E12" s="2" t="s">
        <v>6</v>
      </c>
      <c r="F12" s="2" t="s">
        <v>7</v>
      </c>
      <c r="G12" s="2" t="s">
        <v>8</v>
      </c>
      <c r="H12" s="2" t="s">
        <v>9</v>
      </c>
      <c r="J12" s="2" t="s">
        <v>1</v>
      </c>
      <c r="K12" s="2" t="s">
        <v>4</v>
      </c>
      <c r="L12" s="2" t="s">
        <v>5</v>
      </c>
      <c r="M12" s="2" t="s">
        <v>6</v>
      </c>
      <c r="N12" s="2" t="s">
        <v>7</v>
      </c>
      <c r="O12" s="2" t="s">
        <v>8</v>
      </c>
      <c r="P12" s="2" t="s">
        <v>9</v>
      </c>
      <c r="R12" s="2" t="s">
        <v>1</v>
      </c>
      <c r="S12" s="2" t="s">
        <v>4</v>
      </c>
      <c r="T12" s="2" t="s">
        <v>5</v>
      </c>
      <c r="U12" s="2" t="s">
        <v>6</v>
      </c>
      <c r="V12" s="2" t="s">
        <v>7</v>
      </c>
      <c r="W12" s="2" t="s">
        <v>8</v>
      </c>
      <c r="X12" s="2" t="s">
        <v>9</v>
      </c>
      <c r="Z12" s="2" t="s">
        <v>1</v>
      </c>
      <c r="AA12" s="2" t="s">
        <v>4</v>
      </c>
      <c r="AB12" s="2" t="s">
        <v>5</v>
      </c>
      <c r="AC12" s="2" t="s">
        <v>6</v>
      </c>
      <c r="AD12" s="2" t="s">
        <v>7</v>
      </c>
      <c r="AE12" s="2" t="s">
        <v>8</v>
      </c>
      <c r="AF12" s="2" t="s">
        <v>9</v>
      </c>
    </row>
    <row r="13" spans="2:32" ht="18" customHeight="1" x14ac:dyDescent="0.25">
      <c r="B13" s="1" t="str">
        <f ca="1">IF(AND(YEAR(_2月週日1)=年份,MONTH(_2月週日1)=2),_2月週日1, "")</f>
        <v/>
      </c>
      <c r="C13" s="1">
        <f ca="1">IF(AND(YEAR(_2月週日1+1)=年份,MONTH(_2月週日1+1)=2),_2月週日1+1, "")</f>
        <v>44228</v>
      </c>
      <c r="D13" s="1">
        <f ca="1">IF(AND(YEAR(_2月週日1+2)=年份,MONTH(_2月週日1+2)=2),_2月週日1+2, "")</f>
        <v>44229</v>
      </c>
      <c r="E13" s="1">
        <f ca="1">IF(AND(YEAR(_2月週日1+3)=年份,MONTH(_2月週日1+3)=2),_2月週日1+3, "")</f>
        <v>44230</v>
      </c>
      <c r="F13" s="1">
        <f ca="1">IF(AND(YEAR(_2月週日1+4)=年份,MONTH(_2月週日1+4)=2),_2月週日1+4, "")</f>
        <v>44231</v>
      </c>
      <c r="G13" s="1">
        <f ca="1">IF(AND(YEAR(_2月週日1+5)=年份,MONTH(_2月週日1+5)=2),_2月週日1+5, "")</f>
        <v>44232</v>
      </c>
      <c r="H13" s="1">
        <f ca="1">IF(AND(YEAR(_2月週日1+6)=年份,MONTH(_2月週日1+6)=2),_2月週日1+6, "")</f>
        <v>44233</v>
      </c>
      <c r="J13" s="1" t="str">
        <f ca="1">IF(AND(YEAR(_5月週日1)=年份,MONTH(_5月週日1)=5),_5月週日1, "")</f>
        <v/>
      </c>
      <c r="K13" s="1" t="str">
        <f ca="1">IF(AND(YEAR(_5月週日1+1)=年份,MONTH(_5月週日1+1)=5),_5月週日1+1, "")</f>
        <v/>
      </c>
      <c r="L13" s="1" t="str">
        <f ca="1">IF(AND(YEAR(_5月週日1+2)=年份,MONTH(_5月週日1+2)=5),_5月週日1+2, "")</f>
        <v/>
      </c>
      <c r="M13" s="1" t="str">
        <f ca="1">IF(AND(YEAR(_5月週日1+3)=年份,MONTH(_5月週日1+3)=5),_5月週日1+3, "")</f>
        <v/>
      </c>
      <c r="N13" s="1" t="str">
        <f ca="1">IF(AND(YEAR(_5月週日1+4)=年份,MONTH(_5月週日1+4)=5),_5月週日1+4, "")</f>
        <v/>
      </c>
      <c r="O13" s="1" t="str">
        <f ca="1">IF(AND(YEAR(_5月週日1+5)=年份,MONTH(_5月週日1+5)=5),_5月週日1+5, "")</f>
        <v/>
      </c>
      <c r="P13" s="1">
        <f ca="1">IF(AND(YEAR(_5月週日1+6)=年份,MONTH(_5月週日1+6)=5),_5月週日1+6, "")</f>
        <v>44317</v>
      </c>
      <c r="R13" s="1">
        <f ca="1">IF(AND(YEAR(_8月週日1)=年份,MONTH(_8月週日1)=8),_8月週日1, "")</f>
        <v>44409</v>
      </c>
      <c r="S13" s="1">
        <f ca="1">IF(AND(YEAR(_8月週日1+1)=年份,MONTH(_8月週日1+1)=8),_8月週日1+1, "")</f>
        <v>44410</v>
      </c>
      <c r="T13" s="1">
        <f ca="1">IF(AND(YEAR(_8月週日1+2)=年份,MONTH(_8月週日1+2)=8),_8月週日1+2, "")</f>
        <v>44411</v>
      </c>
      <c r="U13" s="1">
        <f ca="1">IF(AND(YEAR(_8月週日1+3)=年份,MONTH(_8月週日1+3)=8),_8月週日1+3, "")</f>
        <v>44412</v>
      </c>
      <c r="V13" s="1">
        <f ca="1">IF(AND(YEAR(_8月週日1+4)=年份,MONTH(_8月週日1+4)=8),_8月週日1+4, "")</f>
        <v>44413</v>
      </c>
      <c r="W13" s="1">
        <f ca="1">IF(AND(YEAR(_8月週日1+5)=年份,MONTH(_8月週日1+5)=8),_8月週日1+5, "")</f>
        <v>44414</v>
      </c>
      <c r="X13" s="1">
        <f ca="1">IF(AND(YEAR(_8月週日1+6)=年份,MONTH(_8月週日1+6)=8),_8月週日1+6, "")</f>
        <v>44415</v>
      </c>
      <c r="Z13" s="1" t="str">
        <f ca="1">IF(AND(YEAR(_11月週日1)=年份,MONTH(_11月週日1)=11),_11月週日1, "")</f>
        <v/>
      </c>
      <c r="AA13" s="1">
        <f ca="1">IF(AND(YEAR(_11月週日1+1)=年份,MONTH(_11月週日1+1)=11),_11月週日1+1, "")</f>
        <v>44501</v>
      </c>
      <c r="AB13" s="1">
        <f ca="1">IF(AND(YEAR(_11月週日1+2)=年份,MONTH(_11月週日1+2)=11),_11月週日1+2, "")</f>
        <v>44502</v>
      </c>
      <c r="AC13" s="1">
        <f ca="1">IF(AND(YEAR(_11月週日1+3)=年份,MONTH(_11月週日1+3)=11),_11月週日1+3, "")</f>
        <v>44503</v>
      </c>
      <c r="AD13" s="1">
        <f ca="1">IF(AND(YEAR(_11月週日1+4)=年份,MONTH(_11月週日1+4)=11),_11月週日1+4, "")</f>
        <v>44504</v>
      </c>
      <c r="AE13" s="1">
        <f ca="1">IF(AND(YEAR(_11月週日1+5)=年份,MONTH(_11月週日1+5)=11),_11月週日1+5, "")</f>
        <v>44505</v>
      </c>
      <c r="AF13" s="1">
        <f ca="1">IF(AND(YEAR(_11月週日1+6)=年份,MONTH(_11月週日1+6)=11),_11月週日1+6, "")</f>
        <v>44506</v>
      </c>
    </row>
    <row r="14" spans="2:32" ht="18" customHeight="1" x14ac:dyDescent="0.25">
      <c r="B14" s="1">
        <f ca="1">IF(AND(YEAR(_2月週日1+7)=年份,MONTH(_2月週日1+7)=2),_2月週日1+7, "")</f>
        <v>44234</v>
      </c>
      <c r="C14" s="1">
        <f ca="1">IF(AND(YEAR(_2月週日1+8)=年份,MONTH(_2月週日1+8)=2),_2月週日1+8, "")</f>
        <v>44235</v>
      </c>
      <c r="D14" s="1">
        <f ca="1">IF(AND(YEAR(_2月週日1+9)=年份,MONTH(_2月週日1+9)=2),_2月週日1+9, "")</f>
        <v>44236</v>
      </c>
      <c r="E14" s="1">
        <f ca="1">IF(AND(YEAR(_2月週日1+10)=年份,MONTH(_2月週日1+10)=2),_2月週日1+10, "")</f>
        <v>44237</v>
      </c>
      <c r="F14" s="1">
        <f ca="1">IF(AND(YEAR(_2月週日1+11)=年份,MONTH(_2月週日1+11)=2),_2月週日1+11, "")</f>
        <v>44238</v>
      </c>
      <c r="G14" s="1">
        <f ca="1">IF(AND(YEAR(_2月週日1+12)=年份,MONTH(_2月週日1+12)=2),_2月週日1+12, "")</f>
        <v>44239</v>
      </c>
      <c r="H14" s="1">
        <f ca="1">IF(AND(YEAR(_2月週日1+13)=年份,MONTH(_2月週日1+13)=2),_2月週日1+13, "")</f>
        <v>44240</v>
      </c>
      <c r="J14" s="1">
        <f ca="1">IF(AND(YEAR(_5月週日1+7)=年份,MONTH(_5月週日1+7)=5),_5月週日1+7, "")</f>
        <v>44318</v>
      </c>
      <c r="K14" s="1">
        <f ca="1">IF(AND(YEAR(_5月週日1+8)=年份,MONTH(_5月週日1+8)=5),_5月週日1+8, "")</f>
        <v>44319</v>
      </c>
      <c r="L14" s="1">
        <f ca="1">IF(AND(YEAR(_5月週日1+9)=年份,MONTH(_5月週日1+9)=5),_5月週日1+9, "")</f>
        <v>44320</v>
      </c>
      <c r="M14" s="1">
        <f ca="1">IF(AND(YEAR(_5月週日1+10)=年份,MONTH(_5月週日1+10)=5),_5月週日1+10, "")</f>
        <v>44321</v>
      </c>
      <c r="N14" s="1">
        <f ca="1">IF(AND(YEAR(_5月週日1+11)=年份,MONTH(_5月週日1+11)=5),_5月週日1+11, "")</f>
        <v>44322</v>
      </c>
      <c r="O14" s="1">
        <f ca="1">IF(AND(YEAR(_5月週日1+12)=年份,MONTH(_5月週日1+12)=5),_5月週日1+12, "")</f>
        <v>44323</v>
      </c>
      <c r="P14" s="1">
        <f ca="1">IF(AND(YEAR(_5月週日1+13)=年份,MONTH(_5月週日1+13)=5),_5月週日1+13, "")</f>
        <v>44324</v>
      </c>
      <c r="R14" s="1">
        <f ca="1">IF(AND(YEAR(_8月週日1+7)=年份,MONTH(_8月週日1+7)=8),_8月週日1+7, "")</f>
        <v>44416</v>
      </c>
      <c r="S14" s="1">
        <f ca="1">IF(AND(YEAR(_8月週日1+8)=年份,MONTH(_8月週日1+8)=8),_8月週日1+8, "")</f>
        <v>44417</v>
      </c>
      <c r="T14" s="1">
        <f ca="1">IF(AND(YEAR(_8月週日1+9)=年份,MONTH(_8月週日1+9)=8),_8月週日1+9, "")</f>
        <v>44418</v>
      </c>
      <c r="U14" s="1">
        <f ca="1">IF(AND(YEAR(_8月週日1+10)=年份,MONTH(_8月週日1+10)=8),_8月週日1+10, "")</f>
        <v>44419</v>
      </c>
      <c r="V14" s="1">
        <f ca="1">IF(AND(YEAR(_8月週日1+11)=年份,MONTH(_8月週日1+11)=8),_8月週日1+11, "")</f>
        <v>44420</v>
      </c>
      <c r="W14" s="1">
        <f ca="1">IF(AND(YEAR(_8月週日1+12)=年份,MONTH(_8月週日1+12)=8),_8月週日1+12, "")</f>
        <v>44421</v>
      </c>
      <c r="X14" s="1">
        <f ca="1">IF(AND(YEAR(_8月週日1+13)=年份,MONTH(_8月週日1+13)=8),_8月週日1+13, "")</f>
        <v>44422</v>
      </c>
      <c r="Z14" s="1">
        <f ca="1">IF(AND(YEAR(_11月週日1+7)=年份,MONTH(_11月週日1+7)=11),_11月週日1+7, "")</f>
        <v>44507</v>
      </c>
      <c r="AA14" s="1">
        <f ca="1">IF(AND(YEAR(_11月週日1+8)=年份,MONTH(_11月週日1+8)=11),_11月週日1+8, "")</f>
        <v>44508</v>
      </c>
      <c r="AB14" s="1">
        <f ca="1">IF(AND(YEAR(_11月週日1+9)=年份,MONTH(_11月週日1+9)=11),_11月週日1+9, "")</f>
        <v>44509</v>
      </c>
      <c r="AC14" s="1">
        <f ca="1">IF(AND(YEAR(_11月週日1+10)=年份,MONTH(_11月週日1+10)=11),_11月週日1+10, "")</f>
        <v>44510</v>
      </c>
      <c r="AD14" s="1">
        <f ca="1">IF(AND(YEAR(_11月週日1+11)=年份,MONTH(_11月週日1+11)=11),_11月週日1+11, "")</f>
        <v>44511</v>
      </c>
      <c r="AE14" s="1">
        <f ca="1">IF(AND(YEAR(_11月週日1+12)=年份,MONTH(_11月週日1+12)=11),_11月週日1+12, "")</f>
        <v>44512</v>
      </c>
      <c r="AF14" s="1">
        <f ca="1">IF(AND(YEAR(_11月週日1+13)=年份,MONTH(_11月週日1+13)=11),_11月週日1+13, "")</f>
        <v>44513</v>
      </c>
    </row>
    <row r="15" spans="2:32" ht="18" customHeight="1" x14ac:dyDescent="0.25">
      <c r="B15" s="1">
        <f ca="1">IF(AND(YEAR(_2月週日1+14)=年份,MONTH(_2月週日1+14)=2),_2月週日1+14, "")</f>
        <v>44241</v>
      </c>
      <c r="C15" s="1">
        <f ca="1">IF(AND(YEAR(_2月週日1+15)=年份,MONTH(_2月週日1+15)=2),_2月週日1+15, "")</f>
        <v>44242</v>
      </c>
      <c r="D15" s="1">
        <f ca="1">IF(AND(YEAR(_2月週日1+16)=年份,MONTH(_2月週日1+16)=2),_2月週日1+16, "")</f>
        <v>44243</v>
      </c>
      <c r="E15" s="1">
        <f ca="1">IF(AND(YEAR(_2月週日1+17)=年份,MONTH(_2月週日1+17)=2),_2月週日1+17, "")</f>
        <v>44244</v>
      </c>
      <c r="F15" s="1">
        <f ca="1">IF(AND(YEAR(_2月週日1+18)=年份,MONTH(_2月週日1+18)=2),_2月週日1+18, "")</f>
        <v>44245</v>
      </c>
      <c r="G15" s="1">
        <f ca="1">IF(AND(YEAR(_2月週日1+19)=年份,MONTH(_2月週日1+19)=2),_2月週日1+19, "")</f>
        <v>44246</v>
      </c>
      <c r="H15" s="1">
        <f ca="1">IF(AND(YEAR(_2月週日1+20)=年份,MONTH(_2月週日1+20)=2),_2月週日1+20, "")</f>
        <v>44247</v>
      </c>
      <c r="J15" s="1">
        <f ca="1">IF(AND(YEAR(_5月週日1+14)=年份,MONTH(_5月週日1+14)=5),_5月週日1+14, "")</f>
        <v>44325</v>
      </c>
      <c r="K15" s="1">
        <f ca="1">IF(AND(YEAR(_5月週日1+15)=年份,MONTH(_5月週日1+15)=5),_5月週日1+15, "")</f>
        <v>44326</v>
      </c>
      <c r="L15" s="1">
        <f ca="1">IF(AND(YEAR(_5月週日1+16)=年份,MONTH(_5月週日1+16)=5),_5月週日1+16, "")</f>
        <v>44327</v>
      </c>
      <c r="M15" s="1">
        <f ca="1">IF(AND(YEAR(_5月週日1+17)=年份,MONTH(_5月週日1+17)=5),_5月週日1+17, "")</f>
        <v>44328</v>
      </c>
      <c r="N15" s="1">
        <f ca="1">IF(AND(YEAR(_5月週日1+18)=年份,MONTH(_5月週日1+18)=5),_5月週日1+18, "")</f>
        <v>44329</v>
      </c>
      <c r="O15" s="1">
        <f ca="1">IF(AND(YEAR(_5月週日1+19)=年份,MONTH(_5月週日1+19)=5),_5月週日1+19, "")</f>
        <v>44330</v>
      </c>
      <c r="P15" s="1">
        <f ca="1">IF(AND(YEAR(_5月週日1+20)=年份,MONTH(_5月週日1+20)=5),_5月週日1+20, "")</f>
        <v>44331</v>
      </c>
      <c r="R15" s="1">
        <f ca="1">IF(AND(YEAR(_8月週日1+14)=年份,MONTH(_8月週日1+14)=8),_8月週日1+14, "")</f>
        <v>44423</v>
      </c>
      <c r="S15" s="1">
        <f ca="1">IF(AND(YEAR(_8月週日1+15)=年份,MONTH(_8月週日1+15)=8),_8月週日1+15, "")</f>
        <v>44424</v>
      </c>
      <c r="T15" s="1">
        <f ca="1">IF(AND(YEAR(_8月週日1+16)=年份,MONTH(_8月週日1+16)=8),_8月週日1+16, "")</f>
        <v>44425</v>
      </c>
      <c r="U15" s="1">
        <f ca="1">IF(AND(YEAR(_8月週日1+17)=年份,MONTH(_8月週日1+17)=8),_8月週日1+17, "")</f>
        <v>44426</v>
      </c>
      <c r="V15" s="1">
        <f ca="1">IF(AND(YEAR(_8月週日1+18)=年份,MONTH(_8月週日1+18)=8),_8月週日1+18, "")</f>
        <v>44427</v>
      </c>
      <c r="W15" s="1">
        <f ca="1">IF(AND(YEAR(_8月週日1+19)=年份,MONTH(_8月週日1+19)=8),_8月週日1+19, "")</f>
        <v>44428</v>
      </c>
      <c r="X15" s="1">
        <f ca="1">IF(AND(YEAR(_8月週日1+20)=年份,MONTH(_8月週日1+20)=8),_8月週日1+20, "")</f>
        <v>44429</v>
      </c>
      <c r="Z15" s="1">
        <f ca="1">IF(AND(YEAR(_11月週日1+14)=年份,MONTH(_11月週日1+14)=11),_11月週日1+14, "")</f>
        <v>44514</v>
      </c>
      <c r="AA15" s="1">
        <f ca="1">IF(AND(YEAR(_11月週日1+15)=年份,MONTH(_11月週日1+15)=11),_11月週日1+15, "")</f>
        <v>44515</v>
      </c>
      <c r="AB15" s="1">
        <f ca="1">IF(AND(YEAR(_11月週日1+16)=年份,MONTH(_11月週日1+16)=11),_11月週日1+16, "")</f>
        <v>44516</v>
      </c>
      <c r="AC15" s="1">
        <f ca="1">IF(AND(YEAR(_11月週日1+17)=年份,MONTH(_11月週日1+17)=11),_11月週日1+17, "")</f>
        <v>44517</v>
      </c>
      <c r="AD15" s="1">
        <f ca="1">IF(AND(YEAR(_11月週日1+18)=年份,MONTH(_11月週日1+18)=11),_11月週日1+18, "")</f>
        <v>44518</v>
      </c>
      <c r="AE15" s="1">
        <f ca="1">IF(AND(YEAR(_11月週日1+19)=年份,MONTH(_11月週日1+19)=11),_11月週日1+19, "")</f>
        <v>44519</v>
      </c>
      <c r="AF15" s="1">
        <f ca="1">IF(AND(YEAR(_11月週日1+20)=年份,MONTH(_11月週日1+20)=11),_11月週日1+20, "")</f>
        <v>44520</v>
      </c>
    </row>
    <row r="16" spans="2:32" ht="18" customHeight="1" x14ac:dyDescent="0.25">
      <c r="B16" s="1">
        <f ca="1">IF(AND(YEAR(_2月週日1+21)=年份,MONTH(_2月週日1+21)=2),_2月週日1+21, "")</f>
        <v>44248</v>
      </c>
      <c r="C16" s="1">
        <f ca="1">IF(AND(YEAR(_2月週日1+22)=年份,MONTH(_2月週日1+22)=2),_2月週日1+22, "")</f>
        <v>44249</v>
      </c>
      <c r="D16" s="1">
        <f ca="1">IF(AND(YEAR(_2月週日1+23)=年份,MONTH(_2月週日1+23)=2),_2月週日1+23, "")</f>
        <v>44250</v>
      </c>
      <c r="E16" s="1">
        <f ca="1">IF(AND(YEAR(_2月週日1+24)=年份,MONTH(_2月週日1+24)=2),_2月週日1+24, "")</f>
        <v>44251</v>
      </c>
      <c r="F16" s="1">
        <f ca="1">IF(AND(YEAR(_2月週日1+25)=年份,MONTH(_2月週日1+25)=2),_2月週日1+25, "")</f>
        <v>44252</v>
      </c>
      <c r="G16" s="1">
        <f ca="1">IF(AND(YEAR(_2月週日1+26)=年份,MONTH(_2月週日1+26)=2),_2月週日1+26, "")</f>
        <v>44253</v>
      </c>
      <c r="H16" s="1">
        <f ca="1">IF(AND(YEAR(_2月週日1+27)=年份,MONTH(_2月週日1+27)=2),_2月週日1+27, "")</f>
        <v>44254</v>
      </c>
      <c r="J16" s="1">
        <f ca="1">IF(AND(YEAR(_5月週日1+21)=年份,MONTH(_5月週日1+21)=5),_5月週日1+21, "")</f>
        <v>44332</v>
      </c>
      <c r="K16" s="1">
        <f ca="1">IF(AND(YEAR(_5月週日1+22)=年份,MONTH(_5月週日1+22)=5),_5月週日1+22, "")</f>
        <v>44333</v>
      </c>
      <c r="L16" s="1">
        <f ca="1">IF(AND(YEAR(_5月週日1+23)=年份,MONTH(_5月週日1+23)=5),_5月週日1+23, "")</f>
        <v>44334</v>
      </c>
      <c r="M16" s="1">
        <f ca="1">IF(AND(YEAR(_5月週日1+24)=年份,MONTH(_5月週日1+24)=5),_5月週日1+24, "")</f>
        <v>44335</v>
      </c>
      <c r="N16" s="1">
        <f ca="1">IF(AND(YEAR(_5月週日1+25)=年份,MONTH(_5月週日1+25)=5),_5月週日1+25, "")</f>
        <v>44336</v>
      </c>
      <c r="O16" s="1">
        <f ca="1">IF(AND(YEAR(_5月週日1+26)=年份,MONTH(_5月週日1+26)=5),_5月週日1+26, "")</f>
        <v>44337</v>
      </c>
      <c r="P16" s="1">
        <f ca="1">IF(AND(YEAR(_5月週日1+27)=年份,MONTH(_5月週日1+27)=5),_5月週日1+27, "")</f>
        <v>44338</v>
      </c>
      <c r="R16" s="1">
        <f ca="1">IF(AND(YEAR(_8月週日1+21)=年份,MONTH(_8月週日1+21)=8),_8月週日1+21, "")</f>
        <v>44430</v>
      </c>
      <c r="S16" s="1">
        <f ca="1">IF(AND(YEAR(_8月週日1+22)=年份,MONTH(_8月週日1+22)=8),_8月週日1+22, "")</f>
        <v>44431</v>
      </c>
      <c r="T16" s="1">
        <f ca="1">IF(AND(YEAR(_8月週日1+23)=年份,MONTH(_8月週日1+23)=8),_8月週日1+23, "")</f>
        <v>44432</v>
      </c>
      <c r="U16" s="1">
        <f ca="1">IF(AND(YEAR(_8月週日1+24)=年份,MONTH(_8月週日1+24)=8),_8月週日1+24, "")</f>
        <v>44433</v>
      </c>
      <c r="V16" s="1">
        <f ca="1">IF(AND(YEAR(_8月週日1+25)=年份,MONTH(_8月週日1+25)=8),_8月週日1+25, "")</f>
        <v>44434</v>
      </c>
      <c r="W16" s="1">
        <f ca="1">IF(AND(YEAR(_8月週日1+26)=年份,MONTH(_8月週日1+26)=8),_8月週日1+26, "")</f>
        <v>44435</v>
      </c>
      <c r="X16" s="1">
        <f ca="1">IF(AND(YEAR(_8月週日1+27)=年份,MONTH(_8月週日1+27)=8),_8月週日1+27, "")</f>
        <v>44436</v>
      </c>
      <c r="Z16" s="1">
        <f ca="1">IF(AND(YEAR(_11月週日1+21)=年份,MONTH(_11月週日1+21)=11),_11月週日1+21, "")</f>
        <v>44521</v>
      </c>
      <c r="AA16" s="1">
        <f ca="1">IF(AND(YEAR(_11月週日1+22)=年份,MONTH(_11月週日1+22)=11),_11月週日1+22, "")</f>
        <v>44522</v>
      </c>
      <c r="AB16" s="1">
        <f ca="1">IF(AND(YEAR(_11月週日1+23)=年份,MONTH(_11月週日1+23)=11),_11月週日1+23, "")</f>
        <v>44523</v>
      </c>
      <c r="AC16" s="1">
        <f ca="1">IF(AND(YEAR(_11月週日1+24)=年份,MONTH(_11月週日1+24)=11),_11月週日1+24, "")</f>
        <v>44524</v>
      </c>
      <c r="AD16" s="1">
        <f ca="1">IF(AND(YEAR(_11月週日1+25)=年份,MONTH(_11月週日1+25)=11),_11月週日1+25, "")</f>
        <v>44525</v>
      </c>
      <c r="AE16" s="1">
        <f ca="1">IF(AND(YEAR(_11月週日1+26)=年份,MONTH(_11月週日1+26)=11),_11月週日1+26, "")</f>
        <v>44526</v>
      </c>
      <c r="AF16" s="1">
        <f ca="1">IF(AND(YEAR(_11月週日1+27)=年份,MONTH(_11月週日1+27)=11),_11月週日1+27, "")</f>
        <v>44527</v>
      </c>
    </row>
    <row r="17" spans="2:32" ht="18" customHeight="1" x14ac:dyDescent="0.25">
      <c r="B17" s="1">
        <f ca="1">IF(AND(YEAR(_2月週日1+28)=年份,MONTH(_2月週日1+28)=2),_2月週日1+28, "")</f>
        <v>44255</v>
      </c>
      <c r="C17" s="1" t="str">
        <f ca="1">IF(AND(YEAR(_2月週日1+29)=年份,MONTH(_2月週日1+29)=2),_2月週日1+29, "")</f>
        <v/>
      </c>
      <c r="D17" s="1" t="str">
        <f ca="1">IF(AND(YEAR(_2月週日1+30)=年份,MONTH(_2月週日1+30)=2),_2月週日1+30, "")</f>
        <v/>
      </c>
      <c r="E17" s="1" t="str">
        <f ca="1">IF(AND(YEAR(_2月週日1+31)=年份,MONTH(_2月週日1+31)=2),_2月週日1+31, "")</f>
        <v/>
      </c>
      <c r="F17" s="1" t="str">
        <f ca="1">IF(AND(YEAR(_2月週日1+32)=年份,MONTH(_2月週日1+32)=2),_2月週日1+32, "")</f>
        <v/>
      </c>
      <c r="G17" s="1" t="str">
        <f ca="1">IF(AND(YEAR(_2月週日1+33)=年份,MONTH(_2月週日1+33)=2),_2月週日1+33, "")</f>
        <v/>
      </c>
      <c r="H17" s="1" t="str">
        <f ca="1">IF(AND(YEAR(_2月週日1+34)=年份,MONTH(_2月週日1+34)=2),_2月週日1+34, "")</f>
        <v/>
      </c>
      <c r="J17" s="1">
        <f ca="1">IF(AND(YEAR(_5月週日1+28)=年份,MONTH(_5月週日1+28)=5),_5月週日1+28, "")</f>
        <v>44339</v>
      </c>
      <c r="K17" s="1">
        <f ca="1">IF(AND(YEAR(_5月週日1+29)=年份,MONTH(_5月週日1+29)=5),_5月週日1+29, "")</f>
        <v>44340</v>
      </c>
      <c r="L17" s="1">
        <f ca="1">IF(AND(YEAR(_5月週日1+30)=年份,MONTH(_5月週日1+30)=5),_5月週日1+30, "")</f>
        <v>44341</v>
      </c>
      <c r="M17" s="1">
        <f ca="1">IF(AND(YEAR(_5月週日1+31)=年份,MONTH(_5月週日1+31)=5),_5月週日1+31, "")</f>
        <v>44342</v>
      </c>
      <c r="N17" s="1">
        <f ca="1">IF(AND(YEAR(_5月週日1+32)=年份,MONTH(_5月週日1+32)=5),_5月週日1+32, "")</f>
        <v>44343</v>
      </c>
      <c r="O17" s="1">
        <f ca="1">IF(AND(YEAR(_5月週日1+33)=年份,MONTH(_5月週日1+33)=5),_5月週日1+33, "")</f>
        <v>44344</v>
      </c>
      <c r="P17" s="1">
        <f ca="1">IF(AND(YEAR(_5月週日1+34)=年份,MONTH(_5月週日1+34)=5),_5月週日1+34, "")</f>
        <v>44345</v>
      </c>
      <c r="R17" s="1">
        <f ca="1">IF(AND(YEAR(_8月週日1+28)=年份,MONTH(_8月週日1+28)=8),_8月週日1+28, "")</f>
        <v>44437</v>
      </c>
      <c r="S17" s="1">
        <f ca="1">IF(AND(YEAR(_8月週日1+29)=年份,MONTH(_8月週日1+29)=8),_8月週日1+29, "")</f>
        <v>44438</v>
      </c>
      <c r="T17" s="1">
        <f ca="1">IF(AND(YEAR(_8月週日1+30)=年份,MONTH(_8月週日1+30)=8),_8月週日1+30, "")</f>
        <v>44439</v>
      </c>
      <c r="U17" s="1" t="str">
        <f ca="1">IF(AND(YEAR(_8月週日1+31)=年份,MONTH(_8月週日1+31)=8),_8月週日1+31, "")</f>
        <v/>
      </c>
      <c r="V17" s="1" t="str">
        <f ca="1">IF(AND(YEAR(_8月週日1+32)=年份,MONTH(_8月週日1+32)=8),_8月週日1+32, "")</f>
        <v/>
      </c>
      <c r="W17" s="1" t="str">
        <f ca="1">IF(AND(YEAR(_8月週日1+33)=年份,MONTH(_8月週日1+33)=8),_8月週日1+33, "")</f>
        <v/>
      </c>
      <c r="X17" s="1" t="str">
        <f ca="1">IF(AND(YEAR(_8月週日1+34)=年份,MONTH(_8月週日1+34)=8),_8月週日1+34, "")</f>
        <v/>
      </c>
      <c r="Z17" s="1">
        <f ca="1">IF(AND(YEAR(_11月週日1+28)=年份,MONTH(_11月週日1+28)=11),_11月週日1+28, "")</f>
        <v>44528</v>
      </c>
      <c r="AA17" s="1">
        <f ca="1">IF(AND(YEAR(_11月週日1+29)=年份,MONTH(_11月週日1+29)=11),_11月週日1+29, "")</f>
        <v>44529</v>
      </c>
      <c r="AB17" s="1">
        <f ca="1">IF(AND(YEAR(_11月週日1+30)=年份,MONTH(_11月週日1+30)=11),_11月週日1+30, "")</f>
        <v>44530</v>
      </c>
      <c r="AC17" s="1" t="str">
        <f ca="1">IF(AND(YEAR(_11月週日1+31)=年份,MONTH(_11月週日1+31)=11),_11月週日1+31, "")</f>
        <v/>
      </c>
      <c r="AD17" s="1" t="str">
        <f ca="1">IF(AND(YEAR(_11月週日1+32)=年份,MONTH(_11月週日1+32)=11),_11月週日1+32, "")</f>
        <v/>
      </c>
      <c r="AE17" s="1" t="str">
        <f ca="1">IF(AND(YEAR(_11月週日1+33)=年份,MONTH(_11月週日1+33)=11),_11月週日1+33, "")</f>
        <v/>
      </c>
      <c r="AF17" s="1" t="str">
        <f ca="1">IF(AND(YEAR(_11月週日1+34)=年份,MONTH(_11月週日1+34)=11),_11月週日1+34, "")</f>
        <v/>
      </c>
    </row>
    <row r="18" spans="2:32" ht="18" customHeight="1" x14ac:dyDescent="0.25">
      <c r="B18" s="1" t="str">
        <f ca="1">IF(AND(YEAR(_2月週日1+35)=年份,MONTH(_2月週日1+35)=2),_2月週日1+35, "")</f>
        <v/>
      </c>
      <c r="C18" s="1" t="str">
        <f ca="1">IF(AND(YEAR(_2月週日1+36)=年份,MONTH(_2月週日1+36)=2),_2月週日1+36, "")</f>
        <v/>
      </c>
      <c r="D18" s="1" t="str">
        <f ca="1">IF(AND(YEAR(_2月週日1+37)=年份,MONTH(_2月週日1+37)=2),_2月週日1+37, "")</f>
        <v/>
      </c>
      <c r="E18" s="1" t="str">
        <f ca="1">IF(AND(YEAR(_2月週日1+38)=年份,MONTH(_2月週日1+38)=2),_2月週日1+38, "")</f>
        <v/>
      </c>
      <c r="F18" s="1" t="str">
        <f ca="1">IF(AND(YEAR(_2月週日1+39)=年份,MONTH(_2月週日1+39)=2),_2月週日1+39, "")</f>
        <v/>
      </c>
      <c r="G18" s="1" t="str">
        <f ca="1">IF(AND(YEAR(_2月週日1+40)=年份,MONTH(_2月週日1+40)=2),_2月週日1+40, "")</f>
        <v/>
      </c>
      <c r="H18" s="1" t="str">
        <f ca="1">IF(AND(YEAR(_2月週日1+41)=年份,MONTH(_2月週日1+41)=2),_2月週日1+41, "")</f>
        <v/>
      </c>
      <c r="J18" s="1">
        <f ca="1">IF(AND(YEAR(_5月週日1+35)=年份,MONTH(_5月週日1+35)=5),_5月週日1+35, "")</f>
        <v>44346</v>
      </c>
      <c r="K18" s="1">
        <f ca="1">IF(AND(YEAR(_5月週日1+36)=年份,MONTH(_5月週日1+36)=5),_5月週日1+36, "")</f>
        <v>44347</v>
      </c>
      <c r="L18" s="1" t="str">
        <f ca="1">IF(AND(YEAR(_5月週日1+37)=年份,MONTH(_5月週日1+37)=5),_5月週日1+37, "")</f>
        <v/>
      </c>
      <c r="M18" s="1" t="str">
        <f ca="1">IF(AND(YEAR(_5月週日1+38)=年份,MONTH(_5月週日1+38)=5),_5月週日1+38, "")</f>
        <v/>
      </c>
      <c r="N18" s="1" t="str">
        <f ca="1">IF(AND(YEAR(_5月週日1+39)=年份,MONTH(_5月週日1+39)=5),_5月週日1+39, "")</f>
        <v/>
      </c>
      <c r="O18" s="1" t="str">
        <f ca="1">IF(AND(YEAR(_5月週日1+40)=年份,MONTH(_5月週日1+40)=5),_5月週日1+40, "")</f>
        <v/>
      </c>
      <c r="P18" s="1" t="str">
        <f ca="1">IF(AND(YEAR(_5月週日1+41)=年份,MONTH(_5月週日1+41)=5),_5月週日1+41, "")</f>
        <v/>
      </c>
      <c r="R18" s="1" t="str">
        <f ca="1">IF(AND(YEAR(_8月週日1+35)=年份,MONTH(_8月週日1+35)=8),_8月週日1+35, "")</f>
        <v/>
      </c>
      <c r="S18" s="1" t="str">
        <f ca="1">IF(AND(YEAR(_8月週日1+36)=年份,MONTH(_8月週日1+36)=8),_8月週日1+36, "")</f>
        <v/>
      </c>
      <c r="T18" s="1" t="str">
        <f ca="1">IF(AND(YEAR(_8月週日1+37)=年份,MONTH(_8月週日1+37)=8),_8月週日1+37, "")</f>
        <v/>
      </c>
      <c r="U18" s="1" t="str">
        <f ca="1">IF(AND(YEAR(_8月週日1+38)=年份,MONTH(_8月週日1+38)=8),_8月週日1+38, "")</f>
        <v/>
      </c>
      <c r="V18" s="1" t="str">
        <f ca="1">IF(AND(YEAR(_8月週日1+39)=年份,MONTH(_8月週日1+39)=8),_8月週日1+39, "")</f>
        <v/>
      </c>
      <c r="W18" s="1" t="str">
        <f ca="1">IF(AND(YEAR(_8月週日1+40)=年份,MONTH(_8月週日1+40)=8),_8月週日1+40, "")</f>
        <v/>
      </c>
      <c r="X18" s="1" t="str">
        <f ca="1">IF(AND(YEAR(_8月週日1+41)=年份,MONTH(_8月週日1+41)=8),_8月週日1+41, "")</f>
        <v/>
      </c>
      <c r="Z18" s="1" t="str">
        <f ca="1">IF(AND(YEAR(_11月週日1+35)=年份,MONTH(_11月週日1+35)=11),_11月週日1+35, "")</f>
        <v/>
      </c>
      <c r="AA18" s="1" t="str">
        <f ca="1">IF(AND(YEAR(_11月週日1+36)=年份,MONTH(_11月週日1+36)=11),_11月週日1+36, "")</f>
        <v/>
      </c>
      <c r="AB18" s="1" t="str">
        <f ca="1">IF(AND(YEAR(_11月週日1+37)=年份,MONTH(_11月週日1+37)=11),_11月週日1+37, "")</f>
        <v/>
      </c>
      <c r="AC18" s="1" t="str">
        <f ca="1">IF(AND(YEAR(_11月週日1+38)=年份,MONTH(_11月週日1+38)=11),_11月週日1+38, "")</f>
        <v/>
      </c>
      <c r="AD18" s="1" t="str">
        <f ca="1">IF(AND(YEAR(_11月週日1+39)=年份,MONTH(_11月週日1+39)=11),_11月週日1+39, "")</f>
        <v/>
      </c>
      <c r="AE18" s="1" t="str">
        <f ca="1">IF(AND(YEAR(_11月週日1+40)=年份,MONTH(_11月週日1+40)=11),_11月週日1+40, "")</f>
        <v/>
      </c>
      <c r="AF18" s="1" t="str">
        <f ca="1">IF(AND(YEAR(_11月週日1+41)=年份,MONTH(_11月週日1+41)=11),_11月週日1+41, "")</f>
        <v/>
      </c>
    </row>
    <row r="20" spans="2:32" ht="18" customHeight="1" x14ac:dyDescent="0.25">
      <c r="B20" s="4" t="s">
        <v>3</v>
      </c>
      <c r="C20" s="4"/>
      <c r="D20" s="4"/>
      <c r="E20" s="4"/>
      <c r="F20" s="4"/>
      <c r="G20" s="4"/>
      <c r="H20" s="4"/>
      <c r="J20" s="4" t="s">
        <v>12</v>
      </c>
      <c r="K20" s="4"/>
      <c r="L20" s="4"/>
      <c r="M20" s="4"/>
      <c r="N20" s="4"/>
      <c r="O20" s="4"/>
      <c r="P20" s="4"/>
      <c r="R20" s="4" t="s">
        <v>15</v>
      </c>
      <c r="S20" s="4"/>
      <c r="T20" s="4"/>
      <c r="U20" s="4"/>
      <c r="V20" s="4"/>
      <c r="W20" s="4"/>
      <c r="X20" s="4"/>
      <c r="Z20" s="4" t="s">
        <v>18</v>
      </c>
      <c r="AA20" s="4"/>
      <c r="AB20" s="4"/>
      <c r="AC20" s="4"/>
      <c r="AD20" s="4"/>
      <c r="AE20" s="4"/>
      <c r="AF20" s="4"/>
    </row>
    <row r="21" spans="2:32" ht="18" customHeight="1" x14ac:dyDescent="0.25">
      <c r="B21" s="2" t="s">
        <v>1</v>
      </c>
      <c r="C21" s="2" t="s">
        <v>4</v>
      </c>
      <c r="D21" s="2" t="s">
        <v>5</v>
      </c>
      <c r="E21" s="2" t="s">
        <v>6</v>
      </c>
      <c r="F21" s="2" t="s">
        <v>7</v>
      </c>
      <c r="G21" s="2" t="s">
        <v>8</v>
      </c>
      <c r="H21" s="2" t="s">
        <v>9</v>
      </c>
      <c r="J21" s="2" t="s">
        <v>1</v>
      </c>
      <c r="K21" s="2" t="s">
        <v>4</v>
      </c>
      <c r="L21" s="2" t="s">
        <v>5</v>
      </c>
      <c r="M21" s="2" t="s">
        <v>6</v>
      </c>
      <c r="N21" s="2" t="s">
        <v>7</v>
      </c>
      <c r="O21" s="2" t="s">
        <v>8</v>
      </c>
      <c r="P21" s="2" t="s">
        <v>9</v>
      </c>
      <c r="R21" s="2" t="s">
        <v>1</v>
      </c>
      <c r="S21" s="2" t="s">
        <v>4</v>
      </c>
      <c r="T21" s="2" t="s">
        <v>5</v>
      </c>
      <c r="U21" s="2" t="s">
        <v>6</v>
      </c>
      <c r="V21" s="2" t="s">
        <v>7</v>
      </c>
      <c r="W21" s="2" t="s">
        <v>8</v>
      </c>
      <c r="X21" s="2" t="s">
        <v>9</v>
      </c>
      <c r="Z21" s="2" t="s">
        <v>1</v>
      </c>
      <c r="AA21" s="2" t="s">
        <v>4</v>
      </c>
      <c r="AB21" s="2" t="s">
        <v>5</v>
      </c>
      <c r="AC21" s="2" t="s">
        <v>6</v>
      </c>
      <c r="AD21" s="2" t="s">
        <v>7</v>
      </c>
      <c r="AE21" s="2" t="s">
        <v>8</v>
      </c>
      <c r="AF21" s="2" t="s">
        <v>9</v>
      </c>
    </row>
    <row r="22" spans="2:32" ht="18" customHeight="1" x14ac:dyDescent="0.25">
      <c r="B22" s="1" t="str">
        <f ca="1">IF(AND(YEAR(_3月週日1)=年份,MONTH(_3月週日1)=3),_3月週日1, "")</f>
        <v/>
      </c>
      <c r="C22" s="1">
        <f ca="1">IF(AND(YEAR(_3月週日1+1)=年份,MONTH(_3月週日1+1)=3),_3月週日1+1, "")</f>
        <v>44256</v>
      </c>
      <c r="D22" s="1">
        <f ca="1">IF(AND(YEAR(_3月週日1+2)=年份,MONTH(_3月週日1+2)=3),_3月週日1+2, "")</f>
        <v>44257</v>
      </c>
      <c r="E22" s="1">
        <f ca="1">IF(AND(YEAR(_3月週日1+3)=年份,MONTH(_3月週日1+3)=3),_3月週日1+3, "")</f>
        <v>44258</v>
      </c>
      <c r="F22" s="1">
        <f ca="1">IF(AND(YEAR(_3月週日1+4)=年份,MONTH(_3月週日1+4)=3),_3月週日1+4, "")</f>
        <v>44259</v>
      </c>
      <c r="G22" s="1">
        <f ca="1">IF(AND(YEAR(_3月週日1+5)=年份,MONTH(_3月週日1+5)=3),_3月週日1+5, "")</f>
        <v>44260</v>
      </c>
      <c r="H22" s="1">
        <f ca="1">IF(AND(YEAR(_3月週日1+6)=年份,MONTH(_3月週日1+6)=3),_3月週日1+6, "")</f>
        <v>44261</v>
      </c>
      <c r="J22" s="1" t="str">
        <f ca="1">IF(AND(YEAR(_6月週日1)=年份,MONTH(_6月週日1)=6),_6月週日1, "")</f>
        <v/>
      </c>
      <c r="K22" s="1" t="str">
        <f ca="1">IF(AND(YEAR(_6月週日1+1)=年份,MONTH(_6月週日1+1)=6),_6月週日1+1, "")</f>
        <v/>
      </c>
      <c r="L22" s="1">
        <f ca="1">IF(AND(YEAR(_6月週日1+2)=年份,MONTH(_6月週日1+2)=6),_6月週日1+2, "")</f>
        <v>44348</v>
      </c>
      <c r="M22" s="1">
        <f ca="1">IF(AND(YEAR(_6月週日1+3)=年份,MONTH(_6月週日1+3)=6),_6月週日1+3, "")</f>
        <v>44349</v>
      </c>
      <c r="N22" s="1">
        <f ca="1">IF(AND(YEAR(_6月週日1+4)=年份,MONTH(_6月週日1+4)=6),_6月週日1+4, "")</f>
        <v>44350</v>
      </c>
      <c r="O22" s="1">
        <f ca="1">IF(AND(YEAR(_6月週日1+5)=年份,MONTH(_6月週日1+5)=6),_6月週日1+5, "")</f>
        <v>44351</v>
      </c>
      <c r="P22" s="1">
        <f ca="1">IF(AND(YEAR(_6月週日1+6)=年份,MONTH(_6月週日1+6)=6),_6月週日1+6, "")</f>
        <v>44352</v>
      </c>
      <c r="R22" s="1" t="str">
        <f ca="1">IF(AND(YEAR(_9月週日1)=年份,MONTH(_9月週日1)=9),_9月週日1, "")</f>
        <v/>
      </c>
      <c r="S22" s="1" t="str">
        <f ca="1">IF(AND(YEAR(_9月週日1+1)=年份,MONTH(_9月週日1+1)=9),_9月週日1+1, "")</f>
        <v/>
      </c>
      <c r="T22" s="1" t="str">
        <f ca="1">IF(AND(YEAR(_9月週日1+2)=年份,MONTH(_9月週日1+2)=9),_9月週日1+2, "")</f>
        <v/>
      </c>
      <c r="U22" s="1">
        <f ca="1">IF(AND(YEAR(_9月週日1+3)=年份,MONTH(_9月週日1+3)=9),_9月週日1+3, "")</f>
        <v>44440</v>
      </c>
      <c r="V22" s="1">
        <f ca="1">IF(AND(YEAR(_9月週日1+4)=年份,MONTH(_9月週日1+4)=9),_9月週日1+4, "")</f>
        <v>44441</v>
      </c>
      <c r="W22" s="1">
        <f ca="1">IF(AND(YEAR(_9月週日1+5)=年份,MONTH(_9月週日1+5)=9),_9月週日1+5, "")</f>
        <v>44442</v>
      </c>
      <c r="X22" s="1">
        <f ca="1">IF(AND(YEAR(_9月週日1+6)=年份,MONTH(_9月週日1+6)=9),_9月週日1+6, "")</f>
        <v>44443</v>
      </c>
      <c r="Z22" s="1" t="str">
        <f ca="1">IF(AND(YEAR(_12月週日1)=年份,MONTH(_12月週日1)=12),_12月週日1, "")</f>
        <v/>
      </c>
      <c r="AA22" s="1" t="str">
        <f ca="1">IF(AND(YEAR(_12月週日1+1)=年份,MONTH(_12月週日1+1)=12),_12月週日1+1, "")</f>
        <v/>
      </c>
      <c r="AB22" s="1" t="str">
        <f ca="1">IF(AND(YEAR(_12月週日1+2)=年份,MONTH(_12月週日1+2)=12),_12月週日1+2, "")</f>
        <v/>
      </c>
      <c r="AC22" s="1">
        <f ca="1">IF(AND(YEAR(_12月週日1+3)=年份,MONTH(_12月週日1+3)=12),_12月週日1+3, "")</f>
        <v>44531</v>
      </c>
      <c r="AD22" s="1">
        <f ca="1">IF(AND(YEAR(_12月週日1+4)=年份,MONTH(_12月週日1+4)=12),_12月週日1+4, "")</f>
        <v>44532</v>
      </c>
      <c r="AE22" s="1">
        <f ca="1">IF(AND(YEAR(_12月週日1+5)=年份,MONTH(_12月週日1+5)=12),_12月週日1+5, "")</f>
        <v>44533</v>
      </c>
      <c r="AF22" s="1">
        <f ca="1">IF(AND(YEAR(_12月週日1+6)=年份,MONTH(_12月週日1+6)=12),_12月週日1+6, "")</f>
        <v>44534</v>
      </c>
    </row>
    <row r="23" spans="2:32" ht="18" customHeight="1" x14ac:dyDescent="0.25">
      <c r="B23" s="1">
        <f ca="1">IF(AND(YEAR(_3月週日1+7)=年份,MONTH(_3月週日1+7)=3),_3月週日1+7, "")</f>
        <v>44262</v>
      </c>
      <c r="C23" s="1">
        <f ca="1">IF(AND(YEAR(_3月週日1+8)=年份,MONTH(_3月週日1+8)=3),_3月週日1+8, "")</f>
        <v>44263</v>
      </c>
      <c r="D23" s="1">
        <f ca="1">IF(AND(YEAR(_3月週日1+9)=年份,MONTH(_3月週日1+9)=3),_3月週日1+9, "")</f>
        <v>44264</v>
      </c>
      <c r="E23" s="1">
        <f ca="1">IF(AND(YEAR(_3月週日1+10)=年份,MONTH(_3月週日1+10)=3),_3月週日1+10, "")</f>
        <v>44265</v>
      </c>
      <c r="F23" s="1">
        <f ca="1">IF(AND(YEAR(_3月週日1+11)=年份,MONTH(_3月週日1+11)=3),_3月週日1+11, "")</f>
        <v>44266</v>
      </c>
      <c r="G23" s="1">
        <f ca="1">IF(AND(YEAR(_3月週日1+12)=年份,MONTH(_3月週日1+12)=3),_3月週日1+12, "")</f>
        <v>44267</v>
      </c>
      <c r="H23" s="1">
        <f ca="1">IF(AND(YEAR(_3月週日1+13)=年份,MONTH(_3月週日1+13)=3),_3月週日1+13, "")</f>
        <v>44268</v>
      </c>
      <c r="J23" s="1">
        <f ca="1">IF(AND(YEAR(_6月週日1+7)=年份,MONTH(_6月週日1+7)=6),_6月週日1+7, "")</f>
        <v>44353</v>
      </c>
      <c r="K23" s="1">
        <f ca="1">IF(AND(YEAR(_6月週日1+8)=年份,MONTH(_6月週日1+8)=6),_6月週日1+8, "")</f>
        <v>44354</v>
      </c>
      <c r="L23" s="1">
        <f ca="1">IF(AND(YEAR(_6月週日1+9)=年份,MONTH(_6月週日1+9)=6),_6月週日1+9, "")</f>
        <v>44355</v>
      </c>
      <c r="M23" s="1">
        <f ca="1">IF(AND(YEAR(_6月週日1+10)=年份,MONTH(_6月週日1+10)=6),_6月週日1+10, "")</f>
        <v>44356</v>
      </c>
      <c r="N23" s="1">
        <f ca="1">IF(AND(YEAR(_6月週日1+11)=年份,MONTH(_6月週日1+11)=6),_6月週日1+11, "")</f>
        <v>44357</v>
      </c>
      <c r="O23" s="1">
        <f ca="1">IF(AND(YEAR(_6月週日1+12)=年份,MONTH(_6月週日1+12)=6),_6月週日1+12, "")</f>
        <v>44358</v>
      </c>
      <c r="P23" s="1">
        <f ca="1">IF(AND(YEAR(_6月週日1+13)=年份,MONTH(_6月週日1+13)=6),_6月週日1+13, "")</f>
        <v>44359</v>
      </c>
      <c r="R23" s="1">
        <f ca="1">IF(AND(YEAR(_9月週日1+7)=年份,MONTH(_9月週日1+7)=9),_9月週日1+7, "")</f>
        <v>44444</v>
      </c>
      <c r="S23" s="1">
        <f ca="1">IF(AND(YEAR(_9月週日1+8)=年份,MONTH(_9月週日1+8)=9),_9月週日1+8, "")</f>
        <v>44445</v>
      </c>
      <c r="T23" s="1">
        <f ca="1">IF(AND(YEAR(_9月週日1+9)=年份,MONTH(_9月週日1+9)=9),_9月週日1+9, "")</f>
        <v>44446</v>
      </c>
      <c r="U23" s="1">
        <f ca="1">IF(AND(YEAR(_9月週日1+10)=年份,MONTH(_9月週日1+10)=9),_9月週日1+10, "")</f>
        <v>44447</v>
      </c>
      <c r="V23" s="1">
        <f ca="1">IF(AND(YEAR(_9月週日1+11)=年份,MONTH(_9月週日1+11)=9),_9月週日1+11, "")</f>
        <v>44448</v>
      </c>
      <c r="W23" s="1">
        <f ca="1">IF(AND(YEAR(_9月週日1+12)=年份,MONTH(_9月週日1+12)=9),_9月週日1+12, "")</f>
        <v>44449</v>
      </c>
      <c r="X23" s="1">
        <f ca="1">IF(AND(YEAR(_9月週日1+13)=年份,MONTH(_9月週日1+13)=9),_9月週日1+13, "")</f>
        <v>44450</v>
      </c>
      <c r="Z23" s="1">
        <f ca="1">IF(AND(YEAR(_12月週日1+7)=年份,MONTH(_12月週日1+7)=12),_12月週日1+7, "")</f>
        <v>44535</v>
      </c>
      <c r="AA23" s="1">
        <f ca="1">IF(AND(YEAR(_12月週日1+8)=年份,MONTH(_12月週日1+8)=12),_12月週日1+8, "")</f>
        <v>44536</v>
      </c>
      <c r="AB23" s="1">
        <f ca="1">IF(AND(YEAR(_12月週日1+9)=年份,MONTH(_12月週日1+9)=12),_12月週日1+9, "")</f>
        <v>44537</v>
      </c>
      <c r="AC23" s="1">
        <f ca="1">IF(AND(YEAR(_12月週日1+10)=年份,MONTH(_12月週日1+10)=12),_12月週日1+10, "")</f>
        <v>44538</v>
      </c>
      <c r="AD23" s="1">
        <f ca="1">IF(AND(YEAR(_12月週日1+11)=年份,MONTH(_12月週日1+11)=12),_12月週日1+11, "")</f>
        <v>44539</v>
      </c>
      <c r="AE23" s="1">
        <f ca="1">IF(AND(YEAR(_12月週日1+12)=年份,MONTH(_12月週日1+12)=12),_12月週日1+12, "")</f>
        <v>44540</v>
      </c>
      <c r="AF23" s="1">
        <f ca="1">IF(AND(YEAR(_12月週日1+13)=年份,MONTH(_12月週日1+13)=12),_12月週日1+13, "")</f>
        <v>44541</v>
      </c>
    </row>
    <row r="24" spans="2:32" ht="18" customHeight="1" x14ac:dyDescent="0.25">
      <c r="B24" s="1">
        <f ca="1">IF(AND(YEAR(_3月週日1+14)=年份,MONTH(_3月週日1+14)=3),_3月週日1+14, "")</f>
        <v>44269</v>
      </c>
      <c r="C24" s="1">
        <f ca="1">IF(AND(YEAR(_3月週日1+15)=年份,MONTH(_3月週日1+15)=3),_3月週日1+15, "")</f>
        <v>44270</v>
      </c>
      <c r="D24" s="1">
        <f ca="1">IF(AND(YEAR(_3月週日1+16)=年份,MONTH(_3月週日1+16)=3),_3月週日1+16, "")</f>
        <v>44271</v>
      </c>
      <c r="E24" s="1">
        <f ca="1">IF(AND(YEAR(_3月週日1+17)=年份,MONTH(_3月週日1+17)=3),_3月週日1+17, "")</f>
        <v>44272</v>
      </c>
      <c r="F24" s="1">
        <f ca="1">IF(AND(YEAR(_3月週日1+18)=年份,MONTH(_3月週日1+18)=3),_3月週日1+18, "")</f>
        <v>44273</v>
      </c>
      <c r="G24" s="1">
        <f ca="1">IF(AND(YEAR(_3月週日1+19)=年份,MONTH(_3月週日1+19)=3),_3月週日1+19, "")</f>
        <v>44274</v>
      </c>
      <c r="H24" s="1">
        <f ca="1">IF(AND(YEAR(_3月週日1+20)=年份,MONTH(_3月週日1+20)=3),_3月週日1+20, "")</f>
        <v>44275</v>
      </c>
      <c r="J24" s="1">
        <f ca="1">IF(AND(YEAR(_6月週日1+14)=年份,MONTH(_6月週日1+14)=6),_6月週日1+14, "")</f>
        <v>44360</v>
      </c>
      <c r="K24" s="1">
        <f ca="1">IF(AND(YEAR(_6月週日1+15)=年份,MONTH(_6月週日1+15)=6),_6月週日1+15, "")</f>
        <v>44361</v>
      </c>
      <c r="L24" s="1">
        <f ca="1">IF(AND(YEAR(_6月週日1+16)=年份,MONTH(_6月週日1+16)=6),_6月週日1+16, "")</f>
        <v>44362</v>
      </c>
      <c r="M24" s="1">
        <f ca="1">IF(AND(YEAR(_6月週日1+17)=年份,MONTH(_6月週日1+17)=6),_6月週日1+17, "")</f>
        <v>44363</v>
      </c>
      <c r="N24" s="1">
        <f ca="1">IF(AND(YEAR(_6月週日1+18)=年份,MONTH(_6月週日1+18)=6),_6月週日1+18, "")</f>
        <v>44364</v>
      </c>
      <c r="O24" s="1">
        <f ca="1">IF(AND(YEAR(_6月週日1+19)=年份,MONTH(_6月週日1+19)=6),_6月週日1+19, "")</f>
        <v>44365</v>
      </c>
      <c r="P24" s="1">
        <f ca="1">IF(AND(YEAR(_6月週日1+20)=年份,MONTH(_6月週日1+20)=6),_6月週日1+20, "")</f>
        <v>44366</v>
      </c>
      <c r="R24" s="1">
        <f ca="1">IF(AND(YEAR(_9月週日1+14)=年份,MONTH(_9月週日1+14)=9),_9月週日1+14, "")</f>
        <v>44451</v>
      </c>
      <c r="S24" s="1">
        <f ca="1">IF(AND(YEAR(_9月週日1+15)=年份,MONTH(_9月週日1+15)=9),_9月週日1+15, "")</f>
        <v>44452</v>
      </c>
      <c r="T24" s="1">
        <f ca="1">IF(AND(YEAR(_9月週日1+16)=年份,MONTH(_9月週日1+16)=9),_9月週日1+16, "")</f>
        <v>44453</v>
      </c>
      <c r="U24" s="1">
        <f ca="1">IF(AND(YEAR(_9月週日1+17)=年份,MONTH(_9月週日1+17)=9),_9月週日1+17, "")</f>
        <v>44454</v>
      </c>
      <c r="V24" s="1">
        <f ca="1">IF(AND(YEAR(_9月週日1+18)=年份,MONTH(_9月週日1+18)=9),_9月週日1+18, "")</f>
        <v>44455</v>
      </c>
      <c r="W24" s="1">
        <f ca="1">IF(AND(YEAR(_9月週日1+19)=年份,MONTH(_9月週日1+19)=9),_9月週日1+19, "")</f>
        <v>44456</v>
      </c>
      <c r="X24" s="1">
        <f ca="1">IF(AND(YEAR(_9月週日1+20)=年份,MONTH(_9月週日1+20)=9),_9月週日1+20, "")</f>
        <v>44457</v>
      </c>
      <c r="Z24" s="1">
        <f ca="1">IF(AND(YEAR(_12月週日1+14)=年份,MONTH(_12月週日1+14)=12),_12月週日1+14, "")</f>
        <v>44542</v>
      </c>
      <c r="AA24" s="1">
        <f ca="1">IF(AND(YEAR(_12月週日1+15)=年份,MONTH(_12月週日1+15)=12),_12月週日1+15, "")</f>
        <v>44543</v>
      </c>
      <c r="AB24" s="1">
        <f ca="1">IF(AND(YEAR(_12月週日1+16)=年份,MONTH(_12月週日1+16)=12),_12月週日1+16, "")</f>
        <v>44544</v>
      </c>
      <c r="AC24" s="1">
        <f ca="1">IF(AND(YEAR(_12月週日1+17)=年份,MONTH(_12月週日1+17)=12),_12月週日1+17, "")</f>
        <v>44545</v>
      </c>
      <c r="AD24" s="1">
        <f ca="1">IF(AND(YEAR(_12月週日1+18)=年份,MONTH(_12月週日1+18)=12),_12月週日1+18, "")</f>
        <v>44546</v>
      </c>
      <c r="AE24" s="1">
        <f ca="1">IF(AND(YEAR(_12月週日1+19)=年份,MONTH(_12月週日1+19)=12),_12月週日1+19, "")</f>
        <v>44547</v>
      </c>
      <c r="AF24" s="1">
        <f ca="1">IF(AND(YEAR(_12月週日1+20)=年份,MONTH(_12月週日1+20)=12),_12月週日1+20, "")</f>
        <v>44548</v>
      </c>
    </row>
    <row r="25" spans="2:32" ht="18" customHeight="1" x14ac:dyDescent="0.25">
      <c r="B25" s="1">
        <f ca="1">IF(AND(YEAR(_3月週日1+21)=年份,MONTH(_3月週日1+21)=3),_3月週日1+21, "")</f>
        <v>44276</v>
      </c>
      <c r="C25" s="1">
        <f ca="1">IF(AND(YEAR(_3月週日1+22)=年份,MONTH(_3月週日1+22)=3),_3月週日1+22, "")</f>
        <v>44277</v>
      </c>
      <c r="D25" s="1">
        <f ca="1">IF(AND(YEAR(_3月週日1+23)=年份,MONTH(_3月週日1+23)=3),_3月週日1+23, "")</f>
        <v>44278</v>
      </c>
      <c r="E25" s="1">
        <f ca="1">IF(AND(YEAR(_3月週日1+24)=年份,MONTH(_3月週日1+24)=3),_3月週日1+24, "")</f>
        <v>44279</v>
      </c>
      <c r="F25" s="1">
        <f ca="1">IF(AND(YEAR(_3月週日1+25)=年份,MONTH(_3月週日1+25)=3),_3月週日1+25, "")</f>
        <v>44280</v>
      </c>
      <c r="G25" s="1">
        <f ca="1">IF(AND(YEAR(_3月週日1+26)=年份,MONTH(_3月週日1+26)=3),_3月週日1+26, "")</f>
        <v>44281</v>
      </c>
      <c r="H25" s="1">
        <f ca="1">IF(AND(YEAR(_3月週日1+27)=年份,MONTH(_3月週日1+27)=3),_3月週日1+27, "")</f>
        <v>44282</v>
      </c>
      <c r="J25" s="1">
        <f ca="1">IF(AND(YEAR(_6月週日1+21)=年份,MONTH(_6月週日1+21)=6),_6月週日1+21, "")</f>
        <v>44367</v>
      </c>
      <c r="K25" s="1">
        <f ca="1">IF(AND(YEAR(_6月週日1+22)=年份,MONTH(_6月週日1+22)=6),_6月週日1+22, "")</f>
        <v>44368</v>
      </c>
      <c r="L25" s="1">
        <f ca="1">IF(AND(YEAR(_6月週日1+23)=年份,MONTH(_6月週日1+23)=6),_6月週日1+23, "")</f>
        <v>44369</v>
      </c>
      <c r="M25" s="1">
        <f ca="1">IF(AND(YEAR(_6月週日1+24)=年份,MONTH(_6月週日1+24)=6),_6月週日1+24, "")</f>
        <v>44370</v>
      </c>
      <c r="N25" s="1">
        <f ca="1">IF(AND(YEAR(_6月週日1+25)=年份,MONTH(_6月週日1+25)=6),_6月週日1+25, "")</f>
        <v>44371</v>
      </c>
      <c r="O25" s="1">
        <f ca="1">IF(AND(YEAR(_6月週日1+26)=年份,MONTH(_6月週日1+26)=6),_6月週日1+26, "")</f>
        <v>44372</v>
      </c>
      <c r="P25" s="1">
        <f ca="1">IF(AND(YEAR(_6月週日1+27)=年份,MONTH(_6月週日1+27)=6),_6月週日1+27, "")</f>
        <v>44373</v>
      </c>
      <c r="R25" s="1">
        <f ca="1">IF(AND(YEAR(_9月週日1+21)=年份,MONTH(_9月週日1+21)=9),_9月週日1+21, "")</f>
        <v>44458</v>
      </c>
      <c r="S25" s="1">
        <f ca="1">IF(AND(YEAR(_9月週日1+22)=年份,MONTH(_9月週日1+22)=9),_9月週日1+22, "")</f>
        <v>44459</v>
      </c>
      <c r="T25" s="1">
        <f ca="1">IF(AND(YEAR(_9月週日1+23)=年份,MONTH(_9月週日1+23)=9),_9月週日1+23, "")</f>
        <v>44460</v>
      </c>
      <c r="U25" s="1">
        <f ca="1">IF(AND(YEAR(_9月週日1+24)=年份,MONTH(_9月週日1+24)=9),_9月週日1+24, "")</f>
        <v>44461</v>
      </c>
      <c r="V25" s="1">
        <f ca="1">IF(AND(YEAR(_9月週日1+25)=年份,MONTH(_9月週日1+25)=9),_9月週日1+25, "")</f>
        <v>44462</v>
      </c>
      <c r="W25" s="1">
        <f ca="1">IF(AND(YEAR(_9月週日1+26)=年份,MONTH(_9月週日1+26)=9),_9月週日1+26, "")</f>
        <v>44463</v>
      </c>
      <c r="X25" s="1">
        <f ca="1">IF(AND(YEAR(_9月週日1+27)=年份,MONTH(_9月週日1+27)=9),_9月週日1+27, "")</f>
        <v>44464</v>
      </c>
      <c r="Z25" s="1">
        <f ca="1">IF(AND(YEAR(_12月週日1+21)=年份,MONTH(_12月週日1+21)=12),_12月週日1+21, "")</f>
        <v>44549</v>
      </c>
      <c r="AA25" s="1">
        <f ca="1">IF(AND(YEAR(_12月週日1+22)=年份,MONTH(_12月週日1+22)=12),_12月週日1+22, "")</f>
        <v>44550</v>
      </c>
      <c r="AB25" s="1">
        <f ca="1">IF(AND(YEAR(_12月週日1+23)=年份,MONTH(_12月週日1+23)=12),_12月週日1+23, "")</f>
        <v>44551</v>
      </c>
      <c r="AC25" s="1">
        <f ca="1">IF(AND(YEAR(_12月週日1+24)=年份,MONTH(_12月週日1+24)=12),_12月週日1+24, "")</f>
        <v>44552</v>
      </c>
      <c r="AD25" s="1">
        <f ca="1">IF(AND(YEAR(_12月週日1+25)=年份,MONTH(_12月週日1+25)=12),_12月週日1+25, "")</f>
        <v>44553</v>
      </c>
      <c r="AE25" s="1">
        <f ca="1">IF(AND(YEAR(_12月週日1+26)=年份,MONTH(_12月週日1+26)=12),_12月週日1+26, "")</f>
        <v>44554</v>
      </c>
      <c r="AF25" s="1">
        <f ca="1">IF(AND(YEAR(_12月週日1+27)=年份,MONTH(_12月週日1+27)=12),_12月週日1+27, "")</f>
        <v>44555</v>
      </c>
    </row>
    <row r="26" spans="2:32" ht="18" customHeight="1" x14ac:dyDescent="0.25">
      <c r="B26" s="1">
        <f ca="1">IF(AND(YEAR(_3月週日1+28)=年份,MONTH(_3月週日1+28)=3),_3月週日1+28, "")</f>
        <v>44283</v>
      </c>
      <c r="C26" s="1">
        <f ca="1">IF(AND(YEAR(_3月週日1+29)=年份,MONTH(_3月週日1+29)=3),_3月週日1+29, "")</f>
        <v>44284</v>
      </c>
      <c r="D26" s="1">
        <f ca="1">IF(AND(YEAR(_3月週日1+30)=年份,MONTH(_3月週日1+30)=3),_3月週日1+30, "")</f>
        <v>44285</v>
      </c>
      <c r="E26" s="1">
        <f ca="1">IF(AND(YEAR(_3月週日1+31)=年份,MONTH(_3月週日1+31)=3),_3月週日1+31, "")</f>
        <v>44286</v>
      </c>
      <c r="F26" s="1" t="str">
        <f ca="1">IF(AND(YEAR(_3月週日1+32)=年份,MONTH(_3月週日1+32)=3),_3月週日1+32, "")</f>
        <v/>
      </c>
      <c r="G26" s="1" t="str">
        <f ca="1">IF(AND(YEAR(_3月週日1+33)=年份,MONTH(_3月週日1+33)=3),_3月週日1+33, "")</f>
        <v/>
      </c>
      <c r="H26" s="1" t="str">
        <f ca="1">IF(AND(YEAR(_3月週日1+34)=年份,MONTH(_3月週日1+34)=3),_3月週日1+34, "")</f>
        <v/>
      </c>
      <c r="J26" s="1">
        <f ca="1">IF(AND(YEAR(_6月週日1+28)=年份,MONTH(_6月週日1+28)=6),_6月週日1+28, "")</f>
        <v>44374</v>
      </c>
      <c r="K26" s="1">
        <f ca="1">IF(AND(YEAR(_6月週日1+29)=年份,MONTH(_6月週日1+29)=6),_6月週日1+29, "")</f>
        <v>44375</v>
      </c>
      <c r="L26" s="1">
        <f ca="1">IF(AND(YEAR(_6月週日1+30)=年份,MONTH(_6月週日1+30)=6),_6月週日1+30, "")</f>
        <v>44376</v>
      </c>
      <c r="M26" s="1">
        <f ca="1">IF(AND(YEAR(_6月週日1+31)=年份,MONTH(_6月週日1+31)=6),_6月週日1+31, "")</f>
        <v>44377</v>
      </c>
      <c r="N26" s="1" t="str">
        <f ca="1">IF(AND(YEAR(_6月週日1+32)=年份,MONTH(_6月週日1+32)=6),_6月週日1+32, "")</f>
        <v/>
      </c>
      <c r="O26" s="1" t="str">
        <f ca="1">IF(AND(YEAR(_6月週日1+33)=年份,MONTH(_6月週日1+33)=6),_6月週日1+33, "")</f>
        <v/>
      </c>
      <c r="P26" s="1" t="str">
        <f ca="1">IF(AND(YEAR(_6月週日1+34)=年份,MONTH(_6月週日1+34)=6),_6月週日1+34, "")</f>
        <v/>
      </c>
      <c r="R26" s="1">
        <f ca="1">IF(AND(YEAR(_9月週日1+28)=年份,MONTH(_9月週日1+28)=9),_9月週日1+28, "")</f>
        <v>44465</v>
      </c>
      <c r="S26" s="1">
        <f ca="1">IF(AND(YEAR(_9月週日1+29)=年份,MONTH(_9月週日1+29)=9),_9月週日1+29, "")</f>
        <v>44466</v>
      </c>
      <c r="T26" s="1">
        <f ca="1">IF(AND(YEAR(_9月週日1+30)=年份,MONTH(_9月週日1+30)=9),_9月週日1+30, "")</f>
        <v>44467</v>
      </c>
      <c r="U26" s="1">
        <f ca="1">IF(AND(YEAR(_9月週日1+31)=年份,MONTH(_9月週日1+31)=9),_9月週日1+31, "")</f>
        <v>44468</v>
      </c>
      <c r="V26" s="1">
        <f ca="1">IF(AND(YEAR(_9月週日1+32)=年份,MONTH(_9月週日1+32)=9),_9月週日1+32, "")</f>
        <v>44469</v>
      </c>
      <c r="W26" s="1" t="str">
        <f ca="1">IF(AND(YEAR(_9月週日1+33)=年份,MONTH(_9月週日1+33)=9),_9月週日1+33, "")</f>
        <v/>
      </c>
      <c r="X26" s="1" t="str">
        <f ca="1">IF(AND(YEAR(_9月週日1+34)=年份,MONTH(_9月週日1+34)=9),_9月週日1+34, "")</f>
        <v/>
      </c>
      <c r="Z26" s="1">
        <f ca="1">IF(AND(YEAR(_12月週日1+28)=年份,MONTH(_12月週日1+28)=12),_12月週日1+28, "")</f>
        <v>44556</v>
      </c>
      <c r="AA26" s="1">
        <f ca="1">IF(AND(YEAR(_12月週日1+29)=年份,MONTH(_12月週日1+29)=12),_12月週日1+29, "")</f>
        <v>44557</v>
      </c>
      <c r="AB26" s="1">
        <f ca="1">IF(AND(YEAR(_12月週日1+30)=年份,MONTH(_12月週日1+30)=12),_12月週日1+30, "")</f>
        <v>44558</v>
      </c>
      <c r="AC26" s="1">
        <f ca="1">IF(AND(YEAR(_12月週日1+31)=年份,MONTH(_12月週日1+31)=12),_12月週日1+31, "")</f>
        <v>44559</v>
      </c>
      <c r="AD26" s="1">
        <f ca="1">IF(AND(YEAR(_12月週日1+32)=年份,MONTH(_12月週日1+32)=12),_12月週日1+32, "")</f>
        <v>44560</v>
      </c>
      <c r="AE26" s="1">
        <f ca="1">IF(AND(YEAR(_12月週日1+33)=年份,MONTH(_12月週日1+33)=12),_12月週日1+33, "")</f>
        <v>44561</v>
      </c>
      <c r="AF26" s="1" t="str">
        <f ca="1">IF(AND(YEAR(_12月週日1+34)=年份,MONTH(_12月週日1+34)=12),_12月週日1+34, "")</f>
        <v/>
      </c>
    </row>
    <row r="27" spans="2:32" ht="18" customHeight="1" x14ac:dyDescent="0.25">
      <c r="B27" s="1" t="str">
        <f ca="1">IF(AND(YEAR(_3月週日1+35)=年份,MONTH(_3月週日1+35)=3),_3月週日1+35, "")</f>
        <v/>
      </c>
      <c r="C27" s="1" t="str">
        <f ca="1">IF(AND(YEAR(_3月週日1+36)=年份,MONTH(_3月週日1+36)=3),_3月週日1+36, "")</f>
        <v/>
      </c>
      <c r="D27" s="1" t="str">
        <f ca="1">IF(AND(YEAR(_3月週日1+37)=年份,MONTH(_3月週日1+37)=3),_3月週日1+37, "")</f>
        <v/>
      </c>
      <c r="E27" s="1" t="str">
        <f ca="1">IF(AND(YEAR(_3月週日1+38)=年份,MONTH(_3月週日1+38)=3),_3月週日1+38, "")</f>
        <v/>
      </c>
      <c r="F27" s="1" t="str">
        <f ca="1">IF(AND(YEAR(_3月週日1+39)=年份,MONTH(_3月週日1+39)=3),_3月週日1+39, "")</f>
        <v/>
      </c>
      <c r="G27" s="1" t="str">
        <f ca="1">IF(AND(YEAR(_3月週日1+40)=年份,MONTH(_3月週日1+40)=3),_3月週日1+40, "")</f>
        <v/>
      </c>
      <c r="H27" s="1" t="str">
        <f ca="1">IF(AND(YEAR(_3月週日1+41)=年份,MONTH(_3月週日1+41)=3),_3月週日1+41, "")</f>
        <v/>
      </c>
      <c r="J27" s="1" t="str">
        <f ca="1">IF(AND(YEAR(_6月週日1+35)=年份,MONTH(_6月週日1+35)=6),_6月週日1+35, "")</f>
        <v/>
      </c>
      <c r="K27" s="1" t="str">
        <f ca="1">IF(AND(YEAR(_6月週日1+36)=年份,MONTH(_6月週日1+36)=6),_6月週日1+36, "")</f>
        <v/>
      </c>
      <c r="L27" s="1" t="str">
        <f ca="1">IF(AND(YEAR(_6月週日1+37)=年份,MONTH(_6月週日1+37)=6),_6月週日1+37, "")</f>
        <v/>
      </c>
      <c r="M27" s="1" t="str">
        <f ca="1">IF(AND(YEAR(_6月週日1+38)=年份,MONTH(_6月週日1+38)=6),_6月週日1+38, "")</f>
        <v/>
      </c>
      <c r="N27" s="1" t="str">
        <f ca="1">IF(AND(YEAR(_6月週日1+39)=年份,MONTH(_6月週日1+39)=6),_6月週日1+39, "")</f>
        <v/>
      </c>
      <c r="O27" s="1" t="str">
        <f ca="1">IF(AND(YEAR(_6月週日1+40)=年份,MONTH(_6月週日1+40)=6),_6月週日1+40, "")</f>
        <v/>
      </c>
      <c r="P27" s="1" t="str">
        <f ca="1">IF(AND(YEAR(_6月週日1+41)=年份,MONTH(_6月週日1+41)=6),_6月週日1+41, "")</f>
        <v/>
      </c>
      <c r="R27" s="1" t="str">
        <f ca="1">IF(AND(YEAR(_9月週日1+35)=年份,MONTH(_9月週日1+35)=9),_9月週日1+35, "")</f>
        <v/>
      </c>
      <c r="S27" s="1" t="str">
        <f ca="1">IF(AND(YEAR(_9月週日1+36)=年份,MONTH(_9月週日1+36)=9),_9月週日1+36, "")</f>
        <v/>
      </c>
      <c r="T27" s="1" t="str">
        <f ca="1">IF(AND(YEAR(_9月週日1+37)=年份,MONTH(_9月週日1+37)=9),_9月週日1+37, "")</f>
        <v/>
      </c>
      <c r="U27" s="1" t="str">
        <f ca="1">IF(AND(YEAR(_9月週日1+38)=年份,MONTH(_9月週日1+38)=9),_9月週日1+38, "")</f>
        <v/>
      </c>
      <c r="V27" s="1" t="str">
        <f ca="1">IF(AND(YEAR(_9月週日1+39)=年份,MONTH(_9月週日1+39)=9),_9月週日1+39, "")</f>
        <v/>
      </c>
      <c r="W27" s="1" t="str">
        <f ca="1">IF(AND(YEAR(_9月週日1+40)=年份,MONTH(_9月週日1+40)=9),_9月週日1+40, "")</f>
        <v/>
      </c>
      <c r="X27" s="1" t="str">
        <f ca="1">IF(AND(YEAR(_9月週日1+41)=年份,MONTH(_9月週日1+41)=9),_9月週日1+41, "")</f>
        <v/>
      </c>
      <c r="Z27" s="1" t="str">
        <f ca="1">IF(AND(YEAR(_12月週日1+35)=年份,MONTH(_12月週日1+35)=12),_12月週日1+35, "")</f>
        <v/>
      </c>
      <c r="AA27" s="1" t="str">
        <f ca="1">IF(AND(YEAR(_12月週日1+36)=年份,MONTH(_12月週日1+36)=12),_12月週日1+36, "")</f>
        <v/>
      </c>
      <c r="AB27" s="1" t="str">
        <f ca="1">IF(AND(YEAR(_12月週日1+37)=年份,MONTH(_12月週日1+37)=12),_12月週日1+37, "")</f>
        <v/>
      </c>
      <c r="AC27" s="1" t="str">
        <f ca="1">IF(AND(YEAR(_12月週日1+38)=年份,MONTH(_12月週日1+38)=12),_12月週日1+38, "")</f>
        <v/>
      </c>
      <c r="AD27" s="1" t="str">
        <f ca="1">IF(AND(YEAR(_12月週日1+39)=年份,MONTH(_12月週日1+39)=12),_12月週日1+39, "")</f>
        <v/>
      </c>
      <c r="AE27" s="1" t="str">
        <f ca="1">IF(AND(YEAR(_12月週日1+40)=年份,MONTH(_12月週日1+40)=12),_12月週日1+40, "")</f>
        <v/>
      </c>
      <c r="AF27" s="1" t="str">
        <f ca="1">IF(AND(YEAR(_12月週日1+41)=年份,MONTH(_12月週日1+41)=12),_12月週日1+41, "")</f>
        <v/>
      </c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1" type="noConversion"/>
  <dataValidations count="27">
    <dataValidation allowBlank="1" showInputMessage="1" showErrorMessage="1" prompt="在此儲存格中輸入年份，以自動更新儲存格 B2 到 AF27 中的每個月行事曆" sqref="B1:AF1" xr:uid="{00000000-0002-0000-0000-000000000000}"/>
    <dataValidation allowBlank="1" showInputMessage="1" showErrorMessage="1" prompt="使用這個 Calendar Creator 工作表建立任何年份的行事曆。在右邊儲存格中輸入年份以自動更新每個月的行事曆" sqref="A1" xr:uid="{00000000-0002-0000-0000-000001000000}"/>
    <dataValidation allowBlank="1" showInputMessage="1" showErrorMessage="1" prompt="此儲存格是行事曆月份。在儲存格 B3 至 H9 的本月份行事曆會自動更新" sqref="B2:H2" xr:uid="{00000000-0002-0000-0000-000002000000}"/>
    <dataValidation allowBlank="1" showInputMessage="1" showErrorMessage="1" prompt="此儲存格是行事曆月份。在儲存格 J3 至 P9 的本月份行事曆會自動更新" sqref="J2:P2" xr:uid="{00000000-0002-0000-0000-000003000000}"/>
    <dataValidation allowBlank="1" showInputMessage="1" showErrorMessage="1" prompt="此儲存格是行事曆月份。在儲存格 R3 至 X9 的本月份行事曆會自動更新" sqref="R2:X2" xr:uid="{00000000-0002-0000-0000-000004000000}"/>
    <dataValidation allowBlank="1" showInputMessage="1" showErrorMessage="1" prompt="此儲存格是行事曆月份。在儲存格 Z3 至 AF9 的本月份行事曆會自動更新" sqref="Z2:AF2" xr:uid="{00000000-0002-0000-0000-000005000000}"/>
    <dataValidation allowBlank="1" showInputMessage="1" showErrorMessage="1" prompt="此儲存格是行事曆月份。在儲存格 B12 至 H18 的本月份行事曆會自動更新" sqref="B11:H11" xr:uid="{00000000-0002-0000-0000-000006000000}"/>
    <dataValidation allowBlank="1" showInputMessage="1" showErrorMessage="1" prompt="此儲存格是行事曆月份。在儲存格 B21 至 H27 的本月份行事曆會自動更新" sqref="B20:H20" xr:uid="{00000000-0002-0000-0000-000007000000}"/>
    <dataValidation allowBlank="1" showInputMessage="1" showErrorMessage="1" prompt="此儲存格是行事曆月份。在儲存格 J12 至 P18 的本月份行事曆會自動更新" sqref="J11:P11" xr:uid="{00000000-0002-0000-0000-000008000000}"/>
    <dataValidation allowBlank="1" showInputMessage="1" showErrorMessage="1" prompt="此儲存格是行事曆月份。在儲存格 R12 至 X18 的本月份行事曆會自動更新" sqref="R11:X11" xr:uid="{00000000-0002-0000-0000-000009000000}"/>
    <dataValidation allowBlank="1" showInputMessage="1" showErrorMessage="1" prompt="此儲存格是行事曆月份。在儲存格 Z12 至 AF18 的本月份行事曆會自動更新" sqref="Z11:AF11" xr:uid="{00000000-0002-0000-0000-00000A000000}"/>
    <dataValidation allowBlank="1" showInputMessage="1" showErrorMessage="1" prompt="此儲存格是行事曆月份。在儲存格 J21 至 P27 的本月份行事曆會自動更新" sqref="J20:P20" xr:uid="{00000000-0002-0000-0000-00000B000000}"/>
    <dataValidation allowBlank="1" showInputMessage="1" showErrorMessage="1" prompt="此儲存格是行事曆月份。在儲存格 R21 至 X27 的本月份行事曆會自動更新" sqref="R20:X20" xr:uid="{00000000-0002-0000-0000-00000C000000}"/>
    <dataValidation allowBlank="1" showInputMessage="1" showErrorMessage="1" prompt="此儲存格是行事曆月份。在儲存格 Z21 至 AF27 的本月份行事曆會自動更新" sqref="Z20:AF20" xr:uid="{00000000-0002-0000-0000-00000D000000}"/>
    <dataValidation allowBlank="1" showInputMessage="1" showErrorMessage="1" prompt="儲存格 B3 至 H3 是上方儲存格所述之月份的工作日" sqref="B3" xr:uid="{00000000-0002-0000-0000-00000E000000}"/>
    <dataValidation allowBlank="1" showInputMessage="1" showErrorMessage="1" prompt="儲存格 J3 至 P3 是上方儲存格所述之月份的工作日" sqref="J3" xr:uid="{00000000-0002-0000-0000-00000F000000}"/>
    <dataValidation allowBlank="1" showInputMessage="1" showErrorMessage="1" prompt="儲存格 R3 至 X3 是上方儲存格所述之月份的工作日" sqref="R3" xr:uid="{00000000-0002-0000-0000-000010000000}"/>
    <dataValidation allowBlank="1" showInputMessage="1" showErrorMessage="1" prompt="儲存格 Z3 至 AF3 是上方儲存格所述之月份的工作日" sqref="Z3" xr:uid="{00000000-0002-0000-0000-000011000000}"/>
    <dataValidation allowBlank="1" showInputMessage="1" showErrorMessage="1" prompt="儲存格 B12 至 H12 為上方儲存格所述之月份的工作日" sqref="B12" xr:uid="{00000000-0002-0000-0000-000012000000}"/>
    <dataValidation allowBlank="1" showInputMessage="1" showErrorMessage="1" prompt="儲存格 J12 至 P12 是上方儲存格所述之月份的工作日" sqref="J12" xr:uid="{00000000-0002-0000-0000-000013000000}"/>
    <dataValidation allowBlank="1" showInputMessage="1" showErrorMessage="1" prompt="儲存格 R12 至 X12 為上方儲存格所述之月份的工作日" sqref="R12" xr:uid="{00000000-0002-0000-0000-000014000000}"/>
    <dataValidation allowBlank="1" showInputMessage="1" showErrorMessage="1" prompt="儲存格 Z12 至 AF12 為上方儲存格所述之月份的工作日" sqref="Z12" xr:uid="{00000000-0002-0000-0000-000015000000}"/>
    <dataValidation allowBlank="1" showInputMessage="1" showErrorMessage="1" prompt="儲存格 B21 至 H21 是上方儲存格所述之月份的工作日" sqref="B21" xr:uid="{00000000-0002-0000-0000-000016000000}"/>
    <dataValidation allowBlank="1" showInputMessage="1" showErrorMessage="1" prompt="儲存格 J21 至 P21 是上方儲存格所述之月份的工作日" sqref="J21" xr:uid="{00000000-0002-0000-0000-000017000000}"/>
    <dataValidation allowBlank="1" showInputMessage="1" showErrorMessage="1" prompt="儲存格 R21 至 X21 是上方儲存格所述之月份的工作日" sqref="R21" xr:uid="{00000000-0002-0000-0000-000018000000}"/>
    <dataValidation allowBlank="1" showInputMessage="1" showErrorMessage="1" prompt="儲存格 Z21 至 AF21 是上方儲存格所述之月份的工作日" sqref="Z21" xr:uid="{00000000-0002-0000-0000-000019000000}"/>
    <dataValidation allowBlank="1" showInputMessage="1" showErrorMessage="1" prompt="儲存格 B4 至 H9 中的本月行事曆日期會自動更新" sqref="B4 B13 B22 J4 J13 J22 R4 R13 R22 Z4 Z13 Z22" xr:uid="{00000000-0002-0000-0000-00001A000000}"/>
  </dataValidations>
  <printOptions horizontalCentered="1" verticalCentered="1"/>
  <pageMargins left="0.5" right="0.5" top="0.5" bottom="0.5" header="0.5" footer="0.5"/>
  <pageSetup paperSize="9" scale="66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TM16400586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25</vt:i4>
      </vt:variant>
    </vt:vector>
  </ap:HeadingPairs>
  <ap:TitlesOfParts>
    <vt:vector baseType="lpstr" size="26">
      <vt:lpstr>行事曆</vt:lpstr>
      <vt:lpstr>ColumnTitleRegion1..H9.1</vt:lpstr>
      <vt:lpstr>ColumnTitleRegion1..I9.1</vt:lpstr>
      <vt:lpstr>ColumnTitleRegion10..AF9.1</vt:lpstr>
      <vt:lpstr>ColumnTitleRegion10..AG9.1</vt:lpstr>
      <vt:lpstr>ColumnTitleRegion11..AF18.1</vt:lpstr>
      <vt:lpstr>ColumnTitleRegion11..AG18.1</vt:lpstr>
      <vt:lpstr>ColumnTitleRegion12..AF27.1</vt:lpstr>
      <vt:lpstr>ColumnTitleRegion12..AG27.1</vt:lpstr>
      <vt:lpstr>ColumnTitleRegion2..H18.1</vt:lpstr>
      <vt:lpstr>ColumnTitleRegion2..I18.1</vt:lpstr>
      <vt:lpstr>ColumnTitleRegion3..H27.1</vt:lpstr>
      <vt:lpstr>ColumnTitleRegion3..I27.1</vt:lpstr>
      <vt:lpstr>ColumnTitleRegion4..P9.1</vt:lpstr>
      <vt:lpstr>ColumnTitleRegion4..Q9.1</vt:lpstr>
      <vt:lpstr>ColumnTitleRegion5..P18.1</vt:lpstr>
      <vt:lpstr>ColumnTitleRegion5..Q18.1</vt:lpstr>
      <vt:lpstr>ColumnTitleRegion6..P27.1</vt:lpstr>
      <vt:lpstr>ColumnTitleRegion6..Q27.1</vt:lpstr>
      <vt:lpstr>ColumnTitleRegion7..X9.1</vt:lpstr>
      <vt:lpstr>ColumnTitleRegion7..Y9.1</vt:lpstr>
      <vt:lpstr>ColumnTitleRegion8..X18.1</vt:lpstr>
      <vt:lpstr>ColumnTitleRegion8..Y18.1</vt:lpstr>
      <vt:lpstr>ColumnTitleRegion9..X27.1</vt:lpstr>
      <vt:lpstr>ColumnTitleRegion9..Y27.1</vt:lpstr>
      <vt:lpstr>年份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2017-08-12T10:05:54Z</dcterms:created>
  <dcterms:modified xsi:type="dcterms:W3CDTF">2021-12-20T10:22:06Z</dcterms:modified>
</cp:coreProperties>
</file>