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1600" windowHeight="9510"/>
  </bookViews>
  <sheets>
    <sheet name="家庭作業清單" sheetId="33" r:id="rId1"/>
    <sheet name="家庭作業行事曆" sheetId="1" r:id="rId2"/>
  </sheets>
  <definedNames>
    <definedName name="ndx" localSheetId="1">ROUNDUP(MATCH(2,1/FREQUENCY(DATE(家庭作業行事曆!顯示年份,家庭作業行事曆!顯示月份數字,1),家庭作業行事曆!行事曆))/7,0)</definedName>
    <definedName name="_xlnm.Print_Area" localSheetId="1">家庭作業行事曆!$B$2:$H$36</definedName>
    <definedName name="_xlnm.Print_Titles" localSheetId="0">家庭作業清單!$3:$3</definedName>
    <definedName name="工作日">{"星期一","星期二","星期三","星期四","星期五","星期六","星期日"}</definedName>
    <definedName name="工作日_反轉">{"星期日","星期六","星期五","星期四","星期三","星期二","星期一"}</definedName>
    <definedName name="工作日_選項">MATCH(開始日,工作日_反轉,0)-2</definedName>
    <definedName name="天數">{0,1,2,3,4,5,6}</definedName>
    <definedName name="天數資料格">天數+週*7</definedName>
    <definedName name="日期">家庭作業[到期日]</definedName>
    <definedName name="月份" localSheetId="1">MATCH(家庭作業行事曆!顯示月份,月份2,0)</definedName>
    <definedName name="月份2">{"1月","2月","3月","4月","5月","6月","7月","8月","9月","10月","11月","12月"}</definedName>
    <definedName name="列標題地區..H4.2">家庭作業行事曆!$G$2</definedName>
    <definedName name="行事曆" localSheetId="1">天數資料格+家庭作業行事曆!開始日期-WEEKDAY(家庭作業行事曆!開始日期)-工作日_選項</definedName>
    <definedName name="每日作業">家庭作業行事曆!$B$7:$H$10,家庭作業行事曆!$B$12:$H$15,家庭作業行事曆!$B$17:$H$20,家庭作業行事曆!$B$22:$H$25,家庭作業行事曆!$B$27:$H$30,家庭作業行事曆!$B$32:$C$35</definedName>
    <definedName name="表格列起始">ROW(家庭作業[[#Headers],[到期日]])</definedName>
    <definedName name="家庭作業清單">家庭作業[作業]</definedName>
    <definedName name="第一個日期" localSheetId="1">DATE(家庭作業行事曆!顯示年份,家庭作業行事曆!月份,1)</definedName>
    <definedName name="週">{0;1;2;3;4;5;6}</definedName>
    <definedName name="開始日">家庭作業行事曆!$H$4</definedName>
    <definedName name="開始日期" localSheetId="1">DATE(家庭作業行事曆!顯示年份,家庭作業行事曆!月份,1)</definedName>
    <definedName name="欄標題1">家庭作業[[#Headers],[到期日]]</definedName>
    <definedName name="欄標題地區..H35.2">家庭作業行事曆!$B$5</definedName>
    <definedName name="顯示月份" localSheetId="1">家庭作業行事曆!$H$2</definedName>
    <definedName name="顯示月份數字" localSheetId="1">MATCH(家庭作業行事曆!顯示月份,月份2,0)</definedName>
    <definedName name="顯示年份" localSheetId="1">家庭作業行事曆!$H$3</definedName>
  </definedNames>
  <calcPr calcId="162913"/>
</workbook>
</file>

<file path=xl/calcChain.xml><?xml version="1.0" encoding="utf-8"?>
<calcChain xmlns="http://schemas.openxmlformats.org/spreadsheetml/2006/main">
  <c r="H2" i="1" l="1"/>
  <c r="B2" i="1" s="1"/>
  <c r="E5" i="33"/>
  <c r="E6" i="33"/>
  <c r="E7" i="33"/>
  <c r="E8" i="33"/>
  <c r="E9" i="33"/>
  <c r="E10" i="33"/>
  <c r="E11" i="33"/>
  <c r="E4" i="33"/>
  <c r="H3" i="1" l="1"/>
  <c r="B11" i="33"/>
  <c r="G11" i="33" s="1"/>
  <c r="B10" i="33"/>
  <c r="G10" i="33" s="1"/>
  <c r="B9" i="33"/>
  <c r="G9" i="33" s="1"/>
  <c r="B8" i="33"/>
  <c r="G8" i="33" s="1"/>
  <c r="B7" i="33"/>
  <c r="G7" i="33" s="1"/>
  <c r="B6" i="33"/>
  <c r="G6" i="33" s="1"/>
  <c r="B5" i="33"/>
  <c r="G5" i="33" s="1"/>
  <c r="B4" i="33"/>
  <c r="G4" i="33" l="1"/>
  <c r="B3" i="1"/>
  <c r="G31" i="1"/>
  <c r="G35" i="1" s="1" a="1"/>
  <c r="G35" i="1" s="1"/>
  <c r="E31" i="1"/>
  <c r="E35" i="1" s="1" a="1"/>
  <c r="E35" i="1" s="1"/>
  <c r="C31" i="1"/>
  <c r="C35" i="1" s="1" a="1"/>
  <c r="C35" i="1" s="1"/>
  <c r="H26" i="1"/>
  <c r="H29" i="1" s="1" a="1"/>
  <c r="H29" i="1" s="1"/>
  <c r="F26" i="1"/>
  <c r="F29" i="1" s="1" a="1"/>
  <c r="F29" i="1" s="1"/>
  <c r="D26" i="1"/>
  <c r="D29" i="1" s="1" a="1"/>
  <c r="D29" i="1" s="1"/>
  <c r="B26" i="1"/>
  <c r="B29" i="1" s="1" a="1"/>
  <c r="B29" i="1" s="1"/>
  <c r="G21" i="1"/>
  <c r="G25" i="1" s="1" a="1"/>
  <c r="G25" i="1" s="1"/>
  <c r="E21" i="1"/>
  <c r="E25" i="1" s="1" a="1"/>
  <c r="E25" i="1" s="1"/>
  <c r="C21" i="1"/>
  <c r="C25" i="1" s="1" a="1"/>
  <c r="C25" i="1" s="1"/>
  <c r="H16" i="1"/>
  <c r="H19" i="1" s="1" a="1"/>
  <c r="H19" i="1" s="1"/>
  <c r="F16" i="1"/>
  <c r="F18" i="1" s="1" a="1"/>
  <c r="F18" i="1" s="1"/>
  <c r="D16" i="1"/>
  <c r="D20" i="1" s="1" a="1"/>
  <c r="D20" i="1" s="1"/>
  <c r="B16" i="1"/>
  <c r="B18" i="1" s="1" a="1"/>
  <c r="B18" i="1" s="1"/>
  <c r="G11" i="1"/>
  <c r="G14" i="1" s="1" a="1"/>
  <c r="G14" i="1" s="1"/>
  <c r="E11" i="1"/>
  <c r="E12" i="1" s="1" a="1"/>
  <c r="E12" i="1" s="1"/>
  <c r="C11" i="1"/>
  <c r="C14" i="1" s="1" a="1"/>
  <c r="C14" i="1" s="1"/>
  <c r="H6" i="1"/>
  <c r="H10" i="1" s="1" a="1"/>
  <c r="H10" i="1" s="1"/>
  <c r="F6" i="1"/>
  <c r="F8" i="1" s="1" a="1"/>
  <c r="F8" i="1" s="1"/>
  <c r="D6" i="1"/>
  <c r="D10" i="1" s="1" a="1"/>
  <c r="D10" i="1" s="1"/>
  <c r="B6" i="1"/>
  <c r="B8" i="1" s="1" a="1"/>
  <c r="B8" i="1" s="1"/>
  <c r="H31" i="1"/>
  <c r="H34" i="1" s="1" a="1"/>
  <c r="H34" i="1" s="1"/>
  <c r="F31" i="1"/>
  <c r="F34" i="1" s="1" a="1"/>
  <c r="F34" i="1" s="1"/>
  <c r="D31" i="1"/>
  <c r="D34" i="1" s="1" a="1"/>
  <c r="D34" i="1" s="1"/>
  <c r="B31" i="1"/>
  <c r="B34" i="1" s="1" a="1"/>
  <c r="B34" i="1" s="1"/>
  <c r="G26" i="1"/>
  <c r="G30" i="1" s="1" a="1"/>
  <c r="G30" i="1" s="1"/>
  <c r="E26" i="1"/>
  <c r="E30" i="1" s="1" a="1"/>
  <c r="E30" i="1" s="1"/>
  <c r="C26" i="1"/>
  <c r="C30" i="1" s="1" a="1"/>
  <c r="C30" i="1" s="1"/>
  <c r="H21" i="1"/>
  <c r="H24" i="1" s="1" a="1"/>
  <c r="H24" i="1" s="1"/>
  <c r="F21" i="1"/>
  <c r="F24" i="1" s="1" a="1"/>
  <c r="F24" i="1" s="1"/>
  <c r="D21" i="1"/>
  <c r="D24" i="1" s="1" a="1"/>
  <c r="D24" i="1" s="1"/>
  <c r="B21" i="1"/>
  <c r="B24" i="1" s="1" a="1"/>
  <c r="B24" i="1" s="1"/>
  <c r="G16" i="1"/>
  <c r="G20" i="1" s="1" a="1"/>
  <c r="G20" i="1" s="1"/>
  <c r="E16" i="1"/>
  <c r="E17" i="1" s="1" a="1"/>
  <c r="E17" i="1" s="1"/>
  <c r="C16" i="1"/>
  <c r="C19" i="1" s="1" a="1"/>
  <c r="C19" i="1" s="1"/>
  <c r="H11" i="1"/>
  <c r="H15" i="1" s="1" a="1"/>
  <c r="H15" i="1" s="1"/>
  <c r="F11" i="1"/>
  <c r="F13" i="1" s="1" a="1"/>
  <c r="F13" i="1" s="1"/>
  <c r="D11" i="1"/>
  <c r="D15" i="1" s="1" a="1"/>
  <c r="D15" i="1" s="1"/>
  <c r="B11" i="1"/>
  <c r="B13" i="1" s="1" a="1"/>
  <c r="B13" i="1" s="1"/>
  <c r="G6" i="1"/>
  <c r="G9" i="1" s="1" a="1"/>
  <c r="G9" i="1" s="1"/>
  <c r="E6" i="1"/>
  <c r="E7" i="1" s="1" a="1"/>
  <c r="E7" i="1" s="1"/>
  <c r="C6" i="1"/>
  <c r="C9" i="1" s="1" a="1"/>
  <c r="C9" i="1" s="1"/>
  <c r="F5" i="33"/>
  <c r="F7" i="33"/>
  <c r="F9" i="33"/>
  <c r="F11" i="33"/>
  <c r="F6" i="33"/>
  <c r="F8" i="33"/>
  <c r="F10" i="33"/>
  <c r="F4" i="33"/>
  <c r="D7" i="1" l="1" a="1"/>
  <c r="D7" i="1" s="1"/>
  <c r="C10" i="1" a="1"/>
  <c r="C10" i="1" s="1"/>
  <c r="D12" i="1" a="1"/>
  <c r="D12" i="1" s="1"/>
  <c r="E13" i="1" a="1"/>
  <c r="E13" i="1" s="1"/>
  <c r="B19" i="1" a="1"/>
  <c r="B19" i="1" s="1"/>
  <c r="C7" i="1" a="1"/>
  <c r="C7" i="1" s="1"/>
  <c r="D8" i="1" a="1"/>
  <c r="D8" i="1" s="1"/>
  <c r="D13" i="1" a="1"/>
  <c r="D13" i="1" s="1"/>
  <c r="E14" i="1" a="1"/>
  <c r="E14" i="1" s="1"/>
  <c r="B20" i="1" a="1"/>
  <c r="B20" i="1" s="1"/>
  <c r="C22" i="1" a="1"/>
  <c r="C22" i="1" s="1"/>
  <c r="B23" i="1" a="1"/>
  <c r="B23" i="1" s="1"/>
  <c r="C24" i="1" a="1"/>
  <c r="C24" i="1" s="1"/>
  <c r="B25" i="1" a="1"/>
  <c r="B25" i="1" s="1"/>
  <c r="C27" i="1" a="1"/>
  <c r="C27" i="1" s="1"/>
  <c r="D28" i="1" a="1"/>
  <c r="D28" i="1" s="1"/>
  <c r="C29" i="1" a="1"/>
  <c r="C29" i="1" s="1"/>
  <c r="D30" i="1" a="1"/>
  <c r="D30" i="1" s="1"/>
  <c r="E32" i="1" a="1"/>
  <c r="E32" i="1" s="1"/>
  <c r="H33" i="1" a="1"/>
  <c r="H33" i="1" s="1"/>
  <c r="D35" i="1" a="1"/>
  <c r="D35" i="1" s="1"/>
  <c r="H7" i="1" a="1"/>
  <c r="H7" i="1" s="1"/>
  <c r="G10" i="1" a="1"/>
  <c r="G10" i="1" s="1"/>
  <c r="H12" i="1" a="1"/>
  <c r="H12" i="1" s="1"/>
  <c r="E18" i="1" a="1"/>
  <c r="E18" i="1" s="1"/>
  <c r="F19" i="1" a="1"/>
  <c r="F19" i="1" s="1"/>
  <c r="G7" i="1" a="1"/>
  <c r="G7" i="1" s="1"/>
  <c r="H8" i="1" a="1"/>
  <c r="H8" i="1" s="1"/>
  <c r="H13" i="1" a="1"/>
  <c r="H13" i="1" s="1"/>
  <c r="E19" i="1" a="1"/>
  <c r="E19" i="1" s="1"/>
  <c r="F20" i="1" a="1"/>
  <c r="F20" i="1" s="1"/>
  <c r="G22" i="1" a="1"/>
  <c r="G22" i="1" s="1"/>
  <c r="F23" i="1" a="1"/>
  <c r="F23" i="1" s="1"/>
  <c r="G24" i="1" a="1"/>
  <c r="G24" i="1" s="1"/>
  <c r="F25" i="1" a="1"/>
  <c r="F25" i="1" s="1"/>
  <c r="G27" i="1" a="1"/>
  <c r="G27" i="1" s="1"/>
  <c r="H28" i="1" a="1"/>
  <c r="H28" i="1" s="1"/>
  <c r="G29" i="1" a="1"/>
  <c r="G29" i="1" s="1"/>
  <c r="H30" i="1" a="1"/>
  <c r="H30" i="1" s="1"/>
  <c r="D33" i="1" a="1"/>
  <c r="D33" i="1" s="1"/>
  <c r="E34" i="1" a="1"/>
  <c r="E34" i="1" s="1"/>
  <c r="H35" i="1" a="1"/>
  <c r="H35" i="1" s="1"/>
  <c r="E8" i="1" a="1"/>
  <c r="E8" i="1" s="1"/>
  <c r="B9" i="1" a="1"/>
  <c r="B9" i="1" s="1"/>
  <c r="F9" i="1" a="1"/>
  <c r="F9" i="1" s="1"/>
  <c r="B14" i="1" a="1"/>
  <c r="B14" i="1" s="1"/>
  <c r="F14" i="1" a="1"/>
  <c r="F14" i="1" s="1"/>
  <c r="C15" i="1" a="1"/>
  <c r="C15" i="1" s="1"/>
  <c r="G15" i="1" a="1"/>
  <c r="G15" i="1" s="1"/>
  <c r="D17" i="1" a="1"/>
  <c r="D17" i="1" s="1"/>
  <c r="H17" i="1" a="1"/>
  <c r="H17" i="1" s="1"/>
  <c r="C20" i="1" a="1"/>
  <c r="C20" i="1" s="1"/>
  <c r="E9" i="1" a="1"/>
  <c r="E9" i="1" s="1"/>
  <c r="B10" i="1" a="1"/>
  <c r="B10" i="1" s="1"/>
  <c r="F10" i="1" a="1"/>
  <c r="F10" i="1" s="1"/>
  <c r="C12" i="1" a="1"/>
  <c r="C12" i="1" s="1"/>
  <c r="G12" i="1" a="1"/>
  <c r="G12" i="1" s="1"/>
  <c r="B15" i="1" a="1"/>
  <c r="B15" i="1" s="1"/>
  <c r="F15" i="1" a="1"/>
  <c r="F15" i="1" s="1"/>
  <c r="C17" i="1" a="1"/>
  <c r="C17" i="1" s="1"/>
  <c r="G17" i="1" a="1"/>
  <c r="G17" i="1" s="1"/>
  <c r="D18" i="1" a="1"/>
  <c r="D18" i="1" s="1"/>
  <c r="H18" i="1" a="1"/>
  <c r="H18" i="1" s="1"/>
  <c r="H20" i="1" a="1"/>
  <c r="H20" i="1" s="1"/>
  <c r="E22" i="1" a="1"/>
  <c r="E22" i="1" s="1"/>
  <c r="D23" i="1" a="1"/>
  <c r="D23" i="1" s="1"/>
  <c r="H23" i="1" a="1"/>
  <c r="H23" i="1" s="1"/>
  <c r="E24" i="1" a="1"/>
  <c r="E24" i="1" s="1"/>
  <c r="D25" i="1" a="1"/>
  <c r="D25" i="1" s="1"/>
  <c r="H25" i="1" a="1"/>
  <c r="H25" i="1" s="1"/>
  <c r="E27" i="1" a="1"/>
  <c r="E27" i="1" s="1"/>
  <c r="B28" i="1" a="1"/>
  <c r="B28" i="1" s="1"/>
  <c r="F28" i="1" a="1"/>
  <c r="F28" i="1" s="1"/>
  <c r="E29" i="1" a="1"/>
  <c r="E29" i="1" s="1"/>
  <c r="B30" i="1" a="1"/>
  <c r="B30" i="1" s="1"/>
  <c r="F30" i="1" a="1"/>
  <c r="F30" i="1" s="1"/>
  <c r="C32" i="1" a="1"/>
  <c r="C32" i="1" s="1"/>
  <c r="G32" i="1" a="1"/>
  <c r="G32" i="1" s="1"/>
  <c r="B33" i="1" a="1"/>
  <c r="B33" i="1" s="1"/>
  <c r="F33" i="1" a="1"/>
  <c r="F33" i="1" s="1"/>
  <c r="C34" i="1" a="1"/>
  <c r="C34" i="1" s="1"/>
  <c r="G34" i="1" a="1"/>
  <c r="G34" i="1" s="1"/>
  <c r="B35" i="1" a="1"/>
  <c r="B35" i="1" s="1"/>
  <c r="F35" i="1" a="1"/>
  <c r="F35" i="1" s="1"/>
  <c r="B7" i="1" a="1"/>
  <c r="B7" i="1" s="1"/>
  <c r="F7" i="1" a="1"/>
  <c r="F7" i="1" s="1"/>
  <c r="C8" i="1" a="1"/>
  <c r="C8" i="1" s="1"/>
  <c r="G8" i="1" a="1"/>
  <c r="G8" i="1" s="1"/>
  <c r="D9" i="1" a="1"/>
  <c r="D9" i="1" s="1"/>
  <c r="H9" i="1" a="1"/>
  <c r="H9" i="1" s="1"/>
  <c r="E10" i="1" a="1"/>
  <c r="E10" i="1" s="1"/>
  <c r="B12" i="1" a="1"/>
  <c r="B12" i="1" s="1"/>
  <c r="F12" i="1" a="1"/>
  <c r="F12" i="1" s="1"/>
  <c r="C13" i="1" a="1"/>
  <c r="C13" i="1" s="1"/>
  <c r="G13" i="1" a="1"/>
  <c r="G13" i="1" s="1"/>
  <c r="D14" i="1" a="1"/>
  <c r="D14" i="1" s="1"/>
  <c r="H14" i="1" a="1"/>
  <c r="H14" i="1" s="1"/>
  <c r="E15" i="1" a="1"/>
  <c r="E15" i="1" s="1"/>
  <c r="B17" i="1" a="1"/>
  <c r="B17" i="1" s="1"/>
  <c r="F17" i="1" a="1"/>
  <c r="F17" i="1" s="1"/>
  <c r="C18" i="1" a="1"/>
  <c r="C18" i="1" s="1"/>
  <c r="G18" i="1" a="1"/>
  <c r="G18" i="1" s="1"/>
  <c r="D19" i="1" a="1"/>
  <c r="D19" i="1" s="1"/>
  <c r="E20" i="1" a="1"/>
  <c r="E20" i="1" s="1"/>
  <c r="G19" i="1" a="1"/>
  <c r="G19" i="1" s="1"/>
  <c r="B22" i="1" a="1"/>
  <c r="B22" i="1" s="1"/>
  <c r="D22" i="1" a="1"/>
  <c r="D22" i="1" s="1"/>
  <c r="F22" i="1" a="1"/>
  <c r="F22" i="1" s="1"/>
  <c r="H22" i="1" a="1"/>
  <c r="H22" i="1" s="1"/>
  <c r="C23" i="1" a="1"/>
  <c r="C23" i="1" s="1"/>
  <c r="E23" i="1" a="1"/>
  <c r="E23" i="1" s="1"/>
  <c r="G23" i="1" a="1"/>
  <c r="G23" i="1" s="1"/>
  <c r="B27" i="1" a="1"/>
  <c r="B27" i="1" s="1"/>
  <c r="D27" i="1" a="1"/>
  <c r="D27" i="1" s="1"/>
  <c r="F27" i="1" a="1"/>
  <c r="F27" i="1" s="1"/>
  <c r="H27" i="1" a="1"/>
  <c r="H27" i="1" s="1"/>
  <c r="C28" i="1" a="1"/>
  <c r="C28" i="1" s="1"/>
  <c r="E28" i="1" a="1"/>
  <c r="E28" i="1" s="1"/>
  <c r="G28" i="1" a="1"/>
  <c r="G28" i="1" s="1"/>
  <c r="B32" i="1" a="1"/>
  <c r="B32" i="1" s="1"/>
  <c r="D32" i="1" a="1"/>
  <c r="D32" i="1" s="1"/>
  <c r="F32" i="1" a="1"/>
  <c r="F32" i="1" s="1"/>
  <c r="H32" i="1" a="1"/>
  <c r="H32" i="1" s="1"/>
  <c r="C33" i="1" a="1"/>
  <c r="C33" i="1" s="1"/>
  <c r="E33" i="1" a="1"/>
  <c r="E33" i="1" s="1"/>
  <c r="G33" i="1" a="1"/>
  <c r="G33" i="1" s="1"/>
  <c r="H5" i="1"/>
  <c r="F5" i="1"/>
  <c r="E5" i="1"/>
  <c r="D5" i="1"/>
  <c r="C5" i="1"/>
  <c r="B5" i="1"/>
  <c r="G5" i="1"/>
</calcChain>
</file>

<file path=xl/sharedStrings.xml><?xml version="1.0" encoding="utf-8"?>
<sst xmlns="http://schemas.openxmlformats.org/spreadsheetml/2006/main" count="31" uniqueCount="28">
  <si>
    <t>到「家庭作業行事曆」</t>
  </si>
  <si>
    <t>家庭作業清單</t>
  </si>
  <si>
    <t>到期日</t>
  </si>
  <si>
    <t>科目</t>
  </si>
  <si>
    <t>數學1</t>
  </si>
  <si>
    <t>歷史2</t>
  </si>
  <si>
    <t>化學</t>
  </si>
  <si>
    <t>物理2</t>
  </si>
  <si>
    <t>國文2</t>
  </si>
  <si>
    <t>作業</t>
  </si>
  <si>
    <t>第 34-67 頁</t>
  </si>
  <si>
    <t>練習題 43</t>
  </si>
  <si>
    <t>實驗結果</t>
  </si>
  <si>
    <t>準備考試</t>
  </si>
  <si>
    <t>草擬論文</t>
  </si>
  <si>
    <t>練習題 17</t>
  </si>
  <si>
    <t>第 80-120 頁</t>
  </si>
  <si>
    <t>練習題 3</t>
  </si>
  <si>
    <t>行事曆項目</t>
  </si>
  <si>
    <t>日</t>
  </si>
  <si>
    <t>月份</t>
  </si>
  <si>
    <t>到「家庭作業清單」</t>
  </si>
  <si>
    <t>當月記事︰</t>
  </si>
  <si>
    <t>月份：</t>
  </si>
  <si>
    <t>年份：</t>
  </si>
  <si>
    <t>開始日：</t>
  </si>
  <si>
    <t>星期日</t>
  </si>
  <si>
    <r>
      <rPr>
        <b/>
        <i/>
        <sz val="11"/>
        <color theme="3"/>
        <rFont val="微軟正黑體"/>
        <family val="2"/>
        <charset val="136"/>
      </rPr>
      <t>提示：</t>
    </r>
    <r>
      <rPr>
        <i/>
        <sz val="11"/>
        <color theme="3"/>
        <rFont val="微軟正黑體"/>
        <family val="2"/>
        <charset val="136"/>
      </rPr>
      <t>行事曆上每天最多可顯示四項作業。</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</si>
</sst>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aaaa"/>
    <numFmt numFmtId="177" formatCode="dd"/>
    <numFmt numFmtId="178" formatCode="[$-F800]dddd\,\ mmmm\ dd\,\ yyyy"/>
  </numFmts>
  <fonts count="21" x14ac:knownFonts="1">
    <font>
      <sz val="11"/>
      <color theme="3"/>
      <name val="微軟正黑體"/>
      <family val="2"/>
      <charset val="136"/>
    </font>
    <font>
      <sz val="9"/>
      <name val="細明體"/>
      <family val="3"/>
      <charset val="136"/>
      <scheme val="minor"/>
    </font>
    <font>
      <sz val="11"/>
      <color theme="3"/>
      <name val="微軟正黑體"/>
      <family val="2"/>
      <charset val="136"/>
    </font>
    <font>
      <b/>
      <sz val="36"/>
      <color theme="3"/>
      <name val="微軟正黑體"/>
      <family val="2"/>
      <charset val="136"/>
    </font>
    <font>
      <b/>
      <sz val="12"/>
      <color theme="3"/>
      <name val="微軟正黑體"/>
      <family val="2"/>
      <charset val="136"/>
    </font>
    <font>
      <b/>
      <sz val="12"/>
      <color theme="0"/>
      <name val="微軟正黑體"/>
      <family val="2"/>
      <charset val="136"/>
    </font>
    <font>
      <i/>
      <sz val="11"/>
      <color theme="3"/>
      <name val="微軟正黑體"/>
      <family val="2"/>
      <charset val="136"/>
    </font>
    <font>
      <b/>
      <sz val="38"/>
      <color theme="3"/>
      <name val="微軟正黑體"/>
      <family val="2"/>
      <charset val="136"/>
    </font>
    <font>
      <sz val="14"/>
      <color theme="3"/>
      <name val="微軟正黑體"/>
      <family val="2"/>
      <charset val="136"/>
    </font>
    <font>
      <b/>
      <i/>
      <sz val="11"/>
      <color theme="3"/>
      <name val="微軟正黑體"/>
      <family val="2"/>
      <charset val="136"/>
    </font>
    <font>
      <sz val="12"/>
      <color rgb="FF9C6500"/>
      <name val="微軟正黑體"/>
      <family val="2"/>
      <charset val="136"/>
    </font>
    <font>
      <sz val="12"/>
      <color rgb="FF006100"/>
      <name val="微軟正黑體"/>
      <family val="2"/>
      <charset val="136"/>
    </font>
    <font>
      <sz val="12"/>
      <color rgb="FF9C0006"/>
      <name val="微軟正黑體"/>
      <family val="2"/>
      <charset val="136"/>
    </font>
    <font>
      <b/>
      <sz val="12"/>
      <color rgb="FFFA7D00"/>
      <name val="微軟正黑體"/>
      <family val="2"/>
      <charset val="136"/>
    </font>
    <font>
      <sz val="12"/>
      <color rgb="FFFA7D00"/>
      <name val="微軟正黑體"/>
      <family val="2"/>
      <charset val="136"/>
    </font>
    <font>
      <b/>
      <sz val="12"/>
      <color rgb="FF3F3F3F"/>
      <name val="微軟正黑體"/>
      <family val="2"/>
      <charset val="136"/>
    </font>
    <font>
      <sz val="12"/>
      <color rgb="FFFF0000"/>
      <name val="微軟正黑體"/>
      <family val="2"/>
      <charset val="136"/>
    </font>
    <font>
      <b/>
      <sz val="12"/>
      <color theme="1"/>
      <name val="微軟正黑體"/>
      <family val="2"/>
      <charset val="136"/>
    </font>
    <font>
      <sz val="36"/>
      <color theme="3"/>
      <name val="微軟正黑體"/>
      <family val="2"/>
      <charset val="136"/>
    </font>
    <font>
      <sz val="12"/>
      <color theme="1"/>
      <name val="微軟正黑體"/>
      <family val="2"/>
      <charset val="136"/>
    </font>
    <font>
      <sz val="12"/>
      <color theme="0"/>
      <name val="微軟正黑體"/>
      <family val="2"/>
      <charset val="136"/>
    </font>
  </fonts>
  <fills count="3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medium">
        <color theme="0"/>
      </left>
      <right style="medium">
        <color theme="0"/>
      </right>
      <top/>
      <bottom style="thin">
        <color theme="0" tint="-0.24994659260841701"/>
      </bottom>
      <diagonal/>
    </border>
    <border>
      <left style="thin">
        <color theme="0" tint="-0.24994659260841701"/>
      </left>
      <right style="medium">
        <color theme="0"/>
      </right>
      <top/>
      <bottom style="thin">
        <color theme="0" tint="-0.24994659260841701"/>
      </bottom>
      <diagonal/>
    </border>
    <border>
      <left style="medium">
        <color theme="0"/>
      </left>
      <right style="thin">
        <color theme="0" tint="-0.24994659260841701"/>
      </right>
      <top/>
      <bottom style="thin">
        <color theme="0" tint="-0.24994659260841701"/>
      </bottom>
      <diagonal/>
    </border>
    <border>
      <left style="thin">
        <color theme="0" tint="-0.34998626667073579"/>
      </left>
      <right style="thin">
        <color theme="0" tint="-0.34998626667073579"/>
      </right>
      <top/>
      <bottom/>
      <diagonal/>
    </border>
    <border>
      <left/>
      <right/>
      <top style="medium">
        <color theme="0" tint="-0.14996795556505021"/>
      </top>
      <bottom/>
      <diagonal/>
    </border>
    <border>
      <left style="medium">
        <color theme="3" tint="0.79998168889431442"/>
      </left>
      <right/>
      <top style="medium">
        <color theme="3" tint="0.79998168889431442"/>
      </top>
      <bottom/>
      <diagonal/>
    </border>
    <border>
      <left style="medium">
        <color theme="3" tint="0.79998168889431442"/>
      </left>
      <right style="medium">
        <color theme="3" tint="0.79998168889431442"/>
      </right>
      <top style="medium">
        <color theme="3" tint="0.79998168889431442"/>
      </top>
      <bottom style="medium">
        <color theme="3" tint="0.79998168889431442"/>
      </bottom>
      <diagonal/>
    </border>
    <border>
      <left style="thick">
        <color theme="0"/>
      </left>
      <right/>
      <top style="medium">
        <color theme="3" tint="0.79998168889431442"/>
      </top>
      <bottom/>
      <diagonal/>
    </border>
    <border>
      <left/>
      <right/>
      <top style="medium">
        <color theme="3" tint="0.79998168889431442"/>
      </top>
      <bottom/>
      <diagonal/>
    </border>
    <border>
      <left style="thick">
        <color theme="3" tint="0.79998168889431442"/>
      </left>
      <right/>
      <top style="medium">
        <color theme="3" tint="0.79995117038483843"/>
      </top>
      <bottom/>
      <diagonal/>
    </border>
    <border>
      <left/>
      <right style="thick">
        <color theme="0"/>
      </right>
      <top style="medium">
        <color theme="3" tint="0.79998168889431442"/>
      </top>
      <bottom/>
      <diagonal/>
    </border>
    <border>
      <left/>
      <right style="thick">
        <color theme="0"/>
      </right>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pplyFill="0" applyBorder="0">
      <alignment horizontal="left" vertical="center" wrapText="1" indent="1"/>
    </xf>
    <xf numFmtId="0" fontId="3" fillId="0" borderId="0" applyNumberFormat="0" applyBorder="0" applyAlignment="0" applyProtection="0"/>
    <xf numFmtId="0" fontId="18" fillId="0" borderId="0" applyNumberFormat="0" applyProtection="0">
      <alignment horizontal="left" vertical="center"/>
    </xf>
    <xf numFmtId="0" fontId="4" fillId="0" borderId="6" applyNumberFormat="0" applyFill="0" applyProtection="0">
      <alignment horizontal="left" vertical="center"/>
    </xf>
    <xf numFmtId="0" fontId="5" fillId="4" borderId="0" applyNumberFormat="0" applyProtection="0">
      <alignment horizontal="left" vertical="center" indent="1"/>
    </xf>
    <xf numFmtId="0" fontId="4" fillId="5" borderId="9" applyNumberFormat="0" applyProtection="0">
      <alignment horizontal="right" vertical="center" indent="3"/>
    </xf>
    <xf numFmtId="0" fontId="2" fillId="0" borderId="0" applyNumberFormat="0" applyAlignment="0" applyProtection="0">
      <alignment vertical="center"/>
    </xf>
    <xf numFmtId="0" fontId="2" fillId="0" borderId="0" applyNumberFormat="0" applyFill="0" applyBorder="0" applyAlignment="0" applyProtection="0">
      <alignment vertical="center"/>
    </xf>
    <xf numFmtId="0" fontId="2" fillId="5" borderId="10" applyNumberFormat="0" applyProtection="0">
      <alignment horizontal="right" vertical="top" indent="1"/>
    </xf>
    <xf numFmtId="178" fontId="2" fillId="0" borderId="0" applyFill="0" applyBorder="0" applyAlignment="0" applyProtection="0">
      <alignment horizontal="left" vertical="center" indent="1"/>
    </xf>
    <xf numFmtId="177" fontId="4" fillId="0" borderId="5" applyFill="0">
      <alignment horizontal="left" vertical="center" indent="1"/>
    </xf>
    <xf numFmtId="0" fontId="8" fillId="3" borderId="8">
      <alignment horizontal="left" vertical="center" indent="1"/>
    </xf>
    <xf numFmtId="0" fontId="4" fillId="5" borderId="7" applyNumberFormat="0" applyAlignment="0">
      <alignment horizontal="left" vertical="center" indent="1"/>
    </xf>
    <xf numFmtId="0" fontId="7" fillId="5" borderId="11">
      <alignment horizontal="left" vertical="top" indent="1"/>
    </xf>
    <xf numFmtId="176" fontId="4" fillId="2" borderId="3">
      <alignment horizontal="left" vertical="center" indent="1"/>
    </xf>
    <xf numFmtId="176" fontId="4" fillId="2" borderId="2">
      <alignment horizontal="left" vertical="center" indent="1"/>
    </xf>
    <xf numFmtId="176" fontId="4" fillId="2" borderId="4">
      <alignment horizontal="left" vertical="center" indent="1"/>
    </xf>
    <xf numFmtId="0" fontId="6" fillId="0" borderId="0" applyNumberFormat="0" applyFill="0" applyBorder="0" applyProtection="0">
      <alignment horizontal="left" vertical="center" indent="1"/>
    </xf>
    <xf numFmtId="0" fontId="2" fillId="5" borderId="10" applyProtection="0">
      <alignment horizontal="left" vertical="top" wrapText="1"/>
    </xf>
    <xf numFmtId="0" fontId="11" fillId="6" borderId="0" applyNumberFormat="0" applyBorder="0" applyAlignment="0" applyProtection="0">
      <alignment vertical="center"/>
    </xf>
    <xf numFmtId="0" fontId="12" fillId="7" borderId="0" applyNumberFormat="0" applyBorder="0" applyAlignment="0" applyProtection="0">
      <alignment vertical="center"/>
    </xf>
    <xf numFmtId="0" fontId="10" fillId="8" borderId="0" applyNumberFormat="0" applyBorder="0" applyAlignment="0" applyProtection="0">
      <alignment vertical="center"/>
    </xf>
    <xf numFmtId="0" fontId="15" fillId="9" borderId="14" applyNumberFormat="0" applyAlignment="0" applyProtection="0">
      <alignment vertical="center"/>
    </xf>
    <xf numFmtId="0" fontId="13" fillId="9" borderId="1" applyNumberFormat="0" applyAlignment="0" applyProtection="0">
      <alignment vertical="center"/>
    </xf>
    <xf numFmtId="0" fontId="14" fillId="0" borderId="15" applyNumberFormat="0" applyFill="0" applyAlignment="0" applyProtection="0">
      <alignment vertical="center"/>
    </xf>
    <xf numFmtId="0" fontId="5" fillId="10" borderId="16" applyNumberFormat="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xf numFmtId="0" fontId="19" fillId="33" borderId="0" applyNumberFormat="0" applyBorder="0" applyAlignment="0" applyProtection="0">
      <alignment vertical="center"/>
    </xf>
    <xf numFmtId="0" fontId="20" fillId="34" borderId="0" applyNumberFormat="0" applyBorder="0" applyAlignment="0" applyProtection="0">
      <alignment vertical="center"/>
    </xf>
  </cellStyleXfs>
  <cellXfs count="33">
    <xf numFmtId="0" fontId="0" fillId="0" borderId="0" xfId="0">
      <alignment horizontal="left" vertical="center" wrapText="1" indent="1"/>
    </xf>
    <xf numFmtId="0" fontId="2" fillId="0" borderId="0" xfId="0" applyFont="1" applyFill="1" applyAlignment="1">
      <alignment vertical="center"/>
    </xf>
    <xf numFmtId="0" fontId="2" fillId="0" borderId="0" xfId="6" applyNumberFormat="1" applyFont="1" applyAlignment="1">
      <alignment horizontal="left" vertical="center"/>
    </xf>
    <xf numFmtId="0" fontId="2" fillId="0" borderId="0" xfId="0" applyFont="1" applyFill="1" applyAlignment="1">
      <alignment horizontal="left" vertical="center" indent="1"/>
    </xf>
    <xf numFmtId="0" fontId="3" fillId="0" borderId="0" xfId="1" applyNumberFormat="1" applyFont="1" applyFill="1" applyAlignment="1">
      <alignment horizontal="left" vertical="center"/>
    </xf>
    <xf numFmtId="0" fontId="2" fillId="0" borderId="0" xfId="0" applyFont="1" applyFill="1" applyBorder="1" applyAlignment="1">
      <alignment vertical="center"/>
    </xf>
    <xf numFmtId="0" fontId="4" fillId="0" borderId="0" xfId="3" applyNumberFormat="1" applyFont="1" applyFill="1" applyBorder="1">
      <alignment horizontal="left" vertical="center"/>
    </xf>
    <xf numFmtId="0" fontId="4" fillId="0" borderId="0" xfId="3" applyFont="1" applyFill="1" applyBorder="1">
      <alignment horizontal="left" vertical="center"/>
    </xf>
    <xf numFmtId="0" fontId="2" fillId="0" borderId="0" xfId="0" applyFont="1" applyFill="1" applyBorder="1" applyAlignment="1">
      <alignment horizontal="left" vertical="center" indent="1"/>
    </xf>
    <xf numFmtId="0" fontId="2" fillId="0" borderId="0" xfId="0" applyFont="1" applyFill="1" applyBorder="1" applyAlignment="1">
      <alignment horizontal="left" vertical="center" wrapText="1" indent="1"/>
    </xf>
    <xf numFmtId="0" fontId="2" fillId="0" borderId="0" xfId="0" applyFont="1">
      <alignment horizontal="left" vertical="center" wrapText="1" indent="1"/>
    </xf>
    <xf numFmtId="0" fontId="2" fillId="0" borderId="0" xfId="6" applyFont="1" applyAlignment="1">
      <alignment horizontal="left" vertical="center" wrapText="1" indent="1"/>
    </xf>
    <xf numFmtId="0" fontId="6" fillId="0" borderId="0" xfId="17" applyFont="1">
      <alignment horizontal="left" vertical="center" indent="1"/>
    </xf>
    <xf numFmtId="0" fontId="7" fillId="5" borderId="11" xfId="13" applyFont="1">
      <alignment horizontal="left" vertical="top" indent="1"/>
    </xf>
    <xf numFmtId="0" fontId="7" fillId="5" borderId="7" xfId="12" applyFont="1" applyAlignment="1">
      <alignment horizontal="left" vertical="top" indent="1"/>
    </xf>
    <xf numFmtId="0" fontId="2" fillId="5" borderId="10" xfId="8" applyFont="1">
      <alignment horizontal="right" vertical="top" indent="1"/>
    </xf>
    <xf numFmtId="0" fontId="4" fillId="5" borderId="9" xfId="5" applyFont="1">
      <alignment horizontal="right" vertical="center" indent="3"/>
    </xf>
    <xf numFmtId="0" fontId="8" fillId="3" borderId="8" xfId="11" applyFont="1">
      <alignment horizontal="left" vertical="center" indent="1"/>
    </xf>
    <xf numFmtId="0" fontId="6" fillId="5" borderId="7" xfId="17" applyFont="1" applyFill="1" applyBorder="1">
      <alignment horizontal="left" vertical="center" indent="1"/>
    </xf>
    <xf numFmtId="0" fontId="2" fillId="5" borderId="7" xfId="12" applyFont="1" applyAlignment="1">
      <alignment vertical="center"/>
    </xf>
    <xf numFmtId="176" fontId="4" fillId="2" borderId="3" xfId="3" applyNumberFormat="1" applyFont="1" applyFill="1" applyBorder="1" applyAlignment="1">
      <alignment horizontal="left" vertical="center" indent="1"/>
    </xf>
    <xf numFmtId="176" fontId="4" fillId="2" borderId="2" xfId="3" applyNumberFormat="1" applyFont="1" applyFill="1" applyBorder="1" applyAlignment="1">
      <alignment horizontal="left" vertical="center" indent="1"/>
    </xf>
    <xf numFmtId="176" fontId="4" fillId="2" borderId="2" xfId="15" applyFont="1">
      <alignment horizontal="left" vertical="center" indent="1"/>
    </xf>
    <xf numFmtId="176" fontId="4" fillId="2" borderId="4" xfId="16" applyFont="1">
      <alignment horizontal="left" vertical="center" indent="1"/>
    </xf>
    <xf numFmtId="177" fontId="4" fillId="0" borderId="5" xfId="10" applyFont="1">
      <alignment horizontal="left" vertical="center" indent="1"/>
    </xf>
    <xf numFmtId="0" fontId="2" fillId="0" borderId="5" xfId="0" applyFont="1" applyFill="1" applyBorder="1">
      <alignment horizontal="left" vertical="center" wrapText="1" indent="1"/>
    </xf>
    <xf numFmtId="178" fontId="2" fillId="0" borderId="0" xfId="9" applyFill="1" applyBorder="1" applyAlignment="1">
      <alignment horizontal="left" vertical="center" indent="1"/>
    </xf>
    <xf numFmtId="178" fontId="2" fillId="0" borderId="0" xfId="0" applyNumberFormat="1" applyFont="1" applyFill="1" applyBorder="1" applyAlignment="1">
      <alignment vertical="center"/>
    </xf>
    <xf numFmtId="0" fontId="2" fillId="5" borderId="10" xfId="18" applyFont="1">
      <alignment horizontal="left" vertical="top" wrapText="1"/>
    </xf>
    <xf numFmtId="0" fontId="2" fillId="5" borderId="12" xfId="18" applyFont="1" applyBorder="1">
      <alignment horizontal="left" vertical="top" wrapText="1"/>
    </xf>
    <xf numFmtId="0" fontId="2" fillId="5" borderId="0" xfId="18" applyFont="1" applyBorder="1">
      <alignment horizontal="left" vertical="top" wrapText="1"/>
    </xf>
    <xf numFmtId="0" fontId="2" fillId="5" borderId="13" xfId="18" applyFont="1" applyBorder="1">
      <alignment horizontal="left" vertical="top" wrapText="1"/>
    </xf>
    <xf numFmtId="178" fontId="2" fillId="0" borderId="0" xfId="0" applyNumberFormat="1" applyFont="1" applyFill="1" applyAlignment="1">
      <alignment horizontal="left" vertical="center" indent="1"/>
    </xf>
  </cellXfs>
  <cellStyles count="52">
    <cellStyle name="20% - 輔色1" xfId="29" builtinId="30" customBuiltin="1"/>
    <cellStyle name="20% - 輔色2" xfId="33" builtinId="34" customBuiltin="1"/>
    <cellStyle name="20% - 輔色3" xfId="37" builtinId="38" customBuiltin="1"/>
    <cellStyle name="20% - 輔色4" xfId="41" builtinId="42" customBuiltin="1"/>
    <cellStyle name="20% - 輔色5" xfId="45" builtinId="46" customBuiltin="1"/>
    <cellStyle name="20% - 輔色6" xfId="49" builtinId="50" customBuiltin="1"/>
    <cellStyle name="40% - 輔色1" xfId="30" builtinId="31" customBuiltin="1"/>
    <cellStyle name="40% - 輔色2" xfId="34" builtinId="35" customBuiltin="1"/>
    <cellStyle name="40% - 輔色3" xfId="38" builtinId="39" customBuiltin="1"/>
    <cellStyle name="40% - 輔色4" xfId="42" builtinId="43" customBuiltin="1"/>
    <cellStyle name="40% - 輔色5" xfId="46" builtinId="47" customBuiltin="1"/>
    <cellStyle name="40% - 輔色6" xfId="50" builtinId="51" customBuiltin="1"/>
    <cellStyle name="60% - 輔色1" xfId="31" builtinId="32" customBuiltin="1"/>
    <cellStyle name="60% - 輔色2" xfId="35" builtinId="36" customBuiltin="1"/>
    <cellStyle name="60% - 輔色3" xfId="39" builtinId="40" customBuiltin="1"/>
    <cellStyle name="60% - 輔色4" xfId="43" builtinId="44" customBuiltin="1"/>
    <cellStyle name="60% - 輔色5" xfId="47" builtinId="48" customBuiltin="1"/>
    <cellStyle name="60% - 輔色6" xfId="51" builtinId="52" customBuiltin="1"/>
    <cellStyle name="一般" xfId="0" builtinId="0" customBuiltin="1"/>
    <cellStyle name="已瀏覽過的超連結" xfId="7" builtinId="9" customBuiltin="1"/>
    <cellStyle name="中_日" xfId="15"/>
    <cellStyle name="中等" xfId="21" builtinId="28" customBuiltin="1"/>
    <cellStyle name="日期" xfId="10"/>
    <cellStyle name="月份_與_年份" xfId="13"/>
    <cellStyle name="合計" xfId="27" builtinId="25" customBuiltin="1"/>
    <cellStyle name="好" xfId="19" builtinId="26" customBuiltin="1"/>
    <cellStyle name="表格_日期" xfId="9"/>
    <cellStyle name="計算方式" xfId="23" builtinId="22" customBuiltin="1"/>
    <cellStyle name="記事" xfId="18"/>
    <cellStyle name="連結的儲存格" xfId="24" builtinId="24" customBuiltin="1"/>
    <cellStyle name="備註" xfId="8" builtinId="10" customBuiltin="1"/>
    <cellStyle name="結束_日" xfId="16"/>
    <cellStyle name="超連結" xfId="6" builtinId="8" customBuiltin="1"/>
    <cellStyle name="開始_日" xfId="14"/>
    <cellStyle name="填滿" xfId="12"/>
    <cellStyle name="說明文字" xfId="17" builtinId="53" customBuiltin="1"/>
    <cellStyle name="輔色1" xfId="28" builtinId="29" customBuiltin="1"/>
    <cellStyle name="輔色2" xfId="32" builtinId="33" customBuiltin="1"/>
    <cellStyle name="輔色3" xfId="36" builtinId="37" customBuiltin="1"/>
    <cellStyle name="輔色4" xfId="40" builtinId="41" customBuiltin="1"/>
    <cellStyle name="輔色5" xfId="44" builtinId="45" customBuiltin="1"/>
    <cellStyle name="輔色6" xfId="48" builtinId="49" customBuiltin="1"/>
    <cellStyle name="標題" xfId="1" builtinId="15" customBuiltin="1"/>
    <cellStyle name="標題 1" xfId="2" builtinId="16" customBuiltin="1"/>
    <cellStyle name="標題 2" xfId="3" builtinId="17" customBuiltin="1"/>
    <cellStyle name="標題 3" xfId="4" builtinId="18" customBuiltin="1"/>
    <cellStyle name="標題 4" xfId="5" builtinId="19" customBuiltin="1"/>
    <cellStyle name="輸入" xfId="11" builtinId="20" customBuiltin="1"/>
    <cellStyle name="輸出" xfId="22" builtinId="21" customBuiltin="1"/>
    <cellStyle name="檢查儲存格" xfId="25" builtinId="23" customBuiltin="1"/>
    <cellStyle name="壞" xfId="20" builtinId="27" customBuiltin="1"/>
    <cellStyle name="警告文字" xfId="26" builtinId="11" customBuiltin="1"/>
  </cellStyles>
  <dxfs count="20">
    <dxf>
      <font>
        <strike val="0"/>
        <outline val="0"/>
        <shadow val="0"/>
        <u val="none"/>
        <vertAlign val="baseline"/>
        <color theme="3"/>
        <name val="微軟正黑體"/>
        <family val="2"/>
        <charset val="136"/>
        <scheme val="none"/>
      </font>
      <numFmt numFmtId="178" formatCode="[$-F800]dddd\,\ mmmm\ dd\,\ yyyy"/>
    </dxf>
    <dxf>
      <font>
        <strike val="0"/>
        <outline val="0"/>
        <shadow val="0"/>
        <u val="none"/>
        <vertAlign val="baseline"/>
        <color theme="3"/>
        <name val="微軟正黑體"/>
        <family val="2"/>
        <charset val="136"/>
        <scheme val="none"/>
      </font>
      <numFmt numFmtId="178" formatCode="[$-F800]dddd\,\ mmmm\ dd\,\ yyyy"/>
    </dxf>
    <dxf>
      <font>
        <strike val="0"/>
        <outline val="0"/>
        <shadow val="0"/>
        <u val="none"/>
        <vertAlign val="baseline"/>
        <color theme="3"/>
        <name val="微軟正黑體"/>
        <family val="2"/>
        <charset val="136"/>
        <scheme val="none"/>
      </font>
    </dxf>
    <dxf>
      <font>
        <strike val="0"/>
        <outline val="0"/>
        <shadow val="0"/>
        <u val="none"/>
        <vertAlign val="baseline"/>
        <color theme="3"/>
        <name val="微軟正黑體"/>
        <family val="2"/>
        <charset val="136"/>
        <scheme val="none"/>
      </font>
      <alignment horizontal="left" vertical="center" textRotation="0" wrapText="1" indent="1" justifyLastLine="0" shrinkToFit="0" readingOrder="0"/>
    </dxf>
    <dxf>
      <font>
        <strike val="0"/>
        <outline val="0"/>
        <shadow val="0"/>
        <u val="none"/>
        <vertAlign val="baseline"/>
        <color theme="3"/>
        <name val="微軟正黑體"/>
        <family val="2"/>
        <charset val="136"/>
        <scheme val="none"/>
      </font>
      <alignment horizontal="left" vertical="center" textRotation="0" wrapText="0" indent="1" justifyLastLine="0" shrinkToFit="0" readingOrder="0"/>
    </dxf>
    <dxf>
      <alignment horizontal="left" vertical="center" textRotation="0" wrapText="0" indent="1" justifyLastLine="0" shrinkToFit="0" readingOrder="0"/>
    </dxf>
    <dxf>
      <font>
        <strike val="0"/>
        <outline val="0"/>
        <shadow val="0"/>
        <u val="none"/>
        <vertAlign val="baseline"/>
        <color theme="3"/>
        <name val="微軟正黑體"/>
        <family val="2"/>
        <charset val="136"/>
        <scheme val="none"/>
      </font>
    </dxf>
    <dxf>
      <font>
        <strike val="0"/>
        <outline val="0"/>
        <shadow val="0"/>
        <u val="none"/>
        <vertAlign val="baseline"/>
        <color theme="3"/>
        <name val="微軟正黑體"/>
        <family val="2"/>
        <charset val="136"/>
        <scheme val="none"/>
      </font>
    </dxf>
    <dxf>
      <font>
        <b/>
        <i val="0"/>
        <color theme="0"/>
      </font>
      <fill>
        <patternFill>
          <bgColor theme="9"/>
        </patternFill>
      </fill>
      <border>
        <left style="thin">
          <color theme="0" tint="-0.34998626667073579"/>
        </left>
        <right style="thin">
          <color theme="0" tint="-0.34998626667073579"/>
        </right>
      </border>
    </dxf>
    <dxf>
      <font>
        <b/>
        <i val="0"/>
        <color theme="0"/>
      </font>
      <fill>
        <patternFill>
          <bgColor theme="3"/>
        </patternFill>
      </fill>
      <border>
        <left style="thin">
          <color theme="0" tint="-0.34998626667073579"/>
        </left>
        <right style="thin">
          <color theme="0" tint="-0.34998626667073579"/>
        </right>
      </border>
    </dxf>
    <dxf>
      <font>
        <b/>
        <i val="0"/>
        <color theme="0"/>
      </font>
      <fill>
        <patternFill>
          <bgColor theme="8" tint="-0.24994659260841701"/>
        </patternFill>
      </fill>
      <border>
        <left style="thin">
          <color theme="0" tint="-0.34998626667073579"/>
        </left>
        <right style="thin">
          <color theme="0" tint="-0.34998626667073579"/>
        </right>
      </border>
    </dxf>
    <dxf>
      <font>
        <b/>
        <i val="0"/>
        <color theme="0"/>
      </font>
      <fill>
        <patternFill>
          <bgColor theme="7" tint="-0.24994659260841701"/>
        </patternFill>
      </fill>
      <border>
        <left style="thin">
          <color theme="0" tint="-0.34998626667073579"/>
        </left>
        <right style="thin">
          <color theme="0" tint="-0.34998626667073579"/>
        </right>
      </border>
    </dxf>
    <dxf>
      <font>
        <b/>
        <i val="0"/>
        <color theme="0"/>
      </font>
      <fill>
        <patternFill>
          <bgColor theme="6" tint="-0.24994659260841701"/>
        </patternFill>
      </fill>
      <border>
        <left style="thin">
          <color theme="0" tint="-0.34998626667073579"/>
        </left>
        <right style="thin">
          <color theme="0" tint="-0.34998626667073579"/>
        </right>
      </border>
    </dxf>
    <dxf>
      <font>
        <b/>
        <i val="0"/>
        <color theme="0"/>
      </font>
      <fill>
        <patternFill>
          <bgColor theme="5" tint="-0.499984740745262"/>
        </patternFill>
      </fill>
      <border>
        <left style="thin">
          <color theme="0" tint="-0.34998626667073579"/>
        </left>
        <right style="thin">
          <color theme="0" tint="-0.34998626667073579"/>
        </right>
      </border>
    </dxf>
    <dxf>
      <font>
        <b/>
        <i val="0"/>
        <color theme="0"/>
      </font>
      <fill>
        <patternFill>
          <bgColor theme="4" tint="-0.499984740745262"/>
        </patternFill>
      </fill>
      <border>
        <left style="thin">
          <color theme="0" tint="-0.34998626667073579"/>
        </left>
        <right style="thin">
          <color theme="0" tint="-0.34998626667073579"/>
        </right>
      </border>
    </dxf>
    <dxf>
      <font>
        <color theme="2"/>
      </font>
      <fill>
        <patternFill>
          <bgColor theme="2"/>
        </patternFill>
      </fill>
    </dxf>
    <dxf>
      <font>
        <color theme="2"/>
      </font>
      <fill>
        <patternFill>
          <bgColor theme="2"/>
        </patternFill>
      </fill>
    </dxf>
    <dxf>
      <font>
        <color theme="2"/>
      </font>
      <fill>
        <patternFill>
          <bgColor theme="2"/>
        </patternFill>
      </fill>
    </dxf>
    <dxf>
      <font>
        <b/>
        <i val="0"/>
        <color theme="0"/>
      </font>
      <fill>
        <patternFill>
          <bgColor theme="3"/>
        </patternFill>
      </fill>
    </dxf>
    <dxf>
      <border>
        <bottom style="thin">
          <color theme="1" tint="0.34998626667073579"/>
        </bottom>
        <horizontal style="thin">
          <color theme="1" tint="0.34998626667073579"/>
        </horizontal>
      </border>
    </dxf>
  </dxfs>
  <tableStyles count="1" defaultTableStyle="家庭作業清單" defaultPivotStyle="PivotStyleLight16">
    <tableStyle name="家庭作業清單" pivot="0" count="2">
      <tableStyleElement type="wholeTable" dxfId="19"/>
      <tableStyleElement type="headerRow" dxfId="1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家庭作業" displayName="家庭作業" ref="B3:G11" totalsRowShown="0" headerRowDxfId="7" dataDxfId="6">
  <autoFilter ref="B3:G11"/>
  <sortState ref="B4:E22">
    <sortCondition ref="B6:B25"/>
  </sortState>
  <tableColumns count="6">
    <tableColumn id="1" name="到期日" dataDxfId="5" dataCellStyle="表格_日期"/>
    <tableColumn id="5" name="科目" dataDxfId="4"/>
    <tableColumn id="3" name="作業" dataDxfId="3"/>
    <tableColumn id="6" name="行事曆項目" dataDxfId="2">
      <calculatedColumnFormula>CONCATENATE(家庭作業[[#This Row],[科目]],": ",家庭作業[[#This Row],[作業]])</calculatedColumnFormula>
    </tableColumn>
    <tableColumn id="2" name="日" dataDxfId="1">
      <calculatedColumnFormula>IF(ISBLANK(家庭作業[[#This Row],[到期日]]),"",UPPER(TEXT(家庭作業[[#This Row],[到期日]],"aaa")))</calculatedColumnFormula>
    </tableColumn>
    <tableColumn id="4" name="月份" dataDxfId="0">
      <calculatedColumnFormula>IF(ISBLANK(家庭作業[[#This Row],[到期日]]),"",UPPER(TEXT(家庭作業[[#This Row],[到期日]],"m月")))</calculatedColumnFormula>
    </tableColumn>
  </tableColumns>
  <tableStyleInfo name="家庭作業清單" showFirstColumn="0" showLastColumn="0" showRowStripes="1" showColumnStripes="0"/>
  <extLst>
    <ext xmlns:x14="http://schemas.microsoft.com/office/spreadsheetml/2009/9/main" uri="{504A1905-F514-4f6f-8877-14C23A59335A}">
      <x14:table altTextSummary="含有到期日、科目和作業的家庭作業清單"/>
    </ext>
  </extLst>
</table>
</file>

<file path=xl/theme/theme1.xml><?xml version="1.0" encoding="utf-8"?>
<a:theme xmlns:a="http://schemas.openxmlformats.org/drawingml/2006/main" name="Office Theme">
  <a:themeElements>
    <a:clrScheme name="Homework Schedule 2">
      <a:dk1>
        <a:sysClr val="windowText" lastClr="000000"/>
      </a:dk1>
      <a:lt1>
        <a:sysClr val="window" lastClr="FFFFFF"/>
      </a:lt1>
      <a:dk2>
        <a:srgbClr val="505050"/>
      </a:dk2>
      <a:lt2>
        <a:srgbClr val="F0F0F0"/>
      </a:lt2>
      <a:accent1>
        <a:srgbClr val="28C7FF"/>
      </a:accent1>
      <a:accent2>
        <a:srgbClr val="7FAC39"/>
      </a:accent2>
      <a:accent3>
        <a:srgbClr val="F37231"/>
      </a:accent3>
      <a:accent4>
        <a:srgbClr val="1EA997"/>
      </a:accent4>
      <a:accent5>
        <a:srgbClr val="968AFF"/>
      </a:accent5>
      <a:accent6>
        <a:srgbClr val="BF1A8D"/>
      </a:accent6>
      <a:hlink>
        <a:srgbClr val="1EA997"/>
      </a:hlink>
      <a:folHlink>
        <a:srgbClr val="28C7FF"/>
      </a:folHlink>
    </a:clrScheme>
    <a:fontScheme name="Monthly Calendar">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autoPageBreaks="0" fitToPage="1"/>
  </sheetPr>
  <dimension ref="A1:G11"/>
  <sheetViews>
    <sheetView showGridLines="0" tabSelected="1" workbookViewId="0"/>
  </sheetViews>
  <sheetFormatPr defaultRowHeight="27" customHeight="1" x14ac:dyDescent="0.25"/>
  <cols>
    <col min="1" max="1" width="2.77734375" style="1" customWidth="1"/>
    <col min="2" max="2" width="26.88671875" style="32" customWidth="1"/>
    <col min="3" max="3" width="17.109375" style="3" customWidth="1"/>
    <col min="4" max="4" width="49.5546875" style="3" customWidth="1"/>
    <col min="5" max="5" width="17.21875" style="1" hidden="1" customWidth="1"/>
    <col min="6" max="6" width="6.109375" style="1" hidden="1" customWidth="1"/>
    <col min="7" max="7" width="6.88671875" style="1" hidden="1" customWidth="1"/>
    <col min="8" max="8" width="2.77734375" style="10" customWidth="1"/>
    <col min="9" max="16384" width="8.88671875" style="10"/>
  </cols>
  <sheetData>
    <row r="1" spans="2:7" s="1" customFormat="1" ht="27" customHeight="1" x14ac:dyDescent="0.25">
      <c r="B1" s="2" t="s">
        <v>0</v>
      </c>
      <c r="C1" s="3"/>
      <c r="D1" s="3"/>
    </row>
    <row r="2" spans="2:7" s="1" customFormat="1" ht="50.1" customHeight="1" x14ac:dyDescent="0.25">
      <c r="B2" s="4" t="s">
        <v>1</v>
      </c>
      <c r="C2" s="3"/>
      <c r="D2" s="3"/>
    </row>
    <row r="3" spans="2:7" s="5" customFormat="1" ht="27" customHeight="1" x14ac:dyDescent="0.25">
      <c r="B3" s="6" t="s">
        <v>2</v>
      </c>
      <c r="C3" s="7" t="s">
        <v>3</v>
      </c>
      <c r="D3" s="7" t="s">
        <v>9</v>
      </c>
      <c r="E3" s="7" t="s">
        <v>18</v>
      </c>
      <c r="F3" s="7" t="s">
        <v>19</v>
      </c>
      <c r="G3" s="7" t="s">
        <v>20</v>
      </c>
    </row>
    <row r="4" spans="2:7" s="1" customFormat="1" ht="27" customHeight="1" x14ac:dyDescent="0.25">
      <c r="B4" s="26">
        <f ca="1">TODAY()+5</f>
        <v>42877</v>
      </c>
      <c r="C4" s="8" t="s">
        <v>4</v>
      </c>
      <c r="D4" s="9" t="s">
        <v>10</v>
      </c>
      <c r="E4" s="5" t="str">
        <f>CONCATENATE(家庭作業[[#This Row],[科目]],": ",家庭作業[[#This Row],[作業]])</f>
        <v>數學1: 第 34-67 頁</v>
      </c>
      <c r="F4" s="27" t="str">
        <f ca="1">IF(ISBLANK(家庭作業[[#This Row],[到期日]]),"",UPPER(TEXT(家庭作業[[#This Row],[到期日]],"aaa")))</f>
        <v>週一</v>
      </c>
      <c r="G4" s="27" t="str">
        <f ca="1">IF(ISBLANK(家庭作業[[#This Row],[到期日]]),"",UPPER(TEXT(家庭作業[[#This Row],[到期日]],"m月")))</f>
        <v>5月</v>
      </c>
    </row>
    <row r="5" spans="2:7" s="1" customFormat="1" ht="27" customHeight="1" x14ac:dyDescent="0.25">
      <c r="B5" s="26">
        <f ca="1">TODAY()+9</f>
        <v>42881</v>
      </c>
      <c r="C5" s="8" t="s">
        <v>5</v>
      </c>
      <c r="D5" s="9" t="s">
        <v>11</v>
      </c>
      <c r="E5" s="5" t="str">
        <f>CONCATENATE(家庭作業[[#This Row],[科目]],": ",家庭作業[[#This Row],[作業]])</f>
        <v>歷史2: 練習題 43</v>
      </c>
      <c r="F5" s="27" t="str">
        <f ca="1">IF(ISBLANK(家庭作業[[#This Row],[到期日]]),"",UPPER(TEXT(家庭作業[[#This Row],[到期日]],"aaa")))</f>
        <v>週五</v>
      </c>
      <c r="G5" s="27" t="str">
        <f ca="1">IF(ISBLANK(家庭作業[[#This Row],[到期日]]),"",UPPER(TEXT(家庭作業[[#This Row],[到期日]],"m月")))</f>
        <v>5月</v>
      </c>
    </row>
    <row r="6" spans="2:7" s="1" customFormat="1" ht="27" customHeight="1" x14ac:dyDescent="0.25">
      <c r="B6" s="26">
        <f ca="1">TODAY()+11</f>
        <v>42883</v>
      </c>
      <c r="C6" s="8" t="s">
        <v>6</v>
      </c>
      <c r="D6" s="9" t="s">
        <v>12</v>
      </c>
      <c r="E6" s="5" t="str">
        <f>CONCATENATE(家庭作業[[#This Row],[科目]],": ",家庭作業[[#This Row],[作業]])</f>
        <v>化學: 實驗結果</v>
      </c>
      <c r="F6" s="27" t="str">
        <f ca="1">IF(ISBLANK(家庭作業[[#This Row],[到期日]]),"",UPPER(TEXT(家庭作業[[#This Row],[到期日]],"aaa")))</f>
        <v>週日</v>
      </c>
      <c r="G6" s="27" t="str">
        <f ca="1">IF(ISBLANK(家庭作業[[#This Row],[到期日]]),"",UPPER(TEXT(家庭作業[[#This Row],[到期日]],"m月")))</f>
        <v>5月</v>
      </c>
    </row>
    <row r="7" spans="2:7" s="1" customFormat="1" ht="27" customHeight="1" x14ac:dyDescent="0.25">
      <c r="B7" s="26">
        <f ca="1">TODAY()+15</f>
        <v>42887</v>
      </c>
      <c r="C7" s="8" t="s">
        <v>7</v>
      </c>
      <c r="D7" s="9" t="s">
        <v>13</v>
      </c>
      <c r="E7" s="5" t="str">
        <f>CONCATENATE(家庭作業[[#This Row],[科目]],": ",家庭作業[[#This Row],[作業]])</f>
        <v>物理2: 準備考試</v>
      </c>
      <c r="F7" s="27" t="str">
        <f ca="1">IF(ISBLANK(家庭作業[[#This Row],[到期日]]),"",UPPER(TEXT(家庭作業[[#This Row],[到期日]],"aaa")))</f>
        <v>週四</v>
      </c>
      <c r="G7" s="27" t="str">
        <f ca="1">IF(ISBLANK(家庭作業[[#This Row],[到期日]]),"",UPPER(TEXT(家庭作業[[#This Row],[到期日]],"m月")))</f>
        <v>6月</v>
      </c>
    </row>
    <row r="8" spans="2:7" s="1" customFormat="1" ht="27" customHeight="1" x14ac:dyDescent="0.25">
      <c r="B8" s="26">
        <f ca="1">TODAY()+15</f>
        <v>42887</v>
      </c>
      <c r="C8" s="8" t="s">
        <v>8</v>
      </c>
      <c r="D8" s="9" t="s">
        <v>14</v>
      </c>
      <c r="E8" s="5" t="str">
        <f>CONCATENATE(家庭作業[[#This Row],[科目]],": ",家庭作業[[#This Row],[作業]])</f>
        <v>國文2: 草擬論文</v>
      </c>
      <c r="F8" s="27" t="str">
        <f ca="1">IF(ISBLANK(家庭作業[[#This Row],[到期日]]),"",UPPER(TEXT(家庭作業[[#This Row],[到期日]],"aaa")))</f>
        <v>週四</v>
      </c>
      <c r="G8" s="27" t="str">
        <f ca="1">IF(ISBLANK(家庭作業[[#This Row],[到期日]]),"",UPPER(TEXT(家庭作業[[#This Row],[到期日]],"m月")))</f>
        <v>6月</v>
      </c>
    </row>
    <row r="9" spans="2:7" s="1" customFormat="1" ht="27" customHeight="1" x14ac:dyDescent="0.25">
      <c r="B9" s="26">
        <f ca="1">TODAY()+17</f>
        <v>42889</v>
      </c>
      <c r="C9" s="8" t="s">
        <v>4</v>
      </c>
      <c r="D9" s="9" t="s">
        <v>15</v>
      </c>
      <c r="E9" s="5" t="str">
        <f>CONCATENATE(家庭作業[[#This Row],[科目]],": ",家庭作業[[#This Row],[作業]])</f>
        <v>數學1: 練習題 17</v>
      </c>
      <c r="F9" s="27" t="str">
        <f ca="1">IF(ISBLANK(家庭作業[[#This Row],[到期日]]),"",UPPER(TEXT(家庭作業[[#This Row],[到期日]],"aaa")))</f>
        <v>週六</v>
      </c>
      <c r="G9" s="27" t="str">
        <f ca="1">IF(ISBLANK(家庭作業[[#This Row],[到期日]]),"",UPPER(TEXT(家庭作業[[#This Row],[到期日]],"m月")))</f>
        <v>6月</v>
      </c>
    </row>
    <row r="10" spans="2:7" s="1" customFormat="1" ht="27" customHeight="1" x14ac:dyDescent="0.25">
      <c r="B10" s="26">
        <f ca="1">TODAY()+20</f>
        <v>42892</v>
      </c>
      <c r="C10" s="8" t="s">
        <v>5</v>
      </c>
      <c r="D10" s="9" t="s">
        <v>16</v>
      </c>
      <c r="E10" s="5" t="str">
        <f>CONCATENATE(家庭作業[[#This Row],[科目]],": ",家庭作業[[#This Row],[作業]])</f>
        <v>歷史2: 第 80-120 頁</v>
      </c>
      <c r="F10" s="27" t="str">
        <f ca="1">IF(ISBLANK(家庭作業[[#This Row],[到期日]]),"",UPPER(TEXT(家庭作業[[#This Row],[到期日]],"aaa")))</f>
        <v>週二</v>
      </c>
      <c r="G10" s="27" t="str">
        <f ca="1">IF(ISBLANK(家庭作業[[#This Row],[到期日]]),"",UPPER(TEXT(家庭作業[[#This Row],[到期日]],"m月")))</f>
        <v>6月</v>
      </c>
    </row>
    <row r="11" spans="2:7" ht="27" customHeight="1" x14ac:dyDescent="0.25">
      <c r="B11" s="26">
        <f ca="1">TODAY()+25</f>
        <v>42897</v>
      </c>
      <c r="C11" s="8" t="s">
        <v>6</v>
      </c>
      <c r="D11" s="9" t="s">
        <v>17</v>
      </c>
      <c r="E11" s="5" t="str">
        <f>CONCATENATE(家庭作業[[#This Row],[科目]],": ",家庭作業[[#This Row],[作業]])</f>
        <v>化學: 練習題 3</v>
      </c>
      <c r="F11" s="27" t="str">
        <f ca="1">IF(ISBLANK(家庭作業[[#This Row],[到期日]]),"",UPPER(TEXT(家庭作業[[#This Row],[到期日]],"aaa")))</f>
        <v>週日</v>
      </c>
      <c r="G11" s="27" t="str">
        <f ca="1">IF(ISBLANK(家庭作業[[#This Row],[到期日]]),"",UPPER(TEXT(家庭作業[[#This Row],[到期日]],"m月")))</f>
        <v>6月</v>
      </c>
    </row>
  </sheetData>
  <phoneticPr fontId="1" type="noConversion"/>
  <dataValidations count="9">
    <dataValidation allowBlank="1" showInputMessage="1" showErrorMessage="1" prompt="在「家庭作業」表格中輸入到期日、科目和作業，即可建立家庭作業清單。「家庭作業行事曆」會使用這些項目自動建立。選取儲存格 B3 即可開始" sqref="A1"/>
    <dataValidation allowBlank="1" showInputMessage="1" showErrorMessage="1" prompt="「家庭作業行事曆」的瀏覽連結" sqref="B1"/>
    <dataValidation allowBlank="1" showInputMessage="1" showErrorMessage="1" prompt="在此標題下方的欄中輸入到期日期" sqref="B3"/>
    <dataValidation allowBlank="1" showInputMessage="1" showErrorMessage="1" prompt="在此標題下方的欄中輸入科目" sqref="C3"/>
    <dataValidation allowBlank="1" showInputMessage="1" showErrorMessage="1" prompt="在此標題下方的欄中輸入作業" sqref="D3"/>
    <dataValidation allowBlank="1" showInputMessage="1" showErrorMessage="1" prompt="此欄中的行事曆項目會自動更新" sqref="E3"/>
    <dataValidation allowBlank="1" showInputMessage="1" showErrorMessage="1" prompt="此欄中的月份會自動更新" sqref="G3"/>
    <dataValidation allowBlank="1" showInputMessage="1" showErrorMessage="1" prompt="此欄中的星期幾會自動更新" sqref="F3"/>
    <dataValidation allowBlank="1" showInputMessage="1" showErrorMessage="1" prompt="在下表中輸入的作業會自動新增至「家庭作業行事曆」中。您可以使用表格篩選功能來擇一或同時顯示特定到期日與科目的家庭作業清單" sqref="B2"/>
  </dataValidations>
  <hyperlinks>
    <hyperlink ref="B1" location="家庭作業行事曆!A1" tooltip="按一下即可檢視家庭作業行事曆" display="到「家庭作業行事曆」"/>
  </hyperlinks>
  <printOptions horizontalCentered="1" verticalCentered="1"/>
  <pageMargins left="0.45" right="0.45" top="0.5" bottom="0.5" header="0.3" footer="0.3"/>
  <pageSetup paperSize="9"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B1:H35"/>
  <sheetViews>
    <sheetView showGridLines="0" zoomScaleNormal="100" workbookViewId="0"/>
  </sheetViews>
  <sheetFormatPr defaultRowHeight="30" customHeight="1" x14ac:dyDescent="0.25"/>
  <cols>
    <col min="1" max="1" width="2.109375" style="10" customWidth="1"/>
    <col min="2" max="8" width="30.77734375" style="10" customWidth="1"/>
    <col min="9" max="9" width="2.77734375" style="10" customWidth="1"/>
    <col min="10" max="10" width="7.109375" style="10"/>
    <col min="11" max="16384" width="8.88671875" style="10"/>
  </cols>
  <sheetData>
    <row r="1" spans="2:8" ht="27" customHeight="1" thickBot="1" x14ac:dyDescent="0.3">
      <c r="B1" s="11" t="s">
        <v>21</v>
      </c>
      <c r="C1" s="12"/>
    </row>
    <row r="2" spans="2:8" ht="50.1" customHeight="1" thickBot="1" x14ac:dyDescent="0.3">
      <c r="B2" s="13" t="str">
        <f ca="1">UPPER(顯示月份)</f>
        <v>5月</v>
      </c>
      <c r="C2" s="14"/>
      <c r="D2" s="15" t="s">
        <v>22</v>
      </c>
      <c r="E2" s="28"/>
      <c r="F2" s="29"/>
      <c r="G2" s="16" t="s">
        <v>23</v>
      </c>
      <c r="H2" s="17" t="str">
        <f ca="1">TEXT(DATE(2000,MONTH(TODAY()),1),"m月")</f>
        <v>5月</v>
      </c>
    </row>
    <row r="3" spans="2:8" ht="50.1" customHeight="1" thickBot="1" x14ac:dyDescent="0.3">
      <c r="B3" s="13">
        <f ca="1">顯示年份</f>
        <v>2017</v>
      </c>
      <c r="C3" s="14"/>
      <c r="D3" s="15"/>
      <c r="E3" s="30"/>
      <c r="F3" s="31"/>
      <c r="G3" s="16" t="s">
        <v>24</v>
      </c>
      <c r="H3" s="17">
        <f ca="1">YEAR(TODAY())</f>
        <v>2017</v>
      </c>
    </row>
    <row r="4" spans="2:8" ht="50.1" customHeight="1" thickBot="1" x14ac:dyDescent="0.3">
      <c r="B4" s="18" t="s">
        <v>27</v>
      </c>
      <c r="C4" s="19"/>
      <c r="D4" s="15"/>
      <c r="E4" s="30"/>
      <c r="F4" s="31"/>
      <c r="G4" s="16" t="s">
        <v>25</v>
      </c>
      <c r="H4" s="17" t="s">
        <v>26</v>
      </c>
    </row>
    <row r="5" spans="2:8" ht="30" customHeight="1" x14ac:dyDescent="0.25">
      <c r="B5" s="20" t="str">
        <f ca="1">TEXT(B6,"aaaa")</f>
        <v>星期日</v>
      </c>
      <c r="C5" s="21" t="str">
        <f t="shared" ref="C5:H5" ca="1" si="0">TEXT(C6,"aaaa")</f>
        <v>星期一</v>
      </c>
      <c r="D5" s="22" t="str">
        <f t="shared" ca="1" si="0"/>
        <v>星期二</v>
      </c>
      <c r="E5" s="22" t="str">
        <f t="shared" ca="1" si="0"/>
        <v>星期三</v>
      </c>
      <c r="F5" s="22" t="str">
        <f t="shared" ca="1" si="0"/>
        <v>星期四</v>
      </c>
      <c r="G5" s="22" t="str">
        <f t="shared" ca="1" si="0"/>
        <v>星期五</v>
      </c>
      <c r="H5" s="23" t="str">
        <f t="shared" ca="1" si="0"/>
        <v>星期六</v>
      </c>
    </row>
    <row r="6" spans="2:8" ht="30" customHeight="1" x14ac:dyDescent="0.25">
      <c r="B6" s="24">
        <f ca="1">IFERROR(INDEX(行事曆,ndx+0,1),"")</f>
        <v>42855</v>
      </c>
      <c r="C6" s="24">
        <f ca="1">IFERROR(INDEX(行事曆,ndx+0,2),"")</f>
        <v>42856</v>
      </c>
      <c r="D6" s="24">
        <f ca="1">IFERROR(INDEX(行事曆,ndx+0,3),"")</f>
        <v>42857</v>
      </c>
      <c r="E6" s="24">
        <f ca="1">IFERROR(INDEX(行事曆,ndx+0,4),"")</f>
        <v>42858</v>
      </c>
      <c r="F6" s="24">
        <f ca="1">IFERROR(INDEX(行事曆,ndx+0,5),"")</f>
        <v>42859</v>
      </c>
      <c r="G6" s="24">
        <f ca="1">IFERROR(INDEX(行事曆,ndx+0,6),"")</f>
        <v>42860</v>
      </c>
      <c r="H6" s="24">
        <f ca="1">IFERROR(INDEX(行事曆,ndx+0,7),"")</f>
        <v>42861</v>
      </c>
    </row>
    <row r="7" spans="2:8" ht="30" customHeight="1" x14ac:dyDescent="0.25">
      <c r="B7" s="25" t="str">
        <f t="array" aca="1" ref="B7" ca="1">IFERROR(INDEX(家庭作業[],SMALL(IF(日期=B$6,ROW(日期)),ROW(1:1))-表格列起始,4),"")</f>
        <v/>
      </c>
      <c r="C7" s="25" t="str">
        <f t="array" aca="1" ref="C7" ca="1">IFERROR(INDEX(家庭作業[],SMALL(IF(日期=C$6,ROW(日期)),ROW(1:1))-表格列起始,4),"")</f>
        <v/>
      </c>
      <c r="D7" s="25" t="str">
        <f t="array" aca="1" ref="D7" ca="1">IFERROR(INDEX(家庭作業[],SMALL(IF(日期=D$6,ROW(日期)),ROW(1:1))-表格列起始,4),"")</f>
        <v/>
      </c>
      <c r="E7" s="25" t="str">
        <f t="array" aca="1" ref="E7" ca="1">IFERROR(INDEX(家庭作業[],SMALL(IF(日期=E$6,ROW(日期)),ROW(1:1))-表格列起始,4),"")</f>
        <v/>
      </c>
      <c r="F7" s="25" t="str">
        <f t="array" aca="1" ref="F7" ca="1">IFERROR(INDEX(家庭作業[],SMALL(IF(日期=F$6,ROW(日期)),ROW(1:1))-表格列起始,4),"")</f>
        <v/>
      </c>
      <c r="G7" s="25" t="str">
        <f t="array" aca="1" ref="G7" ca="1">IFERROR(INDEX(家庭作業[],SMALL(IF(日期=G$6,ROW(日期)),ROW(1:1))-表格列起始,4),"")</f>
        <v/>
      </c>
      <c r="H7" s="25" t="str">
        <f t="array" aca="1" ref="H7" ca="1">IFERROR(INDEX(家庭作業[],SMALL(IF(日期=H$6,ROW(日期)),ROW(1:1))-表格列起始,4),"")</f>
        <v/>
      </c>
    </row>
    <row r="8" spans="2:8" ht="30" customHeight="1" x14ac:dyDescent="0.25">
      <c r="B8" s="25" t="str">
        <f t="array" aca="1" ref="B8" ca="1">IFERROR(INDEX(家庭作業[],SMALL(IF(日期=B$6,ROW(日期)),ROW(2:2))-表格列起始,4),"")</f>
        <v/>
      </c>
      <c r="C8" s="25" t="str">
        <f t="array" aca="1" ref="C8" ca="1">IFERROR(INDEX(家庭作業[],SMALL(IF(日期=C$6,ROW(日期)),ROW(2:2))-表格列起始,4),"")</f>
        <v/>
      </c>
      <c r="D8" s="25" t="str">
        <f t="array" aca="1" ref="D8" ca="1">IFERROR(INDEX(家庭作業[],SMALL(IF(日期=D$6,ROW(日期)),ROW(2:2))-表格列起始,4),"")</f>
        <v/>
      </c>
      <c r="E8" s="25" t="str">
        <f t="array" aca="1" ref="E8" ca="1">IFERROR(INDEX(家庭作業[],SMALL(IF(日期=E$6,ROW(日期)),ROW(2:2))-表格列起始,4),"")</f>
        <v/>
      </c>
      <c r="F8" s="25" t="str">
        <f t="array" aca="1" ref="F8" ca="1">IFERROR(INDEX(家庭作業[],SMALL(IF(日期=F$6,ROW(日期)),ROW(2:2))-表格列起始,4),"")</f>
        <v/>
      </c>
      <c r="G8" s="25" t="str">
        <f t="array" aca="1" ref="G8" ca="1">IFERROR(INDEX(家庭作業[],SMALL(IF(日期=G$6,ROW(日期)),ROW(2:2))-表格列起始,4),"")</f>
        <v/>
      </c>
      <c r="H8" s="25" t="str">
        <f t="array" aca="1" ref="H8" ca="1">IFERROR(INDEX(家庭作業[],SMALL(IF(日期=H$6,ROW(日期)),ROW(2:2))-表格列起始,4),"")</f>
        <v/>
      </c>
    </row>
    <row r="9" spans="2:8" ht="30" customHeight="1" x14ac:dyDescent="0.25">
      <c r="B9" s="25" t="str">
        <f t="array" aca="1" ref="B9" ca="1">IFERROR(INDEX(家庭作業[],SMALL(IF(日期=B$6,ROW(日期)),ROW(3:3))-表格列起始,4),"")</f>
        <v/>
      </c>
      <c r="C9" s="25" t="str">
        <f t="array" aca="1" ref="C9" ca="1">IFERROR(INDEX(家庭作業[],SMALL(IF(日期=C$6,ROW(日期)),ROW(3:3))-表格列起始,4),"")</f>
        <v/>
      </c>
      <c r="D9" s="25" t="str">
        <f t="array" aca="1" ref="D9" ca="1">IFERROR(INDEX(家庭作業[],SMALL(IF(日期=D$6,ROW(日期)),ROW(3:3))-表格列起始,4),"")</f>
        <v/>
      </c>
      <c r="E9" s="25" t="str">
        <f t="array" aca="1" ref="E9" ca="1">IFERROR(INDEX(家庭作業[],SMALL(IF(日期=E$6,ROW(日期)),ROW(3:3))-表格列起始,4),"")</f>
        <v/>
      </c>
      <c r="F9" s="25" t="str">
        <f t="array" aca="1" ref="F9" ca="1">IFERROR(INDEX(家庭作業[],SMALL(IF(日期=F$6,ROW(日期)),ROW(3:3))-表格列起始,4),"")</f>
        <v/>
      </c>
      <c r="G9" s="25" t="str">
        <f t="array" aca="1" ref="G9" ca="1">IFERROR(INDEX(家庭作業[],SMALL(IF(日期=G$6,ROW(日期)),ROW(3:3))-表格列起始,4),"")</f>
        <v/>
      </c>
      <c r="H9" s="25" t="str">
        <f t="array" aca="1" ref="H9" ca="1">IFERROR(INDEX(家庭作業[],SMALL(IF(日期=H$6,ROW(日期)),ROW(3:3))-表格列起始,4),"")</f>
        <v/>
      </c>
    </row>
    <row r="10" spans="2:8" ht="30" customHeight="1" x14ac:dyDescent="0.25">
      <c r="B10" s="25" t="str">
        <f t="array" aca="1" ref="B10" ca="1">IFERROR(INDEX(家庭作業[],SMALL(IF(日期=B$6,ROW(日期)),ROW(4:4))-表格列起始,4),"")</f>
        <v/>
      </c>
      <c r="C10" s="25" t="str">
        <f t="array" aca="1" ref="C10" ca="1">IFERROR(INDEX(家庭作業[],SMALL(IF(日期=C$6,ROW(日期)),ROW(4:4))-表格列起始,4),"")</f>
        <v/>
      </c>
      <c r="D10" s="25" t="str">
        <f t="array" aca="1" ref="D10" ca="1">IFERROR(INDEX(家庭作業[],SMALL(IF(日期=D$6,ROW(日期)),ROW(4:4))-表格列起始,4),"")</f>
        <v/>
      </c>
      <c r="E10" s="25" t="str">
        <f t="array" aca="1" ref="E10" ca="1">IFERROR(INDEX(家庭作業[],SMALL(IF(日期=E$6,ROW(日期)),ROW(4:4))-表格列起始,4),"")</f>
        <v/>
      </c>
      <c r="F10" s="25" t="str">
        <f t="array" aca="1" ref="F10" ca="1">IFERROR(INDEX(家庭作業[],SMALL(IF(日期=F$6,ROW(日期)),ROW(4:4))-表格列起始,4),"")</f>
        <v/>
      </c>
      <c r="G10" s="25" t="str">
        <f t="array" aca="1" ref="G10" ca="1">IFERROR(INDEX(家庭作業[],SMALL(IF(日期=G$6,ROW(日期)),ROW(4:4))-表格列起始,4),"")</f>
        <v/>
      </c>
      <c r="H10" s="25" t="str">
        <f t="array" aca="1" ref="H10" ca="1">IFERROR(INDEX(家庭作業[],SMALL(IF(日期=H$6,ROW(日期)),ROW(4:4))-表格列起始,4),"")</f>
        <v/>
      </c>
    </row>
    <row r="11" spans="2:8" ht="30" customHeight="1" x14ac:dyDescent="0.25">
      <c r="B11" s="24">
        <f ca="1">IFERROR(INDEX(行事曆,ndx+1,1),"")</f>
        <v>42862</v>
      </c>
      <c r="C11" s="24">
        <f ca="1">IFERROR(INDEX(行事曆,ndx+1,2),"")</f>
        <v>42863</v>
      </c>
      <c r="D11" s="24">
        <f ca="1">IFERROR(INDEX(行事曆,ndx+1,3),"")</f>
        <v>42864</v>
      </c>
      <c r="E11" s="24">
        <f ca="1">IFERROR(INDEX(行事曆,ndx+1,4),"")</f>
        <v>42865</v>
      </c>
      <c r="F11" s="24">
        <f ca="1">IFERROR(INDEX(行事曆,ndx+1,5),"")</f>
        <v>42866</v>
      </c>
      <c r="G11" s="24">
        <f ca="1">IFERROR(INDEX(行事曆,ndx+1,6),"")</f>
        <v>42867</v>
      </c>
      <c r="H11" s="24">
        <f ca="1">IFERROR(INDEX(行事曆,ndx+1,7),"")</f>
        <v>42868</v>
      </c>
    </row>
    <row r="12" spans="2:8" ht="30" customHeight="1" x14ac:dyDescent="0.25">
      <c r="B12" s="25" t="str">
        <f t="array" aca="1" ref="B12" ca="1">IFERROR(INDEX(家庭作業[],SMALL(IF(日期=B$11,ROW(日期)),ROW(1:1))-表格列起始,4),"")</f>
        <v/>
      </c>
      <c r="C12" s="25" t="str">
        <f t="array" aca="1" ref="C12" ca="1">IFERROR(INDEX(家庭作業[],SMALL(IF(日期=C$11,ROW(日期)),ROW(1:1))-表格列起始,4),"")</f>
        <v/>
      </c>
      <c r="D12" s="25" t="str">
        <f t="array" aca="1" ref="D12" ca="1">IFERROR(INDEX(家庭作業[],SMALL(IF(日期=D$11,ROW(日期)),ROW(1:1))-表格列起始,4),"")</f>
        <v/>
      </c>
      <c r="E12" s="25" t="str">
        <f t="array" aca="1" ref="E12" ca="1">IFERROR(INDEX(家庭作業[],SMALL(IF(日期=E$11,ROW(日期)),ROW(1:1))-表格列起始,4),"")</f>
        <v/>
      </c>
      <c r="F12" s="25" t="str">
        <f t="array" aca="1" ref="F12" ca="1">IFERROR(INDEX(家庭作業[],SMALL(IF(日期=F$11,ROW(日期)),ROW(1:1))-表格列起始,4),"")</f>
        <v/>
      </c>
      <c r="G12" s="25" t="str">
        <f t="array" aca="1" ref="G12" ca="1">IFERROR(INDEX(家庭作業[],SMALL(IF(日期=G$11,ROW(日期)),ROW(1:1))-表格列起始,4),"")</f>
        <v/>
      </c>
      <c r="H12" s="25" t="str">
        <f t="array" aca="1" ref="H12" ca="1">IFERROR(INDEX(家庭作業[],SMALL(IF(日期=H$11,ROW(日期)),ROW(1:1))-表格列起始,4),"")</f>
        <v/>
      </c>
    </row>
    <row r="13" spans="2:8" ht="30" customHeight="1" x14ac:dyDescent="0.25">
      <c r="B13" s="25" t="str">
        <f t="array" aca="1" ref="B13" ca="1">IFERROR(INDEX(家庭作業[],SMALL(IF(日期=B$11,ROW(日期)),ROW(2:2))-表格列起始,4),"")</f>
        <v/>
      </c>
      <c r="C13" s="25" t="str">
        <f t="array" aca="1" ref="C13" ca="1">IFERROR(INDEX(家庭作業[],SMALL(IF(日期=C$11,ROW(日期)),ROW(2:2))-表格列起始,4),"")</f>
        <v/>
      </c>
      <c r="D13" s="25" t="str">
        <f t="array" aca="1" ref="D13" ca="1">IFERROR(INDEX(家庭作業[],SMALL(IF(日期=D$11,ROW(日期)),ROW(2:2))-表格列起始,4),"")</f>
        <v/>
      </c>
      <c r="E13" s="25" t="str">
        <f t="array" aca="1" ref="E13" ca="1">IFERROR(INDEX(家庭作業[],SMALL(IF(日期=E$11,ROW(日期)),ROW(2:2))-表格列起始,4),"")</f>
        <v/>
      </c>
      <c r="F13" s="25" t="str">
        <f t="array" aca="1" ref="F13" ca="1">IFERROR(INDEX(家庭作業[],SMALL(IF(日期=F$11,ROW(日期)),ROW(2:2))-表格列起始,4),"")</f>
        <v/>
      </c>
      <c r="G13" s="25" t="str">
        <f t="array" aca="1" ref="G13" ca="1">IFERROR(INDEX(家庭作業[],SMALL(IF(日期=G$11,ROW(日期)),ROW(2:2))-表格列起始,4),"")</f>
        <v/>
      </c>
      <c r="H13" s="25" t="str">
        <f t="array" aca="1" ref="H13" ca="1">IFERROR(INDEX(家庭作業[],SMALL(IF(日期=H$11,ROW(日期)),ROW(2:2))-表格列起始,4),"")</f>
        <v/>
      </c>
    </row>
    <row r="14" spans="2:8" ht="30" customHeight="1" x14ac:dyDescent="0.25">
      <c r="B14" s="25" t="str">
        <f t="array" aca="1" ref="B14" ca="1">IFERROR(INDEX(家庭作業[],SMALL(IF(日期=B$11,ROW(日期)),ROW(3:3))-表格列起始,4),"")</f>
        <v/>
      </c>
      <c r="C14" s="25" t="str">
        <f t="array" aca="1" ref="C14" ca="1">IFERROR(INDEX(家庭作業[],SMALL(IF(日期=C$11,ROW(日期)),ROW(3:3))-表格列起始,4),"")</f>
        <v/>
      </c>
      <c r="D14" s="25" t="str">
        <f t="array" aca="1" ref="D14" ca="1">IFERROR(INDEX(家庭作業[],SMALL(IF(日期=D$11,ROW(日期)),ROW(3:3))-表格列起始,4),"")</f>
        <v/>
      </c>
      <c r="E14" s="25" t="str">
        <f t="array" aca="1" ref="E14" ca="1">IFERROR(INDEX(家庭作業[],SMALL(IF(日期=E$11,ROW(日期)),ROW(3:3))-表格列起始,4),"")</f>
        <v/>
      </c>
      <c r="F14" s="25" t="str">
        <f t="array" aca="1" ref="F14" ca="1">IFERROR(INDEX(家庭作業[],SMALL(IF(日期=F$11,ROW(日期)),ROW(3:3))-表格列起始,4),"")</f>
        <v/>
      </c>
      <c r="G14" s="25" t="str">
        <f t="array" aca="1" ref="G14" ca="1">IFERROR(INDEX(家庭作業[],SMALL(IF(日期=G$11,ROW(日期)),ROW(3:3))-表格列起始,4),"")</f>
        <v/>
      </c>
      <c r="H14" s="25" t="str">
        <f t="array" aca="1" ref="H14" ca="1">IFERROR(INDEX(家庭作業[],SMALL(IF(日期=H$11,ROW(日期)),ROW(3:3))-表格列起始,4),"")</f>
        <v/>
      </c>
    </row>
    <row r="15" spans="2:8" ht="30" customHeight="1" x14ac:dyDescent="0.25">
      <c r="B15" s="25" t="str">
        <f t="array" aca="1" ref="B15" ca="1">IFERROR(INDEX(家庭作業[],SMALL(IF(日期=B$11,ROW(日期)),ROW(4:4))-表格列起始,4),"")</f>
        <v/>
      </c>
      <c r="C15" s="25" t="str">
        <f t="array" aca="1" ref="C15" ca="1">IFERROR(INDEX(家庭作業[],SMALL(IF(日期=C$11,ROW(日期)),ROW(4:4))-表格列起始,4),"")</f>
        <v/>
      </c>
      <c r="D15" s="25" t="str">
        <f t="array" aca="1" ref="D15" ca="1">IFERROR(INDEX(家庭作業[],SMALL(IF(日期=D$11,ROW(日期)),ROW(4:4))-表格列起始,4),"")</f>
        <v/>
      </c>
      <c r="E15" s="25" t="str">
        <f t="array" aca="1" ref="E15" ca="1">IFERROR(INDEX(家庭作業[],SMALL(IF(日期=E$11,ROW(日期)),ROW(4:4))-表格列起始,4),"")</f>
        <v/>
      </c>
      <c r="F15" s="25" t="str">
        <f t="array" aca="1" ref="F15" ca="1">IFERROR(INDEX(家庭作業[],SMALL(IF(日期=F$11,ROW(日期)),ROW(4:4))-表格列起始,4),"")</f>
        <v/>
      </c>
      <c r="G15" s="25" t="str">
        <f t="array" aca="1" ref="G15" ca="1">IFERROR(INDEX(家庭作業[],SMALL(IF(日期=G$11,ROW(日期)),ROW(4:4))-表格列起始,4),"")</f>
        <v/>
      </c>
      <c r="H15" s="25" t="str">
        <f t="array" aca="1" ref="H15" ca="1">IFERROR(INDEX(家庭作業[],SMALL(IF(日期=H$11,ROW(日期)),ROW(4:4))-表格列起始,4),"")</f>
        <v/>
      </c>
    </row>
    <row r="16" spans="2:8" ht="30" customHeight="1" x14ac:dyDescent="0.25">
      <c r="B16" s="24">
        <f ca="1">IFERROR(INDEX(行事曆,ndx+2,1),"")</f>
        <v>42869</v>
      </c>
      <c r="C16" s="24">
        <f ca="1">IFERROR(INDEX(行事曆,ndx+2,2),"")</f>
        <v>42870</v>
      </c>
      <c r="D16" s="24">
        <f ca="1">IFERROR(INDEX(行事曆,ndx+2,3),"")</f>
        <v>42871</v>
      </c>
      <c r="E16" s="24">
        <f ca="1">IFERROR(INDEX(行事曆,ndx+2,4),"")</f>
        <v>42872</v>
      </c>
      <c r="F16" s="24">
        <f ca="1">IFERROR(INDEX(行事曆,ndx+2,5),"")</f>
        <v>42873</v>
      </c>
      <c r="G16" s="24">
        <f ca="1">IFERROR(INDEX(行事曆,ndx+2,6),"")</f>
        <v>42874</v>
      </c>
      <c r="H16" s="24">
        <f ca="1">IFERROR(INDEX(行事曆,ndx+2,7),"")</f>
        <v>42875</v>
      </c>
    </row>
    <row r="17" spans="2:8" ht="30" customHeight="1" x14ac:dyDescent="0.25">
      <c r="B17" s="25" t="str">
        <f t="array" aca="1" ref="B17" ca="1">IFERROR(INDEX(家庭作業[],SMALL(IF(日期=B$16,ROW(日期)),ROW(1:1))-表格列起始,4),"")</f>
        <v/>
      </c>
      <c r="C17" s="25" t="str">
        <f t="array" aca="1" ref="C17" ca="1">IFERROR(INDEX(家庭作業[],SMALL(IF(日期=C$16,ROW(日期)),ROW(1:1))-表格列起始,4),"")</f>
        <v/>
      </c>
      <c r="D17" s="25" t="str">
        <f t="array" aca="1" ref="D17" ca="1">IFERROR(INDEX(家庭作業[],SMALL(IF(日期=D$16,ROW(日期)),ROW(1:1))-表格列起始,4),"")</f>
        <v/>
      </c>
      <c r="E17" s="25" t="str">
        <f t="array" aca="1" ref="E17" ca="1">IFERROR(INDEX(家庭作業[],SMALL(IF(日期=E$16,ROW(日期)),ROW(1:1))-表格列起始,4),"")</f>
        <v/>
      </c>
      <c r="F17" s="25" t="str">
        <f t="array" aca="1" ref="F17" ca="1">IFERROR(INDEX(家庭作業[],SMALL(IF(日期=F$16,ROW(日期)),ROW(1:1))-表格列起始,4),"")</f>
        <v/>
      </c>
      <c r="G17" s="25" t="str">
        <f t="array" aca="1" ref="G17" ca="1">IFERROR(INDEX(家庭作業[],SMALL(IF(日期=G$16,ROW(日期)),ROW(1:1))-表格列起始,4),"")</f>
        <v/>
      </c>
      <c r="H17" s="25" t="str">
        <f t="array" aca="1" ref="H17" ca="1">IFERROR(INDEX(家庭作業[],SMALL(IF(日期=H$16,ROW(日期)),ROW(1:1))-表格列起始,4),"")</f>
        <v/>
      </c>
    </row>
    <row r="18" spans="2:8" ht="30" customHeight="1" x14ac:dyDescent="0.25">
      <c r="B18" s="25" t="str">
        <f t="array" aca="1" ref="B18" ca="1">IFERROR(INDEX(家庭作業[],SMALL(IF(日期=B$16,ROW(日期)),ROW(2:2))-表格列起始,4),"")</f>
        <v/>
      </c>
      <c r="C18" s="25" t="str">
        <f t="array" aca="1" ref="C18" ca="1">IFERROR(INDEX(家庭作業[],SMALL(IF(日期=C$16,ROW(日期)),ROW(2:2))-表格列起始,4),"")</f>
        <v/>
      </c>
      <c r="D18" s="25" t="str">
        <f t="array" aca="1" ref="D18" ca="1">IFERROR(INDEX(家庭作業[],SMALL(IF(日期=D$16,ROW(日期)),ROW(2:2))-表格列起始,4),"")</f>
        <v/>
      </c>
      <c r="E18" s="25" t="str">
        <f t="array" aca="1" ref="E18" ca="1">IFERROR(INDEX(家庭作業[],SMALL(IF(日期=E$16,ROW(日期)),ROW(2:2))-表格列起始,4),"")</f>
        <v/>
      </c>
      <c r="F18" s="25" t="str">
        <f t="array" aca="1" ref="F18" ca="1">IFERROR(INDEX(家庭作業[],SMALL(IF(日期=F$16,ROW(日期)),ROW(2:2))-表格列起始,4),"")</f>
        <v/>
      </c>
      <c r="G18" s="25" t="str">
        <f t="array" aca="1" ref="G18" ca="1">IFERROR(INDEX(家庭作業[],SMALL(IF(日期=G$16,ROW(日期)),ROW(2:2))-表格列起始,4),"")</f>
        <v/>
      </c>
      <c r="H18" s="25" t="str">
        <f t="array" aca="1" ref="H18" ca="1">IFERROR(INDEX(家庭作業[],SMALL(IF(日期=H$16,ROW(日期)),ROW(2:2))-表格列起始,4),"")</f>
        <v/>
      </c>
    </row>
    <row r="19" spans="2:8" ht="30" customHeight="1" x14ac:dyDescent="0.25">
      <c r="B19" s="25" t="str">
        <f t="array" aca="1" ref="B19" ca="1">IFERROR(INDEX(家庭作業[],SMALL(IF(日期=B$16,ROW(日期)),ROW(3:3))-表格列起始,4),"")</f>
        <v/>
      </c>
      <c r="C19" s="25" t="str">
        <f t="array" aca="1" ref="C19" ca="1">IFERROR(INDEX(家庭作業[],SMALL(IF(日期=C$16,ROW(日期)),ROW(3:3))-表格列起始,4),"")</f>
        <v/>
      </c>
      <c r="D19" s="25" t="str">
        <f t="array" aca="1" ref="D19" ca="1">IFERROR(INDEX(家庭作業[],SMALL(IF(日期=D$16,ROW(日期)),ROW(3:3))-表格列起始,4),"")</f>
        <v/>
      </c>
      <c r="E19" s="25" t="str">
        <f t="array" aca="1" ref="E19" ca="1">IFERROR(INDEX(家庭作業[],SMALL(IF(日期=E$16,ROW(日期)),ROW(3:3))-表格列起始,4),"")</f>
        <v/>
      </c>
      <c r="F19" s="25" t="str">
        <f t="array" aca="1" ref="F19" ca="1">IFERROR(INDEX(家庭作業[],SMALL(IF(日期=F$16,ROW(日期)),ROW(3:3))-表格列起始,4),"")</f>
        <v/>
      </c>
      <c r="G19" s="25" t="str">
        <f t="array" aca="1" ref="G19" ca="1">IFERROR(INDEX(家庭作業[],SMALL(IF(日期=G$16,ROW(日期)),ROW(3:3))-表格列起始,4),"")</f>
        <v/>
      </c>
      <c r="H19" s="25" t="str">
        <f t="array" aca="1" ref="H19" ca="1">IFERROR(INDEX(家庭作業[],SMALL(IF(日期=H$16,ROW(日期)),ROW(3:3))-表格列起始,4),"")</f>
        <v/>
      </c>
    </row>
    <row r="20" spans="2:8" ht="30" customHeight="1" x14ac:dyDescent="0.25">
      <c r="B20" s="25" t="str">
        <f t="array" aca="1" ref="B20" ca="1">IFERROR(INDEX(家庭作業[],SMALL(IF(日期=B$16,ROW(日期)),ROW(4:4))-表格列起始,4),"")</f>
        <v/>
      </c>
      <c r="C20" s="25" t="str">
        <f t="array" aca="1" ref="C20" ca="1">IFERROR(INDEX(家庭作業[],SMALL(IF(日期=C$16,ROW(日期)),ROW(4:4))-表格列起始,4),"")</f>
        <v/>
      </c>
      <c r="D20" s="25" t="str">
        <f t="array" aca="1" ref="D20" ca="1">IFERROR(INDEX(家庭作業[],SMALL(IF(日期=D$16,ROW(日期)),ROW(4:4))-表格列起始,4),"")</f>
        <v/>
      </c>
      <c r="E20" s="25" t="str">
        <f t="array" aca="1" ref="E20" ca="1">IFERROR(INDEX(家庭作業[],SMALL(IF(日期=E$16,ROW(日期)),ROW(4:4))-表格列起始,4),"")</f>
        <v/>
      </c>
      <c r="F20" s="25" t="str">
        <f t="array" aca="1" ref="F20" ca="1">IFERROR(INDEX(家庭作業[],SMALL(IF(日期=F$16,ROW(日期)),ROW(4:4))-表格列起始,4),"")</f>
        <v/>
      </c>
      <c r="G20" s="25" t="str">
        <f t="array" aca="1" ref="G20" ca="1">IFERROR(INDEX(家庭作業[],SMALL(IF(日期=G$16,ROW(日期)),ROW(4:4))-表格列起始,4),"")</f>
        <v/>
      </c>
      <c r="H20" s="25" t="str">
        <f t="array" aca="1" ref="H20" ca="1">IFERROR(INDEX(家庭作業[],SMALL(IF(日期=H$16,ROW(日期)),ROW(4:4))-表格列起始,4),"")</f>
        <v/>
      </c>
    </row>
    <row r="21" spans="2:8" ht="30" customHeight="1" x14ac:dyDescent="0.25">
      <c r="B21" s="24">
        <f ca="1">IFERROR(INDEX(行事曆,ndx+3,1),"")</f>
        <v>42876</v>
      </c>
      <c r="C21" s="24">
        <f ca="1">IFERROR(INDEX(行事曆,ndx+3,2),"")</f>
        <v>42877</v>
      </c>
      <c r="D21" s="24">
        <f ca="1">IFERROR(INDEX(行事曆,ndx+3,3),"")</f>
        <v>42878</v>
      </c>
      <c r="E21" s="24">
        <f ca="1">IFERROR(INDEX(行事曆,ndx+3,4),"")</f>
        <v>42879</v>
      </c>
      <c r="F21" s="24">
        <f ca="1">IFERROR(INDEX(行事曆,ndx+3,5),"")</f>
        <v>42880</v>
      </c>
      <c r="G21" s="24">
        <f ca="1">IFERROR(INDEX(行事曆,ndx+3,6),"")</f>
        <v>42881</v>
      </c>
      <c r="H21" s="24">
        <f ca="1">IFERROR(INDEX(行事曆,ndx+3,7),"")</f>
        <v>42882</v>
      </c>
    </row>
    <row r="22" spans="2:8" ht="30" customHeight="1" x14ac:dyDescent="0.25">
      <c r="B22" s="25" t="str">
        <f t="array" aca="1" ref="B22" ca="1">IFERROR(INDEX(家庭作業[],SMALL(IF(日期=B$21,ROW(日期)),ROW(1:1))-表格列起始,4),"")</f>
        <v/>
      </c>
      <c r="C22" s="25" t="str">
        <f t="array" aca="1" ref="C22" ca="1">IFERROR(INDEX(家庭作業[],SMALL(IF(日期=C$21,ROW(日期)),ROW(1:1))-表格列起始,4),"")</f>
        <v>數學1: 第 34-67 頁</v>
      </c>
      <c r="D22" s="25" t="str">
        <f t="array" aca="1" ref="D22" ca="1">IFERROR(INDEX(家庭作業[],SMALL(IF(日期=D$21,ROW(日期)),ROW(1:1))-表格列起始,4),"")</f>
        <v/>
      </c>
      <c r="E22" s="25" t="str">
        <f t="array" aca="1" ref="E22" ca="1">IFERROR(INDEX(家庭作業[],SMALL(IF(日期=E$21,ROW(日期)),ROW(1:1))-表格列起始,4),"")</f>
        <v/>
      </c>
      <c r="F22" s="25" t="str">
        <f t="array" aca="1" ref="F22" ca="1">IFERROR(INDEX(家庭作業[],SMALL(IF(日期=F$21,ROW(日期)),ROW(1:1))-表格列起始,4),"")</f>
        <v/>
      </c>
      <c r="G22" s="25" t="str">
        <f t="array" aca="1" ref="G22" ca="1">IFERROR(INDEX(家庭作業[],SMALL(IF(日期=G$21,ROW(日期)),ROW(1:1))-表格列起始,4),"")</f>
        <v>歷史2: 練習題 43</v>
      </c>
      <c r="H22" s="25" t="str">
        <f t="array" aca="1" ref="H22" ca="1">IFERROR(INDEX(家庭作業[],SMALL(IF(日期=H$21,ROW(日期)),ROW(1:1))-表格列起始,4),"")</f>
        <v/>
      </c>
    </row>
    <row r="23" spans="2:8" ht="30" customHeight="1" x14ac:dyDescent="0.25">
      <c r="B23" s="25" t="str">
        <f t="array" aca="1" ref="B23" ca="1">IFERROR(INDEX(家庭作業[],SMALL(IF(日期=B$21,ROW(日期)),ROW(2:2))-表格列起始,4),"")</f>
        <v/>
      </c>
      <c r="C23" s="25" t="str">
        <f t="array" aca="1" ref="C23" ca="1">IFERROR(INDEX(家庭作業[],SMALL(IF(日期=C$21,ROW(日期)),ROW(2:2))-表格列起始,4),"")</f>
        <v/>
      </c>
      <c r="D23" s="25" t="str">
        <f t="array" aca="1" ref="D23" ca="1">IFERROR(INDEX(家庭作業[],SMALL(IF(日期=D$21,ROW(日期)),ROW(2:2))-表格列起始,4),"")</f>
        <v/>
      </c>
      <c r="E23" s="25" t="str">
        <f t="array" aca="1" ref="E23" ca="1">IFERROR(INDEX(家庭作業[],SMALL(IF(日期=E$21,ROW(日期)),ROW(2:2))-表格列起始,4),"")</f>
        <v/>
      </c>
      <c r="F23" s="25" t="str">
        <f t="array" aca="1" ref="F23" ca="1">IFERROR(INDEX(家庭作業[],SMALL(IF(日期=F$21,ROW(日期)),ROW(2:2))-表格列起始,4),"")</f>
        <v/>
      </c>
      <c r="G23" s="25" t="str">
        <f t="array" aca="1" ref="G23" ca="1">IFERROR(INDEX(家庭作業[],SMALL(IF(日期=G$21,ROW(日期)),ROW(2:2))-表格列起始,4),"")</f>
        <v/>
      </c>
      <c r="H23" s="25" t="str">
        <f t="array" aca="1" ref="H23" ca="1">IFERROR(INDEX(家庭作業[],SMALL(IF(日期=H$21,ROW(日期)),ROW(2:2))-表格列起始,4),"")</f>
        <v/>
      </c>
    </row>
    <row r="24" spans="2:8" ht="30" customHeight="1" x14ac:dyDescent="0.25">
      <c r="B24" s="25" t="str">
        <f t="array" aca="1" ref="B24" ca="1">IFERROR(INDEX(家庭作業[],SMALL(IF(日期=B$21,ROW(日期)),ROW(3:3))-表格列起始,4),"")</f>
        <v/>
      </c>
      <c r="C24" s="25" t="str">
        <f t="array" aca="1" ref="C24" ca="1">IFERROR(INDEX(家庭作業[],SMALL(IF(日期=C$21,ROW(日期)),ROW(3:3))-表格列起始,4),"")</f>
        <v/>
      </c>
      <c r="D24" s="25" t="str">
        <f t="array" aca="1" ref="D24" ca="1">IFERROR(INDEX(家庭作業[],SMALL(IF(日期=D$21,ROW(日期)),ROW(3:3))-表格列起始,4),"")</f>
        <v/>
      </c>
      <c r="E24" s="25" t="str">
        <f t="array" aca="1" ref="E24" ca="1">IFERROR(INDEX(家庭作業[],SMALL(IF(日期=E$21,ROW(日期)),ROW(3:3))-表格列起始,4),"")</f>
        <v/>
      </c>
      <c r="F24" s="25" t="str">
        <f t="array" aca="1" ref="F24" ca="1">IFERROR(INDEX(家庭作業[],SMALL(IF(日期=F$21,ROW(日期)),ROW(3:3))-表格列起始,4),"")</f>
        <v/>
      </c>
      <c r="G24" s="25" t="str">
        <f t="array" aca="1" ref="G24" ca="1">IFERROR(INDEX(家庭作業[],SMALL(IF(日期=G$21,ROW(日期)),ROW(3:3))-表格列起始,4),"")</f>
        <v/>
      </c>
      <c r="H24" s="25" t="str">
        <f t="array" aca="1" ref="H24" ca="1">IFERROR(INDEX(家庭作業[],SMALL(IF(日期=H$21,ROW(日期)),ROW(3:3))-表格列起始,4),"")</f>
        <v/>
      </c>
    </row>
    <row r="25" spans="2:8" ht="30" customHeight="1" x14ac:dyDescent="0.25">
      <c r="B25" s="25" t="str">
        <f t="array" aca="1" ref="B25" ca="1">IFERROR(INDEX(家庭作業[],SMALL(IF(日期=B$21,ROW(日期)),ROW(4:4))-表格列起始,4),"")</f>
        <v/>
      </c>
      <c r="C25" s="25" t="str">
        <f t="array" aca="1" ref="C25" ca="1">IFERROR(INDEX(家庭作業[],SMALL(IF(日期=C$21,ROW(日期)),ROW(4:4))-表格列起始,4),"")</f>
        <v/>
      </c>
      <c r="D25" s="25" t="str">
        <f t="array" aca="1" ref="D25" ca="1">IFERROR(INDEX(家庭作業[],SMALL(IF(日期=D$21,ROW(日期)),ROW(4:4))-表格列起始,4),"")</f>
        <v/>
      </c>
      <c r="E25" s="25" t="str">
        <f t="array" aca="1" ref="E25" ca="1">IFERROR(INDEX(家庭作業[],SMALL(IF(日期=E$21,ROW(日期)),ROW(4:4))-表格列起始,4),"")</f>
        <v/>
      </c>
      <c r="F25" s="25" t="str">
        <f t="array" aca="1" ref="F25" ca="1">IFERROR(INDEX(家庭作業[],SMALL(IF(日期=F$21,ROW(日期)),ROW(4:4))-表格列起始,4),"")</f>
        <v/>
      </c>
      <c r="G25" s="25" t="str">
        <f t="array" aca="1" ref="G25" ca="1">IFERROR(INDEX(家庭作業[],SMALL(IF(日期=G$21,ROW(日期)),ROW(4:4))-表格列起始,4),"")</f>
        <v/>
      </c>
      <c r="H25" s="25" t="str">
        <f t="array" aca="1" ref="H25" ca="1">IFERROR(INDEX(家庭作業[],SMALL(IF(日期=H$21,ROW(日期)),ROW(4:4))-表格列起始,4),"")</f>
        <v/>
      </c>
    </row>
    <row r="26" spans="2:8" ht="30" customHeight="1" x14ac:dyDescent="0.25">
      <c r="B26" s="24">
        <f ca="1">IFERROR(INDEX(行事曆,ndx+4,1),"")</f>
        <v>42883</v>
      </c>
      <c r="C26" s="24">
        <f ca="1">IFERROR(INDEX(行事曆,ndx+4,2),"")</f>
        <v>42884</v>
      </c>
      <c r="D26" s="24">
        <f ca="1">IFERROR(INDEX(行事曆,ndx+4,3),"")</f>
        <v>42885</v>
      </c>
      <c r="E26" s="24">
        <f ca="1">IFERROR(INDEX(行事曆,ndx+4,4),"")</f>
        <v>42886</v>
      </c>
      <c r="F26" s="24">
        <f ca="1">IFERROR(INDEX(行事曆,ndx+4,5),"")</f>
        <v>42887</v>
      </c>
      <c r="G26" s="24">
        <f ca="1">IFERROR(INDEX(行事曆,ndx+4,6),"")</f>
        <v>42888</v>
      </c>
      <c r="H26" s="24">
        <f ca="1">IFERROR(INDEX(行事曆,ndx+4,7),"")</f>
        <v>42889</v>
      </c>
    </row>
    <row r="27" spans="2:8" ht="30" customHeight="1" x14ac:dyDescent="0.25">
      <c r="B27" s="25" t="str">
        <f t="array" aca="1" ref="B27" ca="1">IFERROR(INDEX(家庭作業[],SMALL(IF(日期=B$26,ROW(日期)),ROW(1:1))-表格列起始,4),"")</f>
        <v>化學: 實驗結果</v>
      </c>
      <c r="C27" s="25" t="str">
        <f t="array" aca="1" ref="C27" ca="1">IFERROR(INDEX(家庭作業[],SMALL(IF(日期=C$26,ROW(日期)),ROW(1:1))-表格列起始,4),"")</f>
        <v/>
      </c>
      <c r="D27" s="25" t="str">
        <f t="array" aca="1" ref="D27" ca="1">IFERROR(INDEX(家庭作業[],SMALL(IF(日期=D$26,ROW(日期)),ROW(1:1))-表格列起始,4),"")</f>
        <v/>
      </c>
      <c r="E27" s="25" t="str">
        <f t="array" aca="1" ref="E27" ca="1">IFERROR(INDEX(家庭作業[],SMALL(IF(日期=E$26,ROW(日期)),ROW(1:1))-表格列起始,4),"")</f>
        <v/>
      </c>
      <c r="F27" s="25" t="str">
        <f t="array" aca="1" ref="F27" ca="1">IFERROR(INDEX(家庭作業[],SMALL(IF(日期=F$26,ROW(日期)),ROW(1:1))-表格列起始,4),"")</f>
        <v>物理2: 準備考試</v>
      </c>
      <c r="G27" s="25" t="str">
        <f t="array" aca="1" ref="G27" ca="1">IFERROR(INDEX(家庭作業[],SMALL(IF(日期=G$26,ROW(日期)),ROW(1:1))-表格列起始,4),"")</f>
        <v/>
      </c>
      <c r="H27" s="25" t="str">
        <f t="array" aca="1" ref="H27" ca="1">IFERROR(INDEX(家庭作業[],SMALL(IF(日期=H$26,ROW(日期)),ROW(1:1))-表格列起始,4),"")</f>
        <v>數學1: 練習題 17</v>
      </c>
    </row>
    <row r="28" spans="2:8" ht="30" customHeight="1" x14ac:dyDescent="0.25">
      <c r="B28" s="25" t="str">
        <f t="array" aca="1" ref="B28" ca="1">IFERROR(INDEX(家庭作業[],SMALL(IF(日期=B$26,ROW(日期)),ROW(2:2))-表格列起始,4),"")</f>
        <v/>
      </c>
      <c r="C28" s="25" t="str">
        <f t="array" aca="1" ref="C28" ca="1">IFERROR(INDEX(家庭作業[],SMALL(IF(日期=C$26,ROW(日期)),ROW(2:2))-表格列起始,4),"")</f>
        <v/>
      </c>
      <c r="D28" s="25" t="str">
        <f t="array" aca="1" ref="D28" ca="1">IFERROR(INDEX(家庭作業[],SMALL(IF(日期=D$26,ROW(日期)),ROW(2:2))-表格列起始,4),"")</f>
        <v/>
      </c>
      <c r="E28" s="25" t="str">
        <f t="array" aca="1" ref="E28" ca="1">IFERROR(INDEX(家庭作業[],SMALL(IF(日期=E$26,ROW(日期)),ROW(2:2))-表格列起始,4),"")</f>
        <v/>
      </c>
      <c r="F28" s="25" t="str">
        <f t="array" aca="1" ref="F28" ca="1">IFERROR(INDEX(家庭作業[],SMALL(IF(日期=F$26,ROW(日期)),ROW(2:2))-表格列起始,4),"")</f>
        <v>國文2: 草擬論文</v>
      </c>
      <c r="G28" s="25" t="str">
        <f t="array" aca="1" ref="G28" ca="1">IFERROR(INDEX(家庭作業[],SMALL(IF(日期=G$26,ROW(日期)),ROW(2:2))-表格列起始,4),"")</f>
        <v/>
      </c>
      <c r="H28" s="25" t="str">
        <f t="array" aca="1" ref="H28" ca="1">IFERROR(INDEX(家庭作業[],SMALL(IF(日期=H$26,ROW(日期)),ROW(2:2))-表格列起始,4),"")</f>
        <v/>
      </c>
    </row>
    <row r="29" spans="2:8" ht="30" customHeight="1" x14ac:dyDescent="0.25">
      <c r="B29" s="25" t="str">
        <f t="array" aca="1" ref="B29" ca="1">IFERROR(INDEX(家庭作業[],SMALL(IF(日期=B$26,ROW(日期)),ROW(3:3))-表格列起始,4),"")</f>
        <v/>
      </c>
      <c r="C29" s="25" t="str">
        <f t="array" aca="1" ref="C29" ca="1">IFERROR(INDEX(家庭作業[],SMALL(IF(日期=C$26,ROW(日期)),ROW(3:3))-表格列起始,4),"")</f>
        <v/>
      </c>
      <c r="D29" s="25" t="str">
        <f t="array" aca="1" ref="D29" ca="1">IFERROR(INDEX(家庭作業[],SMALL(IF(日期=D$26,ROW(日期)),ROW(3:3))-表格列起始,4),"")</f>
        <v/>
      </c>
      <c r="E29" s="25" t="str">
        <f t="array" aca="1" ref="E29" ca="1">IFERROR(INDEX(家庭作業[],SMALL(IF(日期=E$26,ROW(日期)),ROW(3:3))-表格列起始,4),"")</f>
        <v/>
      </c>
      <c r="F29" s="25" t="str">
        <f t="array" aca="1" ref="F29" ca="1">IFERROR(INDEX(家庭作業[],SMALL(IF(日期=F$26,ROW(日期)),ROW(3:3))-表格列起始,4),"")</f>
        <v/>
      </c>
      <c r="G29" s="25" t="str">
        <f t="array" aca="1" ref="G29" ca="1">IFERROR(INDEX(家庭作業[],SMALL(IF(日期=G$26,ROW(日期)),ROW(3:3))-表格列起始,4),"")</f>
        <v/>
      </c>
      <c r="H29" s="25" t="str">
        <f t="array" aca="1" ref="H29" ca="1">IFERROR(INDEX(家庭作業[],SMALL(IF(日期=H$26,ROW(日期)),ROW(3:3))-表格列起始,4),"")</f>
        <v/>
      </c>
    </row>
    <row r="30" spans="2:8" ht="30" customHeight="1" x14ac:dyDescent="0.25">
      <c r="B30" s="25" t="str">
        <f t="array" aca="1" ref="B30" ca="1">IFERROR(INDEX(家庭作業[],SMALL(IF(日期=B$26,ROW(日期)),ROW(4:4))-表格列起始,4),"")</f>
        <v/>
      </c>
      <c r="C30" s="25" t="str">
        <f t="array" aca="1" ref="C30" ca="1">IFERROR(INDEX(家庭作業[],SMALL(IF(日期=C$26,ROW(日期)),ROW(4:4))-表格列起始,4),"")</f>
        <v/>
      </c>
      <c r="D30" s="25" t="str">
        <f t="array" aca="1" ref="D30" ca="1">IFERROR(INDEX(家庭作業[],SMALL(IF(日期=D$26,ROW(日期)),ROW(4:4))-表格列起始,4),"")</f>
        <v/>
      </c>
      <c r="E30" s="25" t="str">
        <f t="array" aca="1" ref="E30" ca="1">IFERROR(INDEX(家庭作業[],SMALL(IF(日期=E$26,ROW(日期)),ROW(4:4))-表格列起始,4),"")</f>
        <v/>
      </c>
      <c r="F30" s="25" t="str">
        <f t="array" aca="1" ref="F30" ca="1">IFERROR(INDEX(家庭作業[],SMALL(IF(日期=F$26,ROW(日期)),ROW(4:4))-表格列起始,4),"")</f>
        <v/>
      </c>
      <c r="G30" s="25" t="str">
        <f t="array" aca="1" ref="G30" ca="1">IFERROR(INDEX(家庭作業[],SMALL(IF(日期=G$26,ROW(日期)),ROW(4:4))-表格列起始,4),"")</f>
        <v/>
      </c>
      <c r="H30" s="25" t="str">
        <f t="array" aca="1" ref="H30" ca="1">IFERROR(INDEX(家庭作業[],SMALL(IF(日期=H$26,ROW(日期)),ROW(4:4))-表格列起始,4),"")</f>
        <v/>
      </c>
    </row>
    <row r="31" spans="2:8" ht="30" customHeight="1" x14ac:dyDescent="0.25">
      <c r="B31" s="24">
        <f ca="1">IFERROR(INDEX(行事曆,ndx+5,1),"")</f>
        <v>42890</v>
      </c>
      <c r="C31" s="24">
        <f ca="1">IFERROR(INDEX(行事曆,ndx+5,2),"")</f>
        <v>42891</v>
      </c>
      <c r="D31" s="24">
        <f ca="1">IFERROR(INDEX(行事曆,ndx+5,3),"")</f>
        <v>42892</v>
      </c>
      <c r="E31" s="24">
        <f ca="1">IFERROR(INDEX(行事曆,ndx+5,4),"")</f>
        <v>42893</v>
      </c>
      <c r="F31" s="24">
        <f ca="1">IFERROR(INDEX(行事曆,ndx+5,5),"")</f>
        <v>42894</v>
      </c>
      <c r="G31" s="24">
        <f ca="1">IFERROR(INDEX(行事曆,ndx+5,6),"")</f>
        <v>42895</v>
      </c>
      <c r="H31" s="24">
        <f ca="1">IFERROR(INDEX(行事曆,ndx+5,7),"")</f>
        <v>42896</v>
      </c>
    </row>
    <row r="32" spans="2:8" ht="30" customHeight="1" x14ac:dyDescent="0.25">
      <c r="B32" s="25" t="str">
        <f t="array" aca="1" ref="B32" ca="1">IFERROR(INDEX(家庭作業[],SMALL(IF(日期=B$31,ROW(日期)),ROW(1:1))-表格列起始,4),"")</f>
        <v/>
      </c>
      <c r="C32" s="25" t="str">
        <f t="array" aca="1" ref="C32" ca="1">IFERROR(INDEX(家庭作業[],SMALL(IF(日期=C$31,ROW(日期)),ROW(1:1))-表格列起始,4),"")</f>
        <v/>
      </c>
      <c r="D32" s="25" t="str">
        <f t="array" aca="1" ref="D32" ca="1">IFERROR(INDEX(家庭作業[],SMALL(IF(日期=D$31,ROW(日期)),ROW(1:1))-表格列起始,4),"")</f>
        <v>歷史2: 第 80-120 頁</v>
      </c>
      <c r="E32" s="25" t="str">
        <f t="array" aca="1" ref="E32" ca="1">IFERROR(INDEX(家庭作業[],SMALL(IF(日期=E$31,ROW(日期)),ROW(1:1))-表格列起始,4),"")</f>
        <v/>
      </c>
      <c r="F32" s="25" t="str">
        <f t="array" aca="1" ref="F32" ca="1">IFERROR(INDEX(家庭作業[],SMALL(IF(日期=F$31,ROW(日期)),ROW(1:1))-表格列起始,4),"")</f>
        <v/>
      </c>
      <c r="G32" s="25" t="str">
        <f t="array" aca="1" ref="G32" ca="1">IFERROR(INDEX(家庭作業[],SMALL(IF(日期=G$31,ROW(日期)),ROW(1:1))-表格列起始,4),"")</f>
        <v/>
      </c>
      <c r="H32" s="25" t="str">
        <f t="array" aca="1" ref="H32" ca="1">IFERROR(INDEX(家庭作業[],SMALL(IF(日期=H$31,ROW(日期)),ROW(1:1))-表格列起始,4),"")</f>
        <v/>
      </c>
    </row>
    <row r="33" spans="2:8" ht="30" customHeight="1" x14ac:dyDescent="0.25">
      <c r="B33" s="25" t="str">
        <f t="array" aca="1" ref="B33" ca="1">IFERROR(INDEX(家庭作業[],SMALL(IF(日期=B$31,ROW(日期)),ROW(2:2))-表格列起始,4),"")</f>
        <v/>
      </c>
      <c r="C33" s="25" t="str">
        <f t="array" aca="1" ref="C33" ca="1">IFERROR(INDEX(家庭作業[],SMALL(IF(日期=C$31,ROW(日期)),ROW(2:2))-表格列起始,4),"")</f>
        <v/>
      </c>
      <c r="D33" s="25" t="str">
        <f t="array" aca="1" ref="D33" ca="1">IFERROR(INDEX(家庭作業[],SMALL(IF(日期=D$31,ROW(日期)),ROW(2:2))-表格列起始,4),"")</f>
        <v/>
      </c>
      <c r="E33" s="25" t="str">
        <f t="array" aca="1" ref="E33" ca="1">IFERROR(INDEX(家庭作業[],SMALL(IF(日期=E$31,ROW(日期)),ROW(2:2))-表格列起始,4),"")</f>
        <v/>
      </c>
      <c r="F33" s="25" t="str">
        <f t="array" aca="1" ref="F33" ca="1">IFERROR(INDEX(家庭作業[],SMALL(IF(日期=F$31,ROW(日期)),ROW(2:2))-表格列起始,4),"")</f>
        <v/>
      </c>
      <c r="G33" s="25" t="str">
        <f t="array" aca="1" ref="G33" ca="1">IFERROR(INDEX(家庭作業[],SMALL(IF(日期=G$31,ROW(日期)),ROW(2:2))-表格列起始,4),"")</f>
        <v/>
      </c>
      <c r="H33" s="25" t="str">
        <f t="array" aca="1" ref="H33" ca="1">IFERROR(INDEX(家庭作業[],SMALL(IF(日期=H$31,ROW(日期)),ROW(2:2))-表格列起始,4),"")</f>
        <v/>
      </c>
    </row>
    <row r="34" spans="2:8" ht="30" customHeight="1" x14ac:dyDescent="0.25">
      <c r="B34" s="25" t="str">
        <f t="array" aca="1" ref="B34" ca="1">IFERROR(INDEX(家庭作業[],SMALL(IF(日期=B$31,ROW(日期)),ROW(3:3))-表格列起始,4),"")</f>
        <v/>
      </c>
      <c r="C34" s="25" t="str">
        <f t="array" aca="1" ref="C34" ca="1">IFERROR(INDEX(家庭作業[],SMALL(IF(日期=C$31,ROW(日期)),ROW(3:3))-表格列起始,4),"")</f>
        <v/>
      </c>
      <c r="D34" s="25" t="str">
        <f t="array" aca="1" ref="D34" ca="1">IFERROR(INDEX(家庭作業[],SMALL(IF(日期=D$31,ROW(日期)),ROW(3:3))-表格列起始,4),"")</f>
        <v/>
      </c>
      <c r="E34" s="25" t="str">
        <f t="array" aca="1" ref="E34" ca="1">IFERROR(INDEX(家庭作業[],SMALL(IF(日期=E$31,ROW(日期)),ROW(3:3))-表格列起始,4),"")</f>
        <v/>
      </c>
      <c r="F34" s="25" t="str">
        <f t="array" aca="1" ref="F34" ca="1">IFERROR(INDEX(家庭作業[],SMALL(IF(日期=F$31,ROW(日期)),ROW(3:3))-表格列起始,4),"")</f>
        <v/>
      </c>
      <c r="G34" s="25" t="str">
        <f t="array" aca="1" ref="G34" ca="1">IFERROR(INDEX(家庭作業[],SMALL(IF(日期=G$31,ROW(日期)),ROW(3:3))-表格列起始,4),"")</f>
        <v/>
      </c>
      <c r="H34" s="25" t="str">
        <f t="array" aca="1" ref="H34" ca="1">IFERROR(INDEX(家庭作業[],SMALL(IF(日期=H$31,ROW(日期)),ROW(3:3))-表格列起始,4),"")</f>
        <v/>
      </c>
    </row>
    <row r="35" spans="2:8" ht="30" customHeight="1" x14ac:dyDescent="0.25">
      <c r="B35" s="25" t="str">
        <f t="array" aca="1" ref="B35" ca="1">IFERROR(INDEX(家庭作業[],SMALL(IF(日期=B$31,ROW(日期)),ROW(4:4))-表格列起始,4),"")</f>
        <v/>
      </c>
      <c r="C35" s="25" t="str">
        <f t="array" aca="1" ref="C35" ca="1">IFERROR(INDEX(家庭作業[],SMALL(IF(日期=C$31,ROW(日期)),ROW(4:4))-表格列起始,4),"")</f>
        <v/>
      </c>
      <c r="D35" s="25" t="str">
        <f t="array" aca="1" ref="D35" ca="1">IFERROR(INDEX(家庭作業[],SMALL(IF(日期=D$31,ROW(日期)),ROW(4:4))-表格列起始,4),"")</f>
        <v/>
      </c>
      <c r="E35" s="25" t="str">
        <f t="array" aca="1" ref="E35" ca="1">IFERROR(INDEX(家庭作業[],SMALL(IF(日期=E$31,ROW(日期)),ROW(4:4))-表格列起始,4),"")</f>
        <v/>
      </c>
      <c r="F35" s="25" t="str">
        <f t="array" aca="1" ref="F35" ca="1">IFERROR(INDEX(家庭作業[],SMALL(IF(日期=F$31,ROW(日期)),ROW(4:4))-表格列起始,4),"")</f>
        <v/>
      </c>
      <c r="G35" s="25" t="str">
        <f t="array" aca="1" ref="G35" ca="1">IFERROR(INDEX(家庭作業[],SMALL(IF(日期=G$31,ROW(日期)),ROW(4:4))-表格列起始,4),"")</f>
        <v/>
      </c>
      <c r="H35" s="25" t="str">
        <f t="array" aca="1" ref="H35" ca="1">IFERROR(INDEX(家庭作業[],SMALL(IF(日期=H$31,ROW(日期)),ROW(4:4))-表格列起始,4),"")</f>
        <v/>
      </c>
    </row>
  </sheetData>
  <mergeCells count="1">
    <mergeCell ref="E2:F4"/>
  </mergeCells>
  <phoneticPr fontId="1" type="noConversion"/>
  <conditionalFormatting sqref="B31:H35">
    <cfRule type="expression" dxfId="17" priority="1" stopIfTrue="1">
      <formula>顯示月份數字&lt;&gt;MONTH(B$31)</formula>
    </cfRule>
  </conditionalFormatting>
  <conditionalFormatting sqref="B6:H10">
    <cfRule type="expression" dxfId="16" priority="2" stopIfTrue="1">
      <formula>顯示月份數字&lt;&gt;MONTH(B$6)</formula>
    </cfRule>
  </conditionalFormatting>
  <conditionalFormatting sqref="B26:H30">
    <cfRule type="expression" dxfId="15" priority="3" stopIfTrue="1">
      <formula>顯示月份數字&lt;&gt;MONTH(B$26)</formula>
    </cfRule>
  </conditionalFormatting>
  <conditionalFormatting sqref="B7:B10 B12:B15 B17:B20 B22:B25 B27:B30 B32:B35">
    <cfRule type="expression" dxfId="14" priority="19">
      <formula>$B7&lt;&gt;""</formula>
    </cfRule>
  </conditionalFormatting>
  <conditionalFormatting sqref="C7:C10 C12:C15 C17:C20 C22:C25 C27:C30 C32:C35">
    <cfRule type="expression" dxfId="13" priority="15">
      <formula>$C7&lt;&gt;""</formula>
    </cfRule>
  </conditionalFormatting>
  <conditionalFormatting sqref="D7:D10 D12:D15 D17:D20 D22:D25 D27:D30 D32:D35">
    <cfRule type="expression" dxfId="12" priority="8">
      <formula>$D7&lt;&gt;""</formula>
    </cfRule>
  </conditionalFormatting>
  <conditionalFormatting sqref="E7:E10 E12:E15 E17:E20 E22:E25 E27:E30 E32:E35">
    <cfRule type="expression" dxfId="11" priority="4">
      <formula>$E7&lt;&gt;""</formula>
    </cfRule>
  </conditionalFormatting>
  <conditionalFormatting sqref="F7:F10 F12:F15 F17:F20 F22:F25 F27:F30 F32:F35">
    <cfRule type="expression" dxfId="10" priority="5">
      <formula>$F7&lt;&gt;""</formula>
    </cfRule>
  </conditionalFormatting>
  <conditionalFormatting sqref="G7:G10 G12:G15 G17:G20 G22:G25 G27:G30 G32:G35">
    <cfRule type="expression" dxfId="9" priority="7">
      <formula>$G7&lt;&gt;""</formula>
    </cfRule>
  </conditionalFormatting>
  <conditionalFormatting sqref="H7:H10 H12:H15 H17:H20 H22:H25 H27:H30 H32:H35">
    <cfRule type="expression" dxfId="8" priority="6">
      <formula>$H7&lt;&gt;""</formula>
    </cfRule>
  </conditionalFormatting>
  <dataValidations xWindow="323" yWindow="365" count="14">
    <dataValidation allowBlank="1" showInputMessage="1" showErrorMessage="1" prompt="月份會自動更新" sqref="B2:C2"/>
    <dataValidation allowBlank="1" showInputMessage="1" showErrorMessage="1" prompt="在此儲存格中輸入記事" sqref="E2 D3:D4"/>
    <dataValidation allowBlank="1" showInputMessage="1" showErrorMessage="1" prompt="「家庭作業清單」的瀏覽連結" sqref="B1"/>
    <dataValidation allowBlank="1" showInputMessage="1" showErrorMessage="1" prompt="在此儲存格中輸入月份" sqref="H2"/>
    <dataValidation allowBlank="1" showInputMessage="1" showErrorMessage="1" prompt="在此儲存格中輸入年份" sqref="H3"/>
    <dataValidation allowBlank="1" showInputMessage="1" showErrorMessage="1" prompt="在此儲存格中輸入開始日" sqref="H4"/>
    <dataValidation allowBlank="1" showInputMessage="1" showErrorMessage="1" prompt="年份會自動更新" sqref="B3:C3"/>
    <dataValidation allowBlank="1" showInputMessage="1" showErrorMessage="1" prompt="會根據 H4 中的「開始日」自動判定工作日" sqref="H5"/>
    <dataValidation allowBlank="1" showInputMessage="1" showErrorMessage="1" prompt="此儲存格及第 6、11、16、21、26 和 31 列包含工作日的行事曆日期" sqref="B6"/>
    <dataValidation allowBlank="1" showInputMessage="1" showErrorMessage="1" prompt="科目和作業則列於此列及第 8:10、12:15、17:20、22:25、27:30 和 32:35 列中" sqref="B7"/>
    <dataValidation allowBlank="1" showInputMessage="1" showErrorMessage="1" prompt="在儲存格 H2:H4 中輸入月份、年份和開始日，即可建立家庭作業行事曆。儲存格 E2 中可輸入當月記事。按一下儲存格 B1 即可回到「家庭作業清單」工作表" sqref="A1"/>
    <dataValidation allowBlank="1" showInputMessage="1" showErrorMessage="1" prompt="此列包含此行事曆的工作日名稱。此儲存格包含每週的開始日。若要變更開始日，請在儲存格 H4 中輸入新的工作日" sqref="B5"/>
    <dataValidation allowBlank="1" showInputMessage="1" showErrorMessage="1" prompt="會根據 H4 中的「開始日」自動判定工作日" sqref="C5:G5"/>
    <dataValidation allowBlank="1" showInputMessage="1" showErrorMessage="1" prompt="在右側的儲存格中輸入記事" sqref="D2"/>
  </dataValidations>
  <hyperlinks>
    <hyperlink ref="B1" location="家庭作業清單!A1" tooltip="按一下即可檢視家庭作業清單" display="到「家庭作業清單」"/>
  </hyperlinks>
  <printOptions horizontalCentered="1" verticalCentered="1"/>
  <pageMargins left="0.45" right="0.45" top="0.5" bottom="0.5" header="0.3" footer="0.3"/>
  <pageSetup paperSize="9" scale="47"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已命名的範圍</vt:lpstr>
      </vt:variant>
      <vt:variant>
        <vt:i4>11</vt:i4>
      </vt:variant>
    </vt:vector>
  </HeadingPairs>
  <TitlesOfParts>
    <vt:vector size="13" baseType="lpstr">
      <vt:lpstr>家庭作業清單</vt:lpstr>
      <vt:lpstr>家庭作業行事曆</vt:lpstr>
      <vt:lpstr>家庭作業行事曆!Print_Area</vt:lpstr>
      <vt:lpstr>家庭作業清單!Print_Titles</vt:lpstr>
      <vt:lpstr>日期</vt:lpstr>
      <vt:lpstr>列標題地區..H4.2</vt:lpstr>
      <vt:lpstr>每日作業</vt:lpstr>
      <vt:lpstr>家庭作業清單</vt:lpstr>
      <vt:lpstr>開始日</vt:lpstr>
      <vt:lpstr>欄標題1</vt:lpstr>
      <vt:lpstr>欄標題地區..H35.2</vt:lpstr>
      <vt:lpstr>家庭作業行事曆!顯示月份</vt:lpstr>
      <vt:lpstr>家庭作業行事曆!顯示年份</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2016-12-05T09:52:20Z</dcterms:created>
  <dcterms:modified xsi:type="dcterms:W3CDTF">2017-05-17T02:48:54Z</dcterms:modified>
</cp:coreProperties>
</file>