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Default Extension="svg" ContentType="image/svg+xml"/>
  <Default Extension="png" ContentType="image/png"/>
  <Override PartName="/docMetadata/LabelInfo.xml" ContentType="application/vnd.ms-office.classificationlabels+xml"/>
  <Override PartName="/xl/workbook.xml" ContentType="application/vnd.openxmlformats-officedocument.spreadsheetml.template.main+xml"/>
  <Override PartName="/xl/sharedStrings.xml" ContentType="application/vnd.openxmlformats-officedocument.spreadsheetml.sharedStrings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tables/table22.xml" ContentType="application/vnd.openxmlformats-officedocument.spreadsheetml.table+xml"/>
  <Override PartName="/xl/tables/table63.xml" ContentType="application/vnd.openxmlformats-officedocument.spreadsheetml.table+xml"/>
  <Override PartName="/xl/tables/table54.xml" ContentType="application/vnd.openxmlformats-officedocument.spreadsheetml.table+xml"/>
  <Override PartName="/xl/tables/table45.xml" ContentType="application/vnd.openxmlformats-officedocument.spreadsheetml.table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worksheets/sheet22.xml" ContentType="application/vnd.openxmlformats-officedocument.spreadsheetml.worksheet+xml"/>
  <Override PartName="/xl/tables/table16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worksheets/sheet13.xml" ContentType="application/vnd.openxmlformats-officedocument.spreadsheetml.worksheet+xml"/>
  <Override PartName="/xl/theme/theme11.xml" ContentType="application/vnd.openxmlformats-officedocument.theme+xml"/>
  <Override PartName="/customXml/item22.xml" ContentType="application/xml"/>
  <Override PartName="/customXml/itemProps22.xml" ContentType="application/vnd.openxmlformats-officedocument.customXmlProperties+xml"/>
  <Override PartName="/xl/externalLinks/externalLink11.xml" ContentType="application/vnd.openxmlformats-officedocument.spreadsheetml.externalLink+xml"/>
  <Override PartName="/customXml/item13.xml" ContentType="application/xml"/>
  <Override PartName="/customXml/itemProps13.xml" ContentType="application/vnd.openxmlformats-officedocument.customXmlProperties+xml"/>
  <Override PartName="/xl/worksheets/sheet44.xml" ContentType="application/vnd.openxmlformats-officedocument.spreadsheetml.worksheet+xml"/>
  <Override PartName="/xl/tables/table87.xml" ContentType="application/vnd.openxmlformats-officedocument.spreadsheetml.table+xml"/>
  <Override PartName="/xl/tables/table78.xml" ContentType="application/vnd.openxmlformats-officedocument.spreadsheetml.table+xml"/>
  <Override PartName="/xl/tables/table119.xml" ContentType="application/vnd.openxmlformats-officedocument.spreadsheetml.table+xml"/>
  <Override PartName="/xl/tables/table1010.xml" ContentType="application/vnd.openxmlformats-officedocument.spreadsheetml.table+xml"/>
  <Override PartName="/xl/tables/table911.xml" ContentType="application/vnd.openxmlformats-officedocument.spreadsheetml.table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8"/>
  <workbookPr filterPrivacy="1"/>
  <xr:revisionPtr revIDLastSave="0" documentId="13_ncr:1_{86A4E220-2EEA-4232-9D17-B0B4B2FF8F48}" xr6:coauthVersionLast="47" xr6:coauthVersionMax="47" xr10:uidLastSave="{00000000-0000-0000-0000-000000000000}"/>
  <bookViews>
    <workbookView xWindow="-120" yWindow="-120" windowWidth="28890" windowHeight="16020" xr2:uid="{00000000-000D-0000-FFFF-FFFF00000000}"/>
  </bookViews>
  <sheets>
    <sheet name="开始" sheetId="4" r:id="rId1"/>
    <sheet name="婚礼预算" sheetId="1" r:id="rId2"/>
    <sheet name="费用明细" sheetId="2" r:id="rId3"/>
    <sheet name="费用明细（续）" sheetId="3" r:id="rId4"/>
  </sheets>
  <externalReferences>
    <externalReference r:id="rId5"/>
  </externalReferences>
  <definedNames>
    <definedName name="_xlnm.Print_Titles" localSheetId="2">费用明细!$5:$5</definedName>
    <definedName name="_xlnm.Print_Titles" localSheetId="3">'[1]Itemized expenses cont''d'!$5:$5</definedName>
    <definedName name="服装实际总计">服装[[#Totals],[实际费用]]</definedName>
    <definedName name="服装预估总计">服装[[#Totals],[预估费用]]</definedName>
    <definedName name="花卉实际总计">鲜花[[#Totals],[实际费用]]</definedName>
    <definedName name="花卉预估总计">鲜花[[#Totals],[预估费用]]</definedName>
    <definedName name="礼品实际总计">礼品[[#Totals],[实际费用]]</definedName>
    <definedName name="礼品预估总计">礼品[[#Totals],[预估费用]]</definedName>
    <definedName name="旅行交通实际总计">旅行[[#Totals],[实际费用]]</definedName>
    <definedName name="旅行交通预估总计">旅行[[#Totals],[预估费用]]</definedName>
    <definedName name="其他费用实际总计">其他费用[[#Totals],[实际费用]]</definedName>
    <definedName name="其他费用预估总计">其他费用[[#Totals],[预估费用]]</definedName>
    <definedName name="摄影实际总计">摄影[[#Totals],[实际费用]]</definedName>
    <definedName name="摄影预估总计">摄影[[#Totals],[预估费用]]</definedName>
    <definedName name="宴会实际总计">宴请[[#Totals],[实际费用]]</definedName>
    <definedName name="宴会预估总计">宴请[[#Totals],[预估费用]]</definedName>
    <definedName name="音乐娱乐实际总计">音乐[[#Totals],[实际费用]]</definedName>
    <definedName name="音乐娱乐预估总计">音乐[[#Totals],[预估费用]]</definedName>
    <definedName name="印刷纸品实际总计">印刷[[#Totals],[实际费用]]</definedName>
    <definedName name="印刷纸品预估总计">印刷[[#Totals],[预估费用]]</definedName>
    <definedName name="装饰实际总计">装饰[[#Totals],[实际费用]]</definedName>
    <definedName name="装饰预估总计">装饰[[#Totals],[预估费用]]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1" i="3" l="1"/>
  <c r="E42" i="3"/>
  <c r="E43" i="3"/>
  <c r="E44" i="3"/>
  <c r="E45" i="3"/>
  <c r="E46" i="3"/>
  <c r="E47" i="3"/>
  <c r="E48" i="3"/>
  <c r="E49" i="3"/>
  <c r="E50" i="3"/>
  <c r="E34" i="3"/>
  <c r="E35" i="3"/>
  <c r="E36" i="3"/>
  <c r="E25" i="3"/>
  <c r="E26" i="3"/>
  <c r="E27" i="3"/>
  <c r="E28" i="3"/>
  <c r="E29" i="3"/>
  <c r="E16" i="3"/>
  <c r="E17" i="3"/>
  <c r="E18" i="3"/>
  <c r="E19" i="3"/>
  <c r="E20" i="3"/>
  <c r="E6" i="3"/>
  <c r="E7" i="3"/>
  <c r="E8" i="3"/>
  <c r="E9" i="3"/>
  <c r="E10" i="3"/>
  <c r="D3" i="1"/>
  <c r="D51" i="3"/>
  <c r="D13" i="1" s="1"/>
  <c r="C51" i="3"/>
  <c r="C13" i="1" s="1"/>
  <c r="D37" i="3"/>
  <c r="D7" i="1" s="1"/>
  <c r="C37" i="3"/>
  <c r="C7" i="1"/>
  <c r="D30" i="3"/>
  <c r="D14" i="1" s="1"/>
  <c r="C30" i="3"/>
  <c r="C14" i="1" s="1"/>
  <c r="D21" i="3"/>
  <c r="D10" i="1" s="1"/>
  <c r="C21" i="3"/>
  <c r="C10" i="1" s="1"/>
  <c r="D11" i="3"/>
  <c r="D9" i="1" s="1"/>
  <c r="C11" i="3"/>
  <c r="C9" i="1" s="1"/>
  <c r="D59" i="2"/>
  <c r="D15" i="1" s="1"/>
  <c r="C59" i="2"/>
  <c r="C15" i="1" s="1"/>
  <c r="D51" i="2"/>
  <c r="D11" i="1" s="1"/>
  <c r="C51" i="2"/>
  <c r="C11" i="1" s="1"/>
  <c r="D38" i="2"/>
  <c r="D8" i="1"/>
  <c r="C38" i="2"/>
  <c r="C8" i="1" s="1"/>
  <c r="D31" i="2"/>
  <c r="D12" i="1" s="1"/>
  <c r="C31" i="2"/>
  <c r="C12" i="1" s="1"/>
  <c r="D19" i="2"/>
  <c r="D16" i="1" s="1"/>
  <c r="C19" i="2"/>
  <c r="C16" i="1" s="1"/>
  <c r="E18" i="2"/>
  <c r="E58" i="2"/>
  <c r="E57" i="2"/>
  <c r="E56" i="2"/>
  <c r="E55" i="2"/>
  <c r="E50" i="2"/>
  <c r="E49" i="2"/>
  <c r="E48" i="2"/>
  <c r="E47" i="2"/>
  <c r="E46" i="2"/>
  <c r="E45" i="2"/>
  <c r="E44" i="2"/>
  <c r="E43" i="2"/>
  <c r="E42" i="2"/>
  <c r="E37" i="2"/>
  <c r="E36" i="2"/>
  <c r="E38" i="2" s="1"/>
  <c r="E30" i="2"/>
  <c r="E29" i="2"/>
  <c r="E28" i="2"/>
  <c r="E27" i="2"/>
  <c r="E26" i="2"/>
  <c r="E25" i="2"/>
  <c r="E24" i="2"/>
  <c r="E23" i="2"/>
  <c r="E16" i="2"/>
  <c r="E17" i="2"/>
  <c r="E15" i="2"/>
  <c r="E14" i="2"/>
  <c r="E12" i="2"/>
  <c r="E11" i="2"/>
  <c r="E10" i="2"/>
  <c r="E9" i="2"/>
  <c r="E8" i="2"/>
  <c r="E13" i="2"/>
  <c r="E7" i="2"/>
  <c r="E6" i="2"/>
  <c r="E59" i="2" l="1"/>
  <c r="E30" i="3"/>
  <c r="E37" i="3"/>
  <c r="E11" i="3"/>
  <c r="E9" i="1"/>
  <c r="E13" i="1"/>
  <c r="E14" i="1"/>
  <c r="E51" i="3"/>
  <c r="E12" i="1"/>
  <c r="E31" i="2"/>
  <c r="E7" i="1"/>
  <c r="E19" i="2"/>
  <c r="E21" i="3"/>
  <c r="E16" i="1"/>
  <c r="E10" i="1"/>
  <c r="E51" i="2"/>
  <c r="E15" i="1"/>
  <c r="E11" i="1"/>
  <c r="C17" i="1"/>
  <c r="E8" i="1"/>
  <c r="D17" i="1"/>
  <c r="E17" i="1" l="1"/>
</calcChain>
</file>

<file path=xl/sharedStrings.xml><?xml version="1.0" encoding="utf-8"?>
<sst xmlns="http://schemas.openxmlformats.org/spreadsheetml/2006/main" count="178" uniqueCount="132">
  <si>
    <t>关于此模板</t>
  </si>
  <si>
    <t>使用此模板跟踪婚礼费用。</t>
  </si>
  <si>
    <t>在单独的工作表中输入各个类别的预估成本和实际成本。</t>
  </si>
  <si>
    <t>婚礼预算摘要和图表会自动更新。</t>
  </si>
  <si>
    <t>注释： </t>
  </si>
  <si>
    <t xml:space="preserve">每个工作表的 A 列中均提供了额外的说明。并且此文本已被有意隐藏。若要删除文本，请选择 A 列，然后选择“删除”。 </t>
  </si>
  <si>
    <t>要了解有关表格的详细信息，请在表格内按 Shift+F10，选择“表格”选项，然后选择“替换文本”。</t>
  </si>
  <si>
    <t>使用该工作表创建婚礼预算。在“服装-宴会-音乐-图片”工作表和“装饰-花卉-礼品-旅行”工作表的表格中输入详细信息，以更新当前工作表中的摘要和图表。有关如何使用此工作表的有用说明位于此列的单元格中。婚礼日期标签位于单元格 C1。</t>
  </si>
  <si>
    <t>在 C2 单元格中输入婚礼日期。剩余天数在单元格 E2 中自动进行计算。</t>
  </si>
  <si>
    <t>从单元格 C6 开始的预算汇总表将自动更新。下一条说明位于单元格 A19 中。</t>
  </si>
  <si>
    <t>婚礼日期：</t>
  </si>
  <si>
    <t>婚礼预算摘要</t>
  </si>
  <si>
    <t>类别</t>
  </si>
  <si>
    <t>旅游</t>
  </si>
  <si>
    <t>音乐</t>
  </si>
  <si>
    <t>装饰</t>
  </si>
  <si>
    <t>花卉</t>
  </si>
  <si>
    <t>印刷</t>
  </si>
  <si>
    <t>宴会</t>
  </si>
  <si>
    <t>其他</t>
  </si>
  <si>
    <t>礼品</t>
  </si>
  <si>
    <t>摄影</t>
  </si>
  <si>
    <t>服装</t>
  </si>
  <si>
    <t>费用总计</t>
  </si>
  <si>
    <t>预估费用</t>
  </si>
  <si>
    <t>剩余天数：</t>
  </si>
  <si>
    <t>实际费用</t>
  </si>
  <si>
    <t>超出/不足</t>
  </si>
  <si>
    <t>在此工作表的相应表中输入每个类别的预估成本和实际成本。超额或余额将自动计算。服装标签位于右侧单元格中。有关如何使用此工作表的有用说明位于此列的单元格中。向下移动箭头开始了解。</t>
  </si>
  <si>
    <t xml:space="preserve"> 从右侧单元格开始，在“服装”表格中输入详细信息。下一条说明位于单元格 A18 中。</t>
  </si>
  <si>
    <t>宴会标签位于右侧单元格中。</t>
  </si>
  <si>
    <t>从右侧单元格开始，在表格中输入宴会费用（不含娱乐和装饰费用）。下一条说明位于单元格 A31 中。</t>
  </si>
  <si>
    <t>音乐或娱乐标签位于右侧单元格中。</t>
  </si>
  <si>
    <t>从右侧单元格开始，在“音乐”表格中输入详细信息。下一条说明位于单元格 A37 中。</t>
  </si>
  <si>
    <t>印刷或纸品标签位于右侧单元格中。</t>
  </si>
  <si>
    <t>从右侧单元格开始，在“印刷”表格中输入详细信息。下一条说明位于单元格 A50 中。</t>
  </si>
  <si>
    <t>摄影标签位于右侧单元格中。</t>
  </si>
  <si>
    <t>从右侧单元格开始，在“摄影”表格中输入详细信息。</t>
  </si>
  <si>
    <t>费用明细</t>
  </si>
  <si>
    <t>订婚戒指</t>
  </si>
  <si>
    <t>准配偶 1 婚戒</t>
  </si>
  <si>
    <t>准配偶 1 礼服/无尾晚礼服</t>
  </si>
  <si>
    <t>准配偶 1 面纱/头巾</t>
  </si>
  <si>
    <t>准配偶 1 鞋</t>
  </si>
  <si>
    <t>准配偶 1 首饰</t>
  </si>
  <si>
    <t>准配偶 1 袜子</t>
  </si>
  <si>
    <t>准配偶 2 婚戒</t>
  </si>
  <si>
    <t>准配偶 2 礼服/无尾晚礼服</t>
  </si>
  <si>
    <t>准配偶 2 面纱/头巾</t>
  </si>
  <si>
    <t>准配偶 2 鞋</t>
  </si>
  <si>
    <t>准配偶 2 首饰</t>
  </si>
  <si>
    <t>准配偶 2 袜子</t>
  </si>
  <si>
    <t>服装总计</t>
  </si>
  <si>
    <t>宴会*</t>
  </si>
  <si>
    <t>房间/大厅费用</t>
  </si>
  <si>
    <t>桌椅</t>
  </si>
  <si>
    <t>食物</t>
  </si>
  <si>
    <t>饮料</t>
  </si>
  <si>
    <t>亚麻布</t>
  </si>
  <si>
    <t>蛋糕</t>
  </si>
  <si>
    <t>惠赠</t>
  </si>
  <si>
    <t>服务人员和小费</t>
  </si>
  <si>
    <t>宴会总计</t>
  </si>
  <si>
    <t>*不包括娱乐和装饰</t>
  </si>
  <si>
    <t>音乐/娱乐</t>
  </si>
  <si>
    <t>宴会歌手</t>
  </si>
  <si>
    <t>宴会乐队/DJ</t>
  </si>
  <si>
    <t>音乐/娱乐总计</t>
  </si>
  <si>
    <t>印刷/纸品</t>
  </si>
  <si>
    <t>喜帖</t>
  </si>
  <si>
    <t>公告</t>
  </si>
  <si>
    <t>感谢卡片</t>
  </si>
  <si>
    <t>个人便条</t>
  </si>
  <si>
    <t>来宾簿</t>
  </si>
  <si>
    <t>节目单</t>
  </si>
  <si>
    <t>宴会纸巾</t>
  </si>
  <si>
    <t>喜糖盒</t>
  </si>
  <si>
    <t>书法</t>
  </si>
  <si>
    <t>印刷/纸品总计</t>
  </si>
  <si>
    <t>正式拍摄</t>
  </si>
  <si>
    <t>加洗</t>
  </si>
  <si>
    <t>相册</t>
  </si>
  <si>
    <t>摄像</t>
  </si>
  <si>
    <t>摄影总计</t>
  </si>
  <si>
    <t xml:space="preserve"> </t>
  </si>
  <si>
    <t>在此工作表的相应表中输入每个类别的预估成本和实际成本。超额或余额将自动计算。装饰标签位于右侧单元格中。有关如何使用此工作表的有用说明位于此列的单元格中。向下移动箭头开始了解。</t>
  </si>
  <si>
    <t>从右侧单元格开始，在表格中输入装饰费用（不含花卉费用）。下一条说明位于单元格 A11 中。</t>
  </si>
  <si>
    <t>花卉标签位于右侧单元格中。</t>
  </si>
  <si>
    <t>从右侧单元格开始，在“花卉”表格中输入详细信息。下一条说明位于单元格 A20 中。</t>
  </si>
  <si>
    <t>礼品标签位于右侧单元格中。</t>
  </si>
  <si>
    <t>从右侧单元格开始，在“礼品”表格中输入详细信息。下一条说明位于单元格 A29 中。</t>
  </si>
  <si>
    <t>旅行或交通标签位于右侧单元格中。</t>
  </si>
  <si>
    <t>从右侧单元格开始，在“旅行”表格中输入详细信息。下一条说明位于单元格 A36 中。</t>
  </si>
  <si>
    <t>“其他费用”标签位于右侧单元格中。</t>
  </si>
  <si>
    <t>从右侧单元格开始，在“其他费用”表格中输入详细信息。</t>
  </si>
  <si>
    <t>费用明细（续）</t>
  </si>
  <si>
    <t>装饰*</t>
  </si>
  <si>
    <t>座位上的蝴蝶结</t>
  </si>
  <si>
    <t>餐桌摆饰</t>
  </si>
  <si>
    <t>蜡烛</t>
  </si>
  <si>
    <t>照明</t>
  </si>
  <si>
    <t>气球</t>
  </si>
  <si>
    <t>装饰总计</t>
  </si>
  <si>
    <t>*不包括花卉</t>
  </si>
  <si>
    <t>花束</t>
  </si>
  <si>
    <t>钮孔花</t>
  </si>
  <si>
    <t>襟花</t>
  </si>
  <si>
    <t>典礼</t>
  </si>
  <si>
    <t>花卉总计</t>
  </si>
  <si>
    <t>出席人数</t>
  </si>
  <si>
    <t>准配偶 1</t>
  </si>
  <si>
    <t>准配偶 2</t>
  </si>
  <si>
    <t>父母</t>
  </si>
  <si>
    <t>牧师/其他参加者</t>
  </si>
  <si>
    <t>礼品总计</t>
  </si>
  <si>
    <t>旅行/交通</t>
  </si>
  <si>
    <t>豪华轿车/有轨电车</t>
  </si>
  <si>
    <t>停车</t>
  </si>
  <si>
    <t>出租车</t>
  </si>
  <si>
    <t>旅行/交通总计</t>
  </si>
  <si>
    <t>其他费用</t>
  </si>
  <si>
    <t>司仪</t>
  </si>
  <si>
    <t>教堂/婚礼场所费用</t>
  </si>
  <si>
    <t>婚礼协调员</t>
  </si>
  <si>
    <t>预演晚宴</t>
  </si>
  <si>
    <t>订婚聚会</t>
  </si>
  <si>
    <t>婚前单身派对</t>
  </si>
  <si>
    <t>沙龙约会</t>
  </si>
  <si>
    <t>单身聚会</t>
  </si>
  <si>
    <t>便餐</t>
  </si>
  <si>
    <t>酒店房间</t>
  </si>
  <si>
    <t>其他费用总计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</si>
</sst>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  <numFmt numFmtId="178" formatCode=";;;"/>
    <numFmt numFmtId="180" formatCode="#,##0.00_);\(#,##0.00\)"/>
    <numFmt numFmtId="182" formatCode="#,##0.00_ "/>
    <numFmt numFmtId="183" formatCode="[DBNum1][$-804]yyyy&quot;年&quot;m&quot;月&quot;d&quot;日&quot;;@"/>
  </numFmts>
  <fonts count="50" x14ac:knownFonts="1">
    <font>
      <sz val="10"/>
      <name val="Microsoft YaHei UI"/>
      <family val="2"/>
    </font>
    <font>
      <sz val="8"/>
      <name val="Arial"/>
      <family val="2"/>
    </font>
    <font>
      <sz val="10"/>
      <name val="黑体"/>
      <family val="1"/>
      <scheme val="minor"/>
    </font>
    <font>
      <sz val="10"/>
      <color theme="1"/>
      <name val="Microsoft YaHei UI"/>
      <family val="2"/>
    </font>
    <font>
      <sz val="11"/>
      <color theme="1"/>
      <name val="Microsoft YaHei UI"/>
      <family val="2"/>
    </font>
    <font>
      <sz val="11"/>
      <color theme="0"/>
      <name val="Microsoft YaHei UI"/>
      <family val="2"/>
    </font>
    <font>
      <sz val="11"/>
      <color rgb="FF9C0006"/>
      <name val="Microsoft YaHei UI"/>
      <family val="2"/>
    </font>
    <font>
      <b/>
      <sz val="11"/>
      <color rgb="FFFA7D00"/>
      <name val="Microsoft YaHei UI"/>
      <family val="2"/>
    </font>
    <font>
      <b/>
      <sz val="11"/>
      <color theme="0"/>
      <name val="Microsoft YaHei UI"/>
      <family val="2"/>
    </font>
    <font>
      <sz val="10"/>
      <name val="Microsoft YaHei UI"/>
      <family val="2"/>
    </font>
    <font>
      <i/>
      <sz val="10"/>
      <color theme="1" tint="0.24994659260841701"/>
      <name val="Microsoft YaHei UI"/>
      <family val="2"/>
    </font>
    <font>
      <sz val="11"/>
      <color rgb="FF006100"/>
      <name val="Microsoft YaHei UI"/>
      <family val="2"/>
    </font>
    <font>
      <b/>
      <sz val="10"/>
      <color theme="3"/>
      <name val="Microsoft YaHei UI"/>
      <family val="2"/>
    </font>
    <font>
      <b/>
      <sz val="11.5"/>
      <color theme="3"/>
      <name val="Microsoft YaHei UI"/>
      <family val="2"/>
    </font>
    <font>
      <b/>
      <sz val="11"/>
      <color theme="3"/>
      <name val="Microsoft YaHei UI"/>
      <family val="2"/>
    </font>
    <font>
      <sz val="11"/>
      <color rgb="FF3F3F76"/>
      <name val="Microsoft YaHei UI"/>
      <family val="2"/>
    </font>
    <font>
      <sz val="11"/>
      <color rgb="FFFA7D00"/>
      <name val="Microsoft YaHei UI"/>
      <family val="2"/>
    </font>
    <font>
      <sz val="11"/>
      <color rgb="FF9C5700"/>
      <name val="Microsoft YaHei UI"/>
      <family val="2"/>
    </font>
    <font>
      <b/>
      <sz val="11"/>
      <color rgb="FF3F3F3F"/>
      <name val="Microsoft YaHei UI"/>
      <family val="2"/>
    </font>
    <font>
      <sz val="26"/>
      <color theme="3"/>
      <name val="Microsoft YaHei UI"/>
      <family val="2"/>
    </font>
    <font>
      <sz val="11"/>
      <color rgb="FFFF0000"/>
      <name val="Microsoft YaHei UI"/>
      <family val="2"/>
    </font>
    <font>
      <b/>
      <sz val="11.5"/>
      <color theme="0"/>
      <name val="Microsoft YaHei UI"/>
      <family val="2"/>
    </font>
    <font>
      <sz val="28"/>
      <color theme="4" tint="-0.499984740745262"/>
      <name val="Microsoft YaHei UI"/>
      <family val="2"/>
    </font>
    <font>
      <sz val="11"/>
      <name val="Microsoft YaHei UI"/>
      <family val="2"/>
    </font>
    <font>
      <b/>
      <sz val="11"/>
      <name val="Microsoft YaHei UI"/>
      <family val="2"/>
    </font>
    <font>
      <sz val="9"/>
      <name val="宋体"/>
      <family val="3"/>
      <charset val="134"/>
    </font>
    <font>
      <sz val="10"/>
      <color theme="1"/>
      <name val="Microsoft YaHei UI"/>
      <family val="2"/>
      <charset val="134"/>
    </font>
    <font>
      <b/>
      <sz val="11.5"/>
      <color theme="0"/>
      <name val="Microsoft YaHei UI"/>
      <family val="2"/>
      <charset val="134"/>
    </font>
    <font>
      <i/>
      <sz val="10"/>
      <color theme="1" tint="0.24994659260841701"/>
      <name val="Microsoft YaHei UI"/>
      <family val="2"/>
      <charset val="134"/>
    </font>
    <font>
      <sz val="10"/>
      <name val="Microsoft YaHei UI"/>
      <family val="2"/>
      <charset val="134"/>
    </font>
    <font>
      <sz val="12"/>
      <color theme="3"/>
      <name val="Microsoft YaHei UI"/>
      <family val="2"/>
      <charset val="134"/>
    </font>
    <font>
      <sz val="12"/>
      <name val="Microsoft YaHei UI"/>
      <family val="2"/>
      <charset val="134"/>
    </font>
    <font>
      <sz val="11"/>
      <color theme="1"/>
      <name val="Microsoft YaHei UI"/>
      <family val="2"/>
      <charset val="134"/>
    </font>
    <font>
      <b/>
      <sz val="12"/>
      <color theme="1"/>
      <name val="Microsoft YaHei UI"/>
      <family val="2"/>
      <charset val="134"/>
    </font>
    <font>
      <b/>
      <sz val="12"/>
      <color theme="3"/>
      <name val="Microsoft YaHei UI"/>
      <family val="2"/>
      <charset val="134"/>
    </font>
    <font>
      <sz val="28"/>
      <color theme="4" tint="-0.499984740745262"/>
      <name val="Microsoft YaHei UI"/>
      <family val="2"/>
      <charset val="134"/>
    </font>
    <font>
      <sz val="26"/>
      <color theme="3"/>
      <name val="Microsoft YaHei UI"/>
      <family val="2"/>
      <charset val="134"/>
    </font>
    <font>
      <b/>
      <sz val="10"/>
      <color theme="3"/>
      <name val="Microsoft YaHei UI"/>
      <family val="2"/>
      <charset val="134"/>
    </font>
    <font>
      <sz val="10"/>
      <color theme="4" tint="0.79998168889431442"/>
      <name val="Microsoft YaHei UI"/>
      <family val="2"/>
      <charset val="134"/>
    </font>
    <font>
      <b/>
      <sz val="11.5"/>
      <color theme="1"/>
      <name val="Microsoft YaHei UI"/>
      <family val="2"/>
      <charset val="134"/>
    </font>
    <font>
      <b/>
      <sz val="16"/>
      <color theme="4" tint="-0.499984740745262"/>
      <name val="Microsoft YaHei UI"/>
      <family val="2"/>
      <charset val="134"/>
    </font>
    <font>
      <sz val="24"/>
      <color theme="3"/>
      <name val="Microsoft YaHei UI"/>
      <family val="2"/>
      <charset val="134"/>
    </font>
    <font>
      <b/>
      <sz val="9"/>
      <color theme="1"/>
      <name val="Microsoft YaHei UI"/>
      <family val="2"/>
      <charset val="134"/>
    </font>
    <font>
      <b/>
      <sz val="10"/>
      <name val="Microsoft YaHei UI"/>
      <family val="2"/>
      <charset val="134"/>
    </font>
    <font>
      <sz val="10"/>
      <color theme="0"/>
      <name val="Microsoft YaHei UI"/>
      <family val="2"/>
      <charset val="134"/>
    </font>
    <font>
      <b/>
      <sz val="10"/>
      <color theme="0"/>
      <name val="Microsoft YaHei UI"/>
      <family val="2"/>
      <charset val="134"/>
    </font>
    <font>
      <b/>
      <sz val="10"/>
      <color theme="1"/>
      <name val="Microsoft YaHei UI"/>
      <family val="2"/>
      <charset val="134"/>
    </font>
    <font>
      <sz val="14"/>
      <color theme="1"/>
      <name val="Microsoft YaHei UI"/>
      <family val="2"/>
      <charset val="134"/>
    </font>
    <font>
      <sz val="14"/>
      <color theme="3"/>
      <name val="Microsoft YaHei UI"/>
      <family val="2"/>
      <charset val="134"/>
    </font>
    <font>
      <sz val="14"/>
      <name val="Microsoft YaHei UI"/>
      <family val="2"/>
      <charset val="134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182" fontId="0" fillId="0" borderId="0"/>
    <xf numFmtId="0" fontId="12" fillId="0" borderId="0" applyNumberFormat="0" applyFill="0" applyProtection="0">
      <alignment vertical="center"/>
    </xf>
    <xf numFmtId="0" fontId="12" fillId="6" borderId="0" applyNumberFormat="0" applyBorder="0" applyProtection="0">
      <alignment vertical="center"/>
    </xf>
    <xf numFmtId="0" fontId="13" fillId="0" borderId="0" applyNumberFormat="0" applyFill="0" applyAlignment="0" applyProtection="0"/>
    <xf numFmtId="0" fontId="10" fillId="0" borderId="0" applyNumberFormat="0" applyFill="0" applyBorder="0" applyAlignment="0" applyProtection="0"/>
    <xf numFmtId="0" fontId="12" fillId="5" borderId="0" applyNumberFormat="0" applyAlignment="0" applyProtection="0"/>
    <xf numFmtId="182" fontId="3" fillId="3" borderId="0" applyBorder="0" applyProtection="0">
      <alignment horizontal="right" indent="1"/>
    </xf>
    <xf numFmtId="0" fontId="19" fillId="0" borderId="0" applyNumberFormat="0" applyFill="0" applyBorder="0" applyProtection="0">
      <alignment vertical="center"/>
    </xf>
    <xf numFmtId="177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6" fillId="9" borderId="0" applyNumberFormat="0" applyBorder="0" applyAlignment="0" applyProtection="0"/>
    <xf numFmtId="0" fontId="17" fillId="10" borderId="0" applyNumberFormat="0" applyBorder="0" applyAlignment="0" applyProtection="0"/>
    <xf numFmtId="0" fontId="15" fillId="11" borderId="1" applyNumberFormat="0" applyAlignment="0" applyProtection="0"/>
    <xf numFmtId="0" fontId="18" fillId="12" borderId="2" applyNumberFormat="0" applyAlignment="0" applyProtection="0"/>
    <xf numFmtId="0" fontId="7" fillId="12" borderId="1" applyNumberFormat="0" applyAlignment="0" applyProtection="0"/>
    <xf numFmtId="0" fontId="16" fillId="0" borderId="3" applyNumberFormat="0" applyFill="0" applyAlignment="0" applyProtection="0"/>
    <xf numFmtId="0" fontId="8" fillId="13" borderId="4" applyNumberFormat="0" applyAlignment="0" applyProtection="0"/>
    <xf numFmtId="0" fontId="20" fillId="0" borderId="0" applyNumberFormat="0" applyFill="0" applyBorder="0" applyAlignment="0" applyProtection="0"/>
    <xf numFmtId="0" fontId="9" fillId="14" borderId="5" applyNumberFormat="0" applyFont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5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5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5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</cellStyleXfs>
  <cellXfs count="86">
    <xf numFmtId="182" fontId="0" fillId="0" borderId="0" xfId="0"/>
    <xf numFmtId="182" fontId="2" fillId="0" borderId="0" xfId="0" applyFont="1"/>
    <xf numFmtId="182" fontId="21" fillId="0" borderId="0" xfId="0" applyFont="1" applyAlignment="1">
      <alignment wrapText="1"/>
    </xf>
    <xf numFmtId="0" fontId="10" fillId="7" borderId="0" xfId="4" applyFill="1" applyAlignment="1">
      <alignment horizontal="left" vertical="center" indent="1"/>
    </xf>
    <xf numFmtId="0" fontId="10" fillId="2" borderId="0" xfId="4" applyFill="1" applyAlignment="1">
      <alignment horizontal="left" vertical="center"/>
    </xf>
    <xf numFmtId="0" fontId="10" fillId="2" borderId="0" xfId="4" applyFill="1" applyAlignment="1">
      <alignment horizontal="right" vertical="center" indent="1"/>
    </xf>
    <xf numFmtId="0" fontId="22" fillId="3" borderId="0" xfId="2" applyFont="1" applyFill="1" applyBorder="1" applyAlignment="1">
      <alignment horizontal="left" vertical="center" indent="1"/>
    </xf>
    <xf numFmtId="182" fontId="23" fillId="0" borderId="0" xfId="0" applyFont="1" applyAlignment="1">
      <alignment vertical="center" wrapText="1"/>
    </xf>
    <xf numFmtId="182" fontId="24" fillId="0" borderId="0" xfId="0" applyFont="1" applyAlignment="1">
      <alignment wrapText="1"/>
    </xf>
    <xf numFmtId="182" fontId="23" fillId="0" borderId="0" xfId="0" applyFont="1" applyAlignment="1">
      <alignment vertical="top" wrapText="1"/>
    </xf>
    <xf numFmtId="182" fontId="27" fillId="0" borderId="0" xfId="0" applyFont="1" applyAlignment="1">
      <alignment wrapText="1"/>
    </xf>
    <xf numFmtId="0" fontId="28" fillId="7" borderId="0" xfId="4" applyFont="1" applyFill="1" applyAlignment="1">
      <alignment horizontal="left" vertical="center" indent="1"/>
    </xf>
    <xf numFmtId="0" fontId="28" fillId="7" borderId="0" xfId="4" applyFont="1" applyFill="1" applyAlignment="1">
      <alignment horizontal="left" vertical="center"/>
    </xf>
    <xf numFmtId="0" fontId="28" fillId="7" borderId="0" xfId="4" applyFont="1" applyFill="1" applyAlignment="1">
      <alignment horizontal="right" vertical="center" indent="1"/>
    </xf>
    <xf numFmtId="182" fontId="29" fillId="0" borderId="0" xfId="0" applyFont="1"/>
    <xf numFmtId="178" fontId="26" fillId="0" borderId="0" xfId="0" applyNumberFormat="1" applyFont="1" applyAlignment="1">
      <alignment horizontal="right" vertical="center" wrapText="1"/>
    </xf>
    <xf numFmtId="182" fontId="29" fillId="4" borderId="0" xfId="0" applyFont="1" applyFill="1"/>
    <xf numFmtId="182" fontId="31" fillId="4" borderId="0" xfId="0" applyFont="1" applyFill="1" applyAlignment="1">
      <alignment horizontal="left"/>
    </xf>
    <xf numFmtId="182" fontId="29" fillId="4" borderId="0" xfId="0" applyFont="1" applyFill="1" applyAlignment="1">
      <alignment horizontal="right" vertical="center" indent="1"/>
    </xf>
    <xf numFmtId="182" fontId="29" fillId="0" borderId="0" xfId="0" applyFont="1" applyAlignment="1">
      <alignment horizontal="right" vertical="center" indent="1"/>
    </xf>
    <xf numFmtId="178" fontId="32" fillId="0" borderId="0" xfId="0" applyNumberFormat="1" applyFont="1" applyAlignment="1">
      <alignment vertical="center" wrapText="1"/>
    </xf>
    <xf numFmtId="183" fontId="33" fillId="4" borderId="0" xfId="0" applyNumberFormat="1" applyFont="1" applyFill="1" applyAlignment="1">
      <alignment horizontal="left" vertical="top" indent="1"/>
    </xf>
    <xf numFmtId="0" fontId="34" fillId="4" borderId="0" xfId="0" applyNumberFormat="1" applyFont="1" applyFill="1" applyAlignment="1">
      <alignment horizontal="left" vertical="top"/>
    </xf>
    <xf numFmtId="180" fontId="30" fillId="4" borderId="0" xfId="0" applyNumberFormat="1" applyFont="1" applyFill="1" applyAlignment="1">
      <alignment horizontal="right"/>
    </xf>
    <xf numFmtId="178" fontId="26" fillId="0" borderId="0" xfId="0" applyNumberFormat="1" applyFont="1" applyAlignment="1">
      <alignment horizontal="left" vertical="center" wrapText="1"/>
    </xf>
    <xf numFmtId="182" fontId="35" fillId="3" borderId="0" xfId="7" applyNumberFormat="1" applyFont="1" applyFill="1" applyAlignment="1">
      <alignment horizontal="left" vertical="center" indent="1"/>
    </xf>
    <xf numFmtId="182" fontId="36" fillId="3" borderId="0" xfId="7" applyNumberFormat="1" applyFont="1" applyFill="1">
      <alignment vertical="center"/>
    </xf>
    <xf numFmtId="182" fontId="29" fillId="0" borderId="0" xfId="0" applyFont="1" applyAlignment="1">
      <alignment horizontal="left" vertical="center" indent="1"/>
    </xf>
    <xf numFmtId="0" fontId="28" fillId="0" borderId="0" xfId="4" applyFont="1" applyAlignment="1">
      <alignment horizontal="left" vertical="center"/>
    </xf>
    <xf numFmtId="0" fontId="28" fillId="0" borderId="0" xfId="4" applyFont="1" applyAlignment="1">
      <alignment horizontal="right" vertical="center" indent="1"/>
    </xf>
    <xf numFmtId="182" fontId="29" fillId="0" borderId="0" xfId="0" applyNumberFormat="1" applyFont="1"/>
    <xf numFmtId="0" fontId="37" fillId="0" borderId="0" xfId="1" applyNumberFormat="1" applyFont="1" applyFill="1" applyAlignment="1" applyProtection="1">
      <alignment horizontal="left" vertical="center" indent="1"/>
    </xf>
    <xf numFmtId="39" fontId="37" fillId="0" borderId="0" xfId="1" applyNumberFormat="1" applyFont="1" applyFill="1" applyAlignment="1">
      <alignment horizontal="left" vertical="center" indent="1"/>
    </xf>
    <xf numFmtId="39" fontId="37" fillId="0" borderId="0" xfId="1" applyNumberFormat="1" applyFont="1" applyFill="1" applyAlignment="1">
      <alignment horizontal="right" vertical="center" indent="1"/>
    </xf>
    <xf numFmtId="182" fontId="26" fillId="0" borderId="0" xfId="6" applyFont="1" applyFill="1" applyAlignment="1">
      <alignment horizontal="left" vertical="center" indent="1"/>
    </xf>
    <xf numFmtId="182" fontId="26" fillId="0" borderId="0" xfId="6" applyFont="1" applyFill="1" applyAlignment="1">
      <alignment horizontal="right" vertical="center" indent="1"/>
    </xf>
    <xf numFmtId="178" fontId="26" fillId="0" borderId="0" xfId="0" applyNumberFormat="1" applyFont="1" applyAlignment="1">
      <alignment wrapText="1"/>
    </xf>
    <xf numFmtId="182" fontId="37" fillId="0" borderId="0" xfId="0" applyFont="1" applyAlignment="1">
      <alignment horizontal="left" vertical="center" indent="1"/>
    </xf>
    <xf numFmtId="180" fontId="37" fillId="0" borderId="0" xfId="0" applyNumberFormat="1" applyFont="1" applyAlignment="1">
      <alignment horizontal="left" vertical="center" indent="1"/>
    </xf>
    <xf numFmtId="180" fontId="37" fillId="0" borderId="0" xfId="0" applyNumberFormat="1" applyFont="1" applyAlignment="1">
      <alignment horizontal="right" vertical="center" indent="1"/>
    </xf>
    <xf numFmtId="182" fontId="38" fillId="0" borderId="0" xfId="0" applyFont="1" applyAlignment="1">
      <alignment horizontal="center"/>
    </xf>
    <xf numFmtId="182" fontId="29" fillId="3" borderId="0" xfId="0" applyFont="1" applyFill="1"/>
    <xf numFmtId="39" fontId="29" fillId="3" borderId="0" xfId="0" applyNumberFormat="1" applyFont="1" applyFill="1"/>
    <xf numFmtId="39" fontId="29" fillId="0" borderId="0" xfId="0" applyNumberFormat="1" applyFont="1"/>
    <xf numFmtId="180" fontId="30" fillId="4" borderId="0" xfId="0" applyNumberFormat="1" applyFont="1" applyFill="1" applyAlignment="1">
      <alignment horizontal="left" indent="1"/>
    </xf>
    <xf numFmtId="180" fontId="30" fillId="4" borderId="0" xfId="0" applyNumberFormat="1" applyFont="1" applyFill="1" applyAlignment="1">
      <alignment horizontal="right" vertical="top"/>
    </xf>
    <xf numFmtId="4" fontId="36" fillId="0" borderId="0" xfId="7" applyNumberFormat="1" applyFont="1" applyFill="1">
      <alignment vertical="center"/>
    </xf>
    <xf numFmtId="0" fontId="28" fillId="0" borderId="0" xfId="4" applyFont="1" applyAlignment="1">
      <alignment horizontal="left" vertical="center" indent="1"/>
    </xf>
    <xf numFmtId="178" fontId="39" fillId="0" borderId="0" xfId="0" applyNumberFormat="1" applyFont="1" applyAlignment="1">
      <alignment wrapText="1"/>
    </xf>
    <xf numFmtId="0" fontId="40" fillId="0" borderId="0" xfId="3" applyFont="1" applyAlignment="1">
      <alignment horizontal="left" vertical="center" wrapText="1" indent="1"/>
    </xf>
    <xf numFmtId="180" fontId="41" fillId="0" borderId="0" xfId="0" applyNumberFormat="1" applyFont="1" applyAlignment="1">
      <alignment horizontal="center" vertical="center"/>
    </xf>
    <xf numFmtId="178" fontId="42" fillId="0" borderId="0" xfId="0" applyNumberFormat="1" applyFont="1" applyAlignment="1">
      <alignment vertical="center" wrapText="1"/>
    </xf>
    <xf numFmtId="182" fontId="43" fillId="0" borderId="0" xfId="0" applyFont="1" applyAlignment="1">
      <alignment horizontal="left" vertical="center" indent="1"/>
    </xf>
    <xf numFmtId="182" fontId="43" fillId="0" borderId="0" xfId="0" applyFont="1" applyAlignment="1">
      <alignment horizontal="right" vertical="center" indent="1"/>
    </xf>
    <xf numFmtId="182" fontId="44" fillId="0" borderId="0" xfId="0" applyFont="1" applyAlignment="1">
      <alignment wrapText="1"/>
    </xf>
    <xf numFmtId="182" fontId="29" fillId="0" borderId="0" xfId="0" applyFont="1" applyAlignment="1">
      <alignment horizontal="left" vertical="center" wrapText="1" indent="1"/>
    </xf>
    <xf numFmtId="180" fontId="29" fillId="0" borderId="0" xfId="0" applyNumberFormat="1" applyFont="1" applyAlignment="1">
      <alignment horizontal="left" vertical="center" indent="1"/>
    </xf>
    <xf numFmtId="180" fontId="29" fillId="0" borderId="0" xfId="0" applyNumberFormat="1" applyFont="1" applyAlignment="1">
      <alignment horizontal="right" vertical="center" indent="1"/>
    </xf>
    <xf numFmtId="0" fontId="29" fillId="0" borderId="0" xfId="0" applyNumberFormat="1" applyFont="1" applyAlignment="1">
      <alignment horizontal="left" vertical="center" wrapText="1" indent="1"/>
    </xf>
    <xf numFmtId="182" fontId="45" fillId="2" borderId="0" xfId="0" applyFont="1" applyFill="1" applyAlignment="1">
      <alignment vertical="center" wrapText="1"/>
    </xf>
    <xf numFmtId="0" fontId="43" fillId="0" borderId="0" xfId="0" applyNumberFormat="1" applyFont="1" applyAlignment="1">
      <alignment horizontal="left" vertical="center" indent="1"/>
    </xf>
    <xf numFmtId="180" fontId="43" fillId="0" borderId="0" xfId="0" applyNumberFormat="1" applyFont="1" applyAlignment="1">
      <alignment horizontal="left" vertical="center" indent="1"/>
    </xf>
    <xf numFmtId="180" fontId="43" fillId="0" borderId="0" xfId="0" applyNumberFormat="1" applyFont="1" applyAlignment="1">
      <alignment horizontal="right" vertical="center" indent="1"/>
    </xf>
    <xf numFmtId="0" fontId="29" fillId="0" borderId="0" xfId="0" applyNumberFormat="1" applyFont="1" applyAlignment="1">
      <alignment horizontal="left" vertical="center" indent="1"/>
    </xf>
    <xf numFmtId="0" fontId="29" fillId="0" borderId="0" xfId="0" applyNumberFormat="1" applyFont="1" applyAlignment="1">
      <alignment vertical="center"/>
    </xf>
    <xf numFmtId="182" fontId="29" fillId="0" borderId="0" xfId="0" applyFont="1" applyAlignment="1">
      <alignment vertical="center"/>
    </xf>
    <xf numFmtId="0" fontId="28" fillId="0" borderId="0" xfId="4" applyFont="1" applyAlignment="1">
      <alignment vertical="center"/>
    </xf>
    <xf numFmtId="0" fontId="40" fillId="0" borderId="0" xfId="3" applyFont="1" applyAlignment="1">
      <alignment horizontal="left" vertical="center" indent="1"/>
    </xf>
    <xf numFmtId="178" fontId="46" fillId="2" borderId="0" xfId="0" applyNumberFormat="1" applyFont="1" applyFill="1" applyAlignment="1">
      <alignment vertical="center" wrapText="1"/>
    </xf>
    <xf numFmtId="0" fontId="43" fillId="0" borderId="0" xfId="0" applyNumberFormat="1" applyFont="1" applyAlignment="1">
      <alignment horizontal="left" vertical="center" wrapText="1" indent="1"/>
    </xf>
    <xf numFmtId="0" fontId="29" fillId="0" borderId="0" xfId="0" applyNumberFormat="1" applyFont="1" applyAlignment="1">
      <alignment horizontal="right" vertical="center" wrapText="1" indent="1"/>
    </xf>
    <xf numFmtId="182" fontId="29" fillId="0" borderId="0" xfId="0" applyFont="1" applyAlignment="1">
      <alignment wrapText="1"/>
    </xf>
    <xf numFmtId="180" fontId="41" fillId="0" borderId="0" xfId="0" applyNumberFormat="1" applyFont="1" applyAlignment="1">
      <alignment horizontal="left" vertical="center" indent="1"/>
    </xf>
    <xf numFmtId="0" fontId="26" fillId="0" borderId="0" xfId="0" applyNumberFormat="1" applyFont="1" applyAlignment="1">
      <alignment horizontal="left" vertical="center" wrapText="1" indent="1"/>
    </xf>
    <xf numFmtId="180" fontId="26" fillId="0" borderId="0" xfId="0" applyNumberFormat="1" applyFont="1" applyAlignment="1">
      <alignment horizontal="left" vertical="center" indent="1"/>
    </xf>
    <xf numFmtId="180" fontId="26" fillId="0" borderId="0" xfId="0" applyNumberFormat="1" applyFont="1" applyAlignment="1">
      <alignment horizontal="right" vertical="center" indent="1"/>
    </xf>
    <xf numFmtId="0" fontId="46" fillId="0" borderId="0" xfId="0" applyNumberFormat="1" applyFont="1" applyAlignment="1">
      <alignment horizontal="left" vertical="center" wrapText="1" indent="1"/>
    </xf>
    <xf numFmtId="180" fontId="46" fillId="0" borderId="0" xfId="0" applyNumberFormat="1" applyFont="1" applyAlignment="1">
      <alignment horizontal="left" vertical="center" indent="1"/>
    </xf>
    <xf numFmtId="180" fontId="46" fillId="0" borderId="0" xfId="0" applyNumberFormat="1" applyFont="1" applyAlignment="1">
      <alignment horizontal="right" vertical="center" indent="1"/>
    </xf>
    <xf numFmtId="0" fontId="26" fillId="0" borderId="0" xfId="0" applyNumberFormat="1" applyFont="1" applyAlignment="1">
      <alignment horizontal="right" vertical="center" wrapText="1" indent="1"/>
    </xf>
    <xf numFmtId="0" fontId="26" fillId="0" borderId="0" xfId="0" applyNumberFormat="1" applyFont="1" applyAlignment="1">
      <alignment horizontal="left" vertical="center" wrapText="1"/>
    </xf>
    <xf numFmtId="178" fontId="47" fillId="0" borderId="0" xfId="0" applyNumberFormat="1" applyFont="1" applyAlignment="1">
      <alignment vertical="center" wrapText="1"/>
    </xf>
    <xf numFmtId="180" fontId="48" fillId="0" borderId="0" xfId="0" applyNumberFormat="1" applyFont="1" applyAlignment="1">
      <alignment horizontal="left" vertical="center"/>
    </xf>
    <xf numFmtId="182" fontId="49" fillId="0" borderId="0" xfId="0" applyFont="1" applyAlignment="1">
      <alignment horizontal="left" vertical="center"/>
    </xf>
    <xf numFmtId="182" fontId="49" fillId="0" borderId="0" xfId="0" applyFont="1" applyAlignment="1">
      <alignment horizontal="right" vertical="center" indent="1"/>
    </xf>
    <xf numFmtId="182" fontId="49" fillId="0" borderId="0" xfId="0" applyFont="1"/>
  </cellXfs>
  <cellStyles count="47">
    <cellStyle name="20% - 着色 1" xfId="6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百分比" xfId="12" builtinId="5" customBuiltin="1"/>
    <cellStyle name="标题" xfId="7" builtinId="15" customBuiltin="1"/>
    <cellStyle name="标题 1" xfId="1" builtinId="16" customBuiltin="1"/>
    <cellStyle name="标题 2" xfId="2" builtinId="17" customBuiltin="1"/>
    <cellStyle name="标题 3" xfId="3" builtinId="18" customBuiltin="1"/>
    <cellStyle name="标题 4" xfId="13" builtinId="19" customBuiltin="1"/>
    <cellStyle name="差" xfId="15" builtinId="27" customBuiltin="1"/>
    <cellStyle name="常规" xfId="0" builtinId="0" customBuiltin="1"/>
    <cellStyle name="好" xfId="14" builtinId="26" customBuiltin="1"/>
    <cellStyle name="汇总" xfId="5" builtinId="25" customBuiltin="1"/>
    <cellStyle name="货币" xfId="10" builtinId="4" customBuiltin="1"/>
    <cellStyle name="货币[0]" xfId="11" builtinId="7" customBuiltin="1"/>
    <cellStyle name="计算" xfId="19" builtinId="22" customBuiltin="1"/>
    <cellStyle name="检查单元格" xfId="21" builtinId="23" customBuiltin="1"/>
    <cellStyle name="解释性文本" xfId="4" builtinId="53" customBuiltin="1"/>
    <cellStyle name="警告文本" xfId="22" builtinId="11" customBuiltin="1"/>
    <cellStyle name="链接单元格" xfId="20" builtinId="24" customBuiltin="1"/>
    <cellStyle name="千位分隔" xfId="8" builtinId="3" customBuiltin="1"/>
    <cellStyle name="千位分隔[0]" xfId="9" builtinId="6" customBuiltin="1"/>
    <cellStyle name="适中" xfId="16" builtinId="28" customBuiltin="1"/>
    <cellStyle name="输出" xfId="18" builtinId="21" customBuiltin="1"/>
    <cellStyle name="输入" xfId="17" builtinId="20" customBuiltin="1"/>
    <cellStyle name="着色 1" xfId="24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注释" xfId="23" builtinId="10" customBuiltin="1"/>
  </cellStyles>
  <dxfs count="14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0" formatCode="General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0" formatCode="General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0" formatCode="General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0" formatCode="General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7" formatCode="#,##0.00;\-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80" formatCode="#,##0.00_);\(#,##0.00\)"/>
      <alignment horizontal="right" vertical="center" textRotation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7" formatCode="#,##0.00;\-#,##0.00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80" formatCode="#,##0.00_);\(#,##0.00\)"/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7" formatCode="#,##0.00;\-#,##0.00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80" formatCode="#,##0.00_);\(#,##0.00\)"/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0" formatCode="General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7" formatCode="#,##0.00;\-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180" formatCode="#,##0.00_);\(#,##0.00\)"/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7" formatCode="#,##0.00;\-#,##0.00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180" formatCode="#,##0.00_);\(#,##0.00\)"/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7" formatCode="#,##0.00;\-#,##0.00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180" formatCode="#,##0.00_);\(#,##0.00\)"/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0" formatCode="General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7" formatCode="#,##0.00;\-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180" formatCode="#,##0.00_);\(#,##0.00\)"/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7" formatCode="#,##0.00;\-#,##0.00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180" formatCode="#,##0.00_);\(#,##0.00\)"/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7" formatCode="#,##0.00;\-#,##0.00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180" formatCode="#,##0.00_);\(#,##0.00\)"/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0" formatCode="General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7" formatCode="#,##0.00;\-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180" formatCode="#,##0.00_);\(#,##0.00\)"/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7" formatCode="#,##0.00;\-#,##0.00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180" formatCode="#,##0.00_);\(#,##0.00\)"/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7" formatCode="#,##0.00;\-#,##0.00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180" formatCode="#,##0.00_);\(#,##0.00\)"/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0" formatCode="General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7" formatCode="#,##0.00;\-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80" formatCode="#,##0.00_);\(#,##0.00\)"/>
      <alignment horizontal="right" vertical="center" textRotation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7" formatCode="#,##0.00;\-#,##0.00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80" formatCode="#,##0.00_);\(#,##0.00\)"/>
      <alignment horizontal="left" vertical="center" textRotation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7" formatCode="#,##0.00;\-#,##0.00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80" formatCode="#,##0.00_);\(#,##0.00\)"/>
      <alignment horizontal="left" vertical="center" textRotation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0" formatCode="General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80" formatCode="#,##0.00_);\(#,##0.00\)"/>
      <alignment horizontal="righ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80" formatCode="#,##0.00_);\(#,##0.00\)"/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80" formatCode="#,##0.00_);\(#,##0.00\)"/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80" formatCode="#,##0.00_);\(#,##0.00\)"/>
      <alignment horizontal="righ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80" formatCode="#,##0.00_);\(#,##0.00\)"/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80" formatCode="#,##0.00_);\(#,##0.00\)"/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180" formatCode="#,##0.00_);\(#,##0.00\)"/>
      <alignment horizontal="righ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180" formatCode="#,##0.00_);\(#,##0.00\)"/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180" formatCode="#,##0.00_);\(#,##0.00\)"/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0" formatCode="General"/>
      <alignment horizontal="left" vertical="center" textRotation="0" wrapText="1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180" formatCode="#,##0.00_);\(#,##0.00\)"/>
      <alignment horizontal="righ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180" formatCode="#,##0.00_);\(#,##0.00\)"/>
      <alignment horizontal="left" vertical="center" textRotation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180" formatCode="#,##0.00_);\(#,##0.00\)"/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0" formatCode="General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80" formatCode="#,##0.00_);\(#,##0.00\)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80" formatCode="#,##0.00_);\(#,##0.00\)"/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80" formatCode="#,##0.00_);\(#,##0.00\)"/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center" textRotation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180" formatCode="#,##0.00_);\(#,##0.00\)"/>
      <alignment horizontal="right" vertical="center" textRotation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180" formatCode="#,##0.00_);\(#,##0.00\)"/>
      <alignment horizontal="left" vertical="center" textRotation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180" formatCode="#,##0.00_);\(#,##0.00\)"/>
      <alignment horizontal="left" vertical="center" textRotation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0" formatCode="General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center" textRotation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180" formatCode="#,##0.00_);\(#,##0.00\)"/>
      <alignment horizontal="right" vertical="center" textRotation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180" formatCode="#,##0.00_);\(#,##0.00\)"/>
      <alignment horizontal="left" vertical="center" textRotation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180" formatCode="#,##0.00_);\(#,##0.00\)"/>
      <alignment horizontal="left" vertical="center" textRotation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0" formatCode="General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center" textRotation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180" formatCode="#,##0.00_);\(#,##0.00\)"/>
      <alignment horizontal="right" vertical="center" textRotation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180" formatCode="#,##0.00_);\(#,##0.00\)"/>
      <alignment horizontal="left" vertical="center" textRotation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180" formatCode="#,##0.00_);\(#,##0.00\)"/>
      <alignment horizontal="left" vertical="center" textRotation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0" formatCode="General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center" textRotation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0" formatCode="General"/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center" textRotation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180" formatCode="#,##0.00_);\(#,##0.00\)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80" formatCode="#,##0.00_);\(#,##0.00\)"/>
      <alignment horizontal="righ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180" formatCode="#,##0.00_);\(#,##0.00\)"/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80" formatCode="#,##0.00_);\(#,##0.00\)"/>
      <alignment horizontal="left" vertical="center" textRotation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180" formatCode="#,##0.00_);\(#,##0.00\)"/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80" formatCode="#,##0.00_);\(#,##0.00\)"/>
      <alignment horizontal="left" vertical="center" textRotation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0" formatCode="General"/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textRotation="0" wrapTex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textRotation="0" wrapTex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YaHei UI"/>
        <family val="2"/>
        <charset val="134"/>
        <scheme val="none"/>
      </font>
      <numFmt numFmtId="180" formatCode="#,##0.00_);\(#,##0.00\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YaHei UI"/>
        <family val="2"/>
        <charset val="134"/>
        <scheme val="none"/>
      </font>
      <numFmt numFmtId="180" formatCode="#,##0.00_);\(#,##0.00\)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YaHei UI"/>
        <family val="2"/>
        <charset val="134"/>
        <scheme val="none"/>
      </font>
      <numFmt numFmtId="180" formatCode="#,##0.00_);\(#,##0.00\)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YaHei UI"/>
        <family val="2"/>
        <charset val="134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textRotation="0" wrapText="0" indent="1" justifyLastLine="0" shrinkToFit="0" readingOrder="0"/>
    </dxf>
    <dxf>
      <font>
        <b/>
        <i val="0"/>
        <color theme="1"/>
      </font>
      <fill>
        <patternFill>
          <bgColor theme="4" tint="0.59996337778862885"/>
        </patternFill>
      </fill>
    </dxf>
    <dxf>
      <font>
        <b/>
        <i val="0"/>
        <color theme="1"/>
      </font>
    </dxf>
    <dxf>
      <font>
        <color theme="3"/>
      </font>
      <fill>
        <patternFill>
          <bgColor theme="4" tint="0.79998168889431442"/>
        </patternFill>
      </fill>
    </dxf>
    <dxf>
      <font>
        <b/>
        <color theme="1"/>
      </font>
    </dxf>
    <dxf>
      <font>
        <b/>
        <i val="0"/>
        <color theme="3"/>
      </font>
      <fill>
        <patternFill>
          <bgColor theme="4" tint="0.59996337778862885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3"/>
      </font>
      <fill>
        <patternFill>
          <bgColor theme="4" tint="0.39994506668294322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 patternType="none">
          <bgColor auto="1"/>
        </patternFill>
      </fill>
      <border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thin">
          <color theme="4" tint="0.39994506668294322"/>
        </vertical>
        <horizontal style="thin">
          <color theme="4" tint="0.39994506668294322"/>
        </horizontal>
      </border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fill>
        <patternFill>
          <bgColor theme="4" tint="0.79998168889431442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7" defaultPivotStyle="PivotStyleLight16">
    <tableStyle name="表格样式 1" pivot="0" count="3" xr9:uid="{F6D25848-7E6D-8742-AF3D-B0A847CCE3B1}">
      <tableStyleElement type="wholeTable" dxfId="145"/>
      <tableStyleElement type="headerRow" dxfId="144"/>
      <tableStyleElement type="totalRow" dxfId="143"/>
    </tableStyle>
    <tableStyle name="表格样式 2" pivot="0" count="3" xr9:uid="{EFEC8964-6FC5-1F44-A486-C7E844788840}">
      <tableStyleElement type="wholeTable" dxfId="142"/>
      <tableStyleElement type="headerRow" dxfId="141"/>
      <tableStyleElement type="totalRow" dxfId="140"/>
    </tableStyle>
    <tableStyle name="表格样式 3" pivot="0" count="4" xr9:uid="{CEAC357F-91E9-6043-A528-04981068F8DD}">
      <tableStyleElement type="wholeTable" dxfId="139"/>
      <tableStyleElement type="headerRow" dxfId="138"/>
      <tableStyleElement type="totalRow" dxfId="137"/>
      <tableStyleElement type="firstColumn" dxfId="136"/>
    </tableStyle>
    <tableStyle name="表格样式 4" pivot="0" count="4" xr9:uid="{2CBD88DC-2584-6B46-9547-B28CF6FDCA82}">
      <tableStyleElement type="wholeTable" dxfId="135"/>
      <tableStyleElement type="headerRow" dxfId="134"/>
      <tableStyleElement type="totalRow" dxfId="133"/>
      <tableStyleElement type="firstColumn" dxfId="132"/>
    </tableStyle>
    <tableStyle name="表格样式 5" pivot="0" count="4" xr9:uid="{1578C6E4-A14A-1945-BE2A-D756ED85177B}">
      <tableStyleElement type="wholeTable" dxfId="131"/>
      <tableStyleElement type="headerRow" dxfId="130"/>
      <tableStyleElement type="totalRow" dxfId="129"/>
      <tableStyleElement type="firstColumn" dxfId="128"/>
    </tableStyle>
    <tableStyle name="婚礼预算" pivot="0" count="4" xr9:uid="{00000000-0011-0000-FFFF-FFFF00000000}">
      <tableStyleElement type="wholeTable" dxfId="127"/>
      <tableStyleElement type="headerRow" dxfId="126"/>
      <tableStyleElement type="totalRow" dxfId="125"/>
      <tableStyleElement type="lastColumn" dxfId="124"/>
    </tableStyle>
    <tableStyle name="婚礼预算摘要" pivot="0" count="3" xr9:uid="{00000000-0011-0000-FFFF-FFFF01000000}">
      <tableStyleElement type="wholeTable" dxfId="123"/>
      <tableStyleElement type="headerRow" dxfId="122"/>
      <tableStyleElement type="totalRow" dxfId="12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7D8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8" /><Relationship Type="http://schemas.openxmlformats.org/officeDocument/2006/relationships/worksheet" Target="/xl/worksheets/sheet31.xml" Id="rId3" /><Relationship Type="http://schemas.openxmlformats.org/officeDocument/2006/relationships/styles" Target="/xl/styles.xml" Id="rId7" /><Relationship Type="http://schemas.openxmlformats.org/officeDocument/2006/relationships/customXml" Target="/customXml/item3.xml" Id="rId12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theme" Target="/xl/theme/theme11.xml" Id="rId6" /><Relationship Type="http://schemas.openxmlformats.org/officeDocument/2006/relationships/customXml" Target="/customXml/item22.xml" Id="rId11" /><Relationship Type="http://schemas.openxmlformats.org/officeDocument/2006/relationships/externalLink" Target="/xl/externalLinks/externalLink11.xml" Id="rId5" /><Relationship Type="http://schemas.openxmlformats.org/officeDocument/2006/relationships/customXml" Target="/customXml/item13.xml" Id="rId10" /><Relationship Type="http://schemas.openxmlformats.org/officeDocument/2006/relationships/worksheet" Target="/xl/worksheets/sheet44.xml" Id="rId4" /><Relationship Type="http://schemas.openxmlformats.org/officeDocument/2006/relationships/calcChain" Target="/xl/calcChain.xml" Id="rId9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600" b="1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defRPr>
            </a:pPr>
            <a:r>
              <a:rPr lang="en-US" sz="1600">
                <a:solidFill>
                  <a:schemeClr val="accent1">
                    <a:lumMod val="50000"/>
                  </a:schemeClr>
                </a:solidFill>
              </a:rPr>
              <a:t>婚礼预算摘要 </a:t>
            </a:r>
          </a:p>
        </c:rich>
      </c:tx>
      <c:layout>
        <c:manualLayout>
          <c:xMode val="edge"/>
          <c:yMode val="edge"/>
          <c:x val="1.6861196351788822E-2"/>
          <c:y val="8.178629511502702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600" b="1" i="0" u="none" strike="noStrike" kern="1200" baseline="0">
              <a:solidFill>
                <a:schemeClr val="accent1">
                  <a:lumMod val="50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婚礼预算!$D$6</c:f>
              <c:strCache>
                <c:ptCount val="1"/>
                <c:pt idx="0">
                  <c:v>实际费用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shade val="4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80C-4E38-9CFD-DFCD549FCC3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shade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80C-4E38-9CFD-DFCD549FCC3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shade val="6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80C-4E38-9CFD-DFCD549FCC3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shade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80C-4E38-9CFD-DFCD549FCC3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shade val="9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80C-4E38-9CFD-DFCD549FCC39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tint val="9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80C-4E38-9CFD-DFCD549FCC39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tint val="8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80C-4E38-9CFD-DFCD549FCC39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>
                  <a:tint val="6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80C-4E38-9CFD-DFCD549FCC39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>
                  <a:tint val="5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680C-4E38-9CFD-DFCD549FCC39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>
                  <a:tint val="4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680C-4E38-9CFD-DFCD549FCC39}"/>
              </c:ext>
            </c:extLst>
          </c:dPt>
          <c:cat>
            <c:strRef>
              <c:f>婚礼预算!$B$7:$B$16</c:f>
              <c:strCache>
                <c:ptCount val="10"/>
                <c:pt idx="0">
                  <c:v>旅游</c:v>
                </c:pt>
                <c:pt idx="1">
                  <c:v>音乐</c:v>
                </c:pt>
                <c:pt idx="2">
                  <c:v>装饰</c:v>
                </c:pt>
                <c:pt idx="3">
                  <c:v>花卉</c:v>
                </c:pt>
                <c:pt idx="4">
                  <c:v>印刷</c:v>
                </c:pt>
                <c:pt idx="5">
                  <c:v>宴会</c:v>
                </c:pt>
                <c:pt idx="6">
                  <c:v>其他</c:v>
                </c:pt>
                <c:pt idx="7">
                  <c:v>礼品</c:v>
                </c:pt>
                <c:pt idx="8">
                  <c:v>摄影</c:v>
                </c:pt>
                <c:pt idx="9">
                  <c:v>服装</c:v>
                </c:pt>
              </c:strCache>
            </c:strRef>
          </c:cat>
          <c:val>
            <c:numRef>
              <c:f>婚礼预算!$D$7:$D$16</c:f>
              <c:numCache>
                <c:formatCode>#,##0.00_ </c:formatCode>
                <c:ptCount val="10"/>
                <c:pt idx="0">
                  <c:v>165</c:v>
                </c:pt>
                <c:pt idx="1">
                  <c:v>400</c:v>
                </c:pt>
                <c:pt idx="2">
                  <c:v>720</c:v>
                </c:pt>
                <c:pt idx="3">
                  <c:v>850</c:v>
                </c:pt>
                <c:pt idx="4">
                  <c:v>870</c:v>
                </c:pt>
                <c:pt idx="5">
                  <c:v>928</c:v>
                </c:pt>
                <c:pt idx="6">
                  <c:v>1021</c:v>
                </c:pt>
                <c:pt idx="7">
                  <c:v>1075</c:v>
                </c:pt>
                <c:pt idx="8">
                  <c:v>1575</c:v>
                </c:pt>
                <c:pt idx="9">
                  <c:v>9770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680C-4E38-9CFD-DFCD549FC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45501752"/>
        <c:axId val="445498800"/>
      </c:barChart>
      <c:valAx>
        <c:axId val="445498800"/>
        <c:scaling>
          <c:orientation val="minMax"/>
          <c:max val="10000"/>
        </c:scaling>
        <c:delete val="0"/>
        <c:axPos val="b"/>
        <c:majorGridlines>
          <c:spPr>
            <a:ln w="3175" cap="flat" cmpd="sng" algn="ctr">
              <a:solidFill>
                <a:schemeClr val="accent1">
                  <a:lumMod val="60000"/>
                  <a:lumOff val="40000"/>
                  <a:alpha val="50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defRPr>
            </a:pPr>
            <a:endParaRPr lang="zh-CN"/>
          </a:p>
        </c:txPr>
        <c:crossAx val="445501752"/>
        <c:crosses val="autoZero"/>
        <c:crossBetween val="between"/>
        <c:majorUnit val="2000"/>
        <c:dispUnits>
          <c:builtInUnit val="thousands"/>
        </c:dispUnits>
      </c:valAx>
      <c:catAx>
        <c:axId val="445501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defRPr>
            </a:pPr>
            <a:endParaRPr lang="zh-CN"/>
          </a:p>
        </c:txPr>
        <c:crossAx val="445498800"/>
        <c:crossesAt val="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 baseline="0">
          <a:latin typeface="Microsoft YaHei UI" panose="020B0503020204020204" pitchFamily="34" charset="-122"/>
          <a:ea typeface="Microsoft YaHei UI" panose="020B0503020204020204" pitchFamily="34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7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2.svg" Id="rId3" /><Relationship Type="http://schemas.openxmlformats.org/officeDocument/2006/relationships/image" Target="/xl/media/image1.png" Id="rId2" /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18</xdr:row>
      <xdr:rowOff>88900</xdr:rowOff>
    </xdr:from>
    <xdr:to>
      <xdr:col>4</xdr:col>
      <xdr:colOff>849087</xdr:colOff>
      <xdr:row>40</xdr:row>
      <xdr:rowOff>127000</xdr:rowOff>
    </xdr:to>
    <xdr:graphicFrame macro="">
      <xdr:nvGraphicFramePr>
        <xdr:cNvPr id="4" name="婚礼预算摘要" descr="显示各类别费用百分比的图表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282575</xdr:colOff>
      <xdr:row>3</xdr:row>
      <xdr:rowOff>127000</xdr:rowOff>
    </xdr:from>
    <xdr:to>
      <xdr:col>2</xdr:col>
      <xdr:colOff>1044575</xdr:colOff>
      <xdr:row>3</xdr:row>
      <xdr:rowOff>889000</xdr:rowOff>
    </xdr:to>
    <xdr:pic>
      <xdr:nvPicPr>
        <xdr:cNvPr id="3" name="图形 2" descr="钟形轮廓">
          <a:extLst>
            <a:ext uri="{FF2B5EF4-FFF2-40B4-BE49-F238E27FC236}">
              <a16:creationId xmlns:a16="http://schemas.microsoft.com/office/drawing/2014/main" id="{CB517979-352F-741A-D6C7-E118C31E3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663825" y="993775"/>
          <a:ext cx="762000" cy="762000"/>
        </a:xfrm>
        <a:prstGeom prst="rect">
          <a:avLst/>
        </a:prstGeom>
      </xdr:spPr>
    </xdr:pic>
    <xdr:clientData/>
  </xdr:twoCellAnchor>
</xdr:wsDr>
</file>

<file path=xl/externalLinks/_rels/externalLink11.xml.rels>&#65279;<?xml version="1.0" encoding="utf-8"?><Relationships xmlns="http://schemas.openxmlformats.org/package/2006/relationships"><Relationship Type="http://schemas.microsoft.com/office/2006/relationships/xlExternalLinkPath/xlPathMissing" Target="Itemized%20expenses%20cont'd" TargetMode="External" Id="rId1" /></Relationships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emized expenses cont'd"/>
    </sheetNames>
    <sheetDataSet>
      <sheetData sheetId="0" refreshError="1"/>
    </sheetDataSet>
  </externalBook>
</externalLink>
</file>

<file path=xl/tables/table10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旅行" displayName="旅行" ref="B33:E37" totalsRowCount="1" headerRowDxfId="17" dataDxfId="15" totalsRowDxfId="16">
  <autoFilter ref="B33:E36" xr:uid="{00000000-0009-0000-0100-00001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类别" totalsRowLabel="旅行/交通总计" dataDxfId="4" totalsRowDxfId="24"/>
    <tableColumn id="2" xr3:uid="{00000000-0010-0000-0900-000002000000}" name="预估费用" totalsRowFunction="sum" dataDxfId="23" totalsRowDxfId="22"/>
    <tableColumn id="3" xr3:uid="{00000000-0010-0000-0900-000003000000}" name="实际费用" totalsRowFunction="sum" dataDxfId="21" totalsRowDxfId="20"/>
    <tableColumn id="4" xr3:uid="{00000000-0010-0000-0900-000004000000}" name="超出/不足" totalsRowFunction="sum" dataDxfId="19" totalsRowDxfId="18">
      <calculatedColumnFormula>旅行[[#This Row],[预估费用]]-旅行[[#This Row],[实际费用]]</calculatedColumnFormula>
    </tableColumn>
  </tableColumns>
  <tableStyleInfo name="表格样式 2" showFirstColumn="0" showLastColumn="0" showRowStripes="1" showColumnStripes="0"/>
  <extLst>
    <ext xmlns:x14="http://schemas.microsoft.com/office/spreadsheetml/2009/9/main" uri="{504A1905-F514-4f6f-8877-14C23A59335A}">
      <x14:table altTextSummary="在此表中输入类别项以及估计和实际的旅行和交通成本。该模板会自动计算超支或剩余金额以及总计，且会更新图标"/>
    </ext>
  </extLst>
</table>
</file>

<file path=xl/tables/table1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A000000}" name="其他费用" displayName="其他费用" ref="B40:E51" totalsRowCount="1" headerRowDxfId="7" dataDxfId="5" totalsRowDxfId="6">
  <autoFilter ref="B40:E50" xr:uid="{00000000-0009-0000-0100-00001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类别" totalsRowLabel="其他费用总计" dataDxfId="3" totalsRowDxfId="14"/>
    <tableColumn id="2" xr3:uid="{00000000-0010-0000-0A00-000002000000}" name="预估费用" totalsRowFunction="sum" dataDxfId="13" totalsRowDxfId="12"/>
    <tableColumn id="3" xr3:uid="{00000000-0010-0000-0A00-000003000000}" name="实际费用" totalsRowFunction="sum" dataDxfId="11" totalsRowDxfId="10"/>
    <tableColumn id="4" xr3:uid="{00000000-0010-0000-0A00-000004000000}" name="超出/不足" totalsRowFunction="sum" dataDxfId="9" totalsRowDxfId="8">
      <calculatedColumnFormula>其他费用[[#This Row],[预估费用]]-其他费用[[#This Row],[实际费用]]</calculatedColumnFormula>
    </tableColumn>
  </tableColumns>
  <tableStyleInfo name="表格样式 2" showFirstColumn="0" showLastColumn="0" showRowStripes="1" showColumnStripes="0"/>
  <extLst>
    <ext xmlns:x14="http://schemas.microsoft.com/office/spreadsheetml/2009/9/main" uri="{504A1905-F514-4f6f-8877-14C23A59335A}">
      <x14:table altTextSummary="在此表中输入类别项以及估计和实际的其他费用。该模板会自动计算超支或剩余金额以及总计，且会更新图标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0000000}" name="预算摘要" displayName="预算摘要" ref="B6:E17" totalsRowCount="1" headerRowDxfId="112" dataDxfId="110" totalsRowDxfId="111">
  <autoFilter ref="B6:E16" xr:uid="{00000000-0009-0000-0100-00000B000000}"/>
  <sortState xmlns:xlrd2="http://schemas.microsoft.com/office/spreadsheetml/2017/richdata2" ref="B7:E16">
    <sortCondition ref="D6:D16"/>
  </sortState>
  <tableColumns count="4">
    <tableColumn id="1" xr3:uid="{00000000-0010-0000-0000-000001000000}" name="类别" totalsRowLabel="费用总计" dataDxfId="120" totalsRowDxfId="119"/>
    <tableColumn id="2" xr3:uid="{00000000-0010-0000-0000-000002000000}" name="预估费用" totalsRowFunction="sum" dataDxfId="118" totalsRowDxfId="117"/>
    <tableColumn id="3" xr3:uid="{00000000-0010-0000-0000-000003000000}" name="实际费用" totalsRowFunction="sum" dataDxfId="116" totalsRowDxfId="115"/>
    <tableColumn id="4" xr3:uid="{00000000-0010-0000-0000-000004000000}" name="超出/不足" totalsRowFunction="sum" dataDxfId="114" totalsRowDxfId="113">
      <calculatedColumnFormula>预算摘要[[#This Row],[预估费用]]-预算摘要[[#This Row],[实际费用]]</calculatedColumnFormula>
    </tableColumn>
  </tableColumns>
  <tableStyleInfo name="表格样式 2" showFirstColumn="1" showLastColumn="0" showRowStripes="0" showColumnStripes="0"/>
  <extLst>
    <ext xmlns:x14="http://schemas.microsoft.com/office/spreadsheetml/2009/9/main" uri="{504A1905-F514-4f6f-8877-14C23A59335A}">
      <x14:table altTextSummary="此表中会自动更新类别、估算成本、实际成本和超额/余额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1000000}" name="服装" displayName="服装" ref="B5:E19" totalsRowCount="1" headerRowDxfId="101" dataDxfId="99" totalsRowDxfId="100">
  <autoFilter ref="B5:E18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类别" totalsRowLabel="服装总计" dataDxfId="109" totalsRowDxfId="108"/>
    <tableColumn id="2" xr3:uid="{00000000-0010-0000-0100-000002000000}" name="预估费用" totalsRowFunction="sum" dataDxfId="107" totalsRowDxfId="106"/>
    <tableColumn id="3" xr3:uid="{00000000-0010-0000-0100-000003000000}" name="实际费用" totalsRowFunction="sum" dataDxfId="105" totalsRowDxfId="104"/>
    <tableColumn id="4" xr3:uid="{00000000-0010-0000-0100-000004000000}" name="超出/不足" totalsRowFunction="sum" dataDxfId="103" totalsRowDxfId="102">
      <calculatedColumnFormula>费用明细!$C6-费用明细!$D6</calculatedColumnFormula>
    </tableColumn>
  </tableColumns>
  <tableStyleInfo name="表格样式 2" showFirstColumn="0" showLastColumn="0" showRowStripes="1" showColumnStripes="0"/>
  <extLst>
    <ext xmlns:x14="http://schemas.microsoft.com/office/spreadsheetml/2009/9/main" uri="{504A1905-F514-4f6f-8877-14C23A59335A}">
      <x14:table altTextSummary="在此表中输入类别项以及估计和实际的服装费用。该模板会自动计算超支或剩余金额以及总计，且会更新图标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2000000}" name="宴请" displayName="宴请" ref="B22:E31" totalsRowCount="1" headerRowDxfId="97" dataDxfId="95" totalsRowDxfId="96">
  <autoFilter ref="B22:E30" xr:uid="{00000000-0009-0000-0100-00000D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类别" totalsRowLabel="宴会总计" dataDxfId="70" totalsRowDxfId="98"/>
    <tableColumn id="2" xr3:uid="{00000000-0010-0000-0200-000002000000}" name="预估费用" totalsRowFunction="sum" dataDxfId="73" totalsRowDxfId="69"/>
    <tableColumn id="3" xr3:uid="{00000000-0010-0000-0200-000003000000}" name="实际费用" totalsRowFunction="sum" dataDxfId="72" totalsRowDxfId="68"/>
    <tableColumn id="4" xr3:uid="{00000000-0010-0000-0200-000004000000}" name="超出/不足" totalsRowFunction="sum" dataDxfId="71" totalsRowDxfId="67">
      <calculatedColumnFormula>费用明细!$C23-费用明细!$D23</calculatedColumnFormula>
    </tableColumn>
  </tableColumns>
  <tableStyleInfo name="表格样式 2" showFirstColumn="0" showLastColumn="0" showRowStripes="1" showColumnStripes="0"/>
  <extLst>
    <ext xmlns:x14="http://schemas.microsoft.com/office/spreadsheetml/2009/9/main" uri="{504A1905-F514-4f6f-8877-14C23A59335A}">
      <x14:table altTextSummary="在此表中输入类别项以及估计和实际的招待费用（不包括娱乐和装饰费用）。该模板会自动计算超支或剩余金额以及总计，且会更新图标"/>
    </ext>
  </extLst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3000000}" name="音乐" displayName="音乐" ref="B35:E38" totalsRowCount="1" headerRowDxfId="90" dataDxfId="88" totalsRowDxfId="89">
  <autoFilter ref="B35:E37" xr:uid="{00000000-0009-0000-0100-00000E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类别" totalsRowLabel="音乐/娱乐总计" dataDxfId="66" totalsRowDxfId="94"/>
    <tableColumn id="2" xr3:uid="{00000000-0010-0000-0300-000002000000}" name="预估费用" totalsRowFunction="sum" dataDxfId="65" totalsRowDxfId="93"/>
    <tableColumn id="3" xr3:uid="{00000000-0010-0000-0300-000003000000}" name="实际费用" totalsRowFunction="sum" dataDxfId="64" totalsRowDxfId="92"/>
    <tableColumn id="4" xr3:uid="{00000000-0010-0000-0300-000004000000}" name="超出/不足" totalsRowFunction="sum" dataDxfId="63" totalsRowDxfId="91">
      <calculatedColumnFormula>费用明细!$C36-费用明细!$D36</calculatedColumnFormula>
    </tableColumn>
  </tableColumns>
  <tableStyleInfo name="表格样式 2" showFirstColumn="0" showLastColumn="0" showRowStripes="1" showColumnStripes="0"/>
  <extLst>
    <ext xmlns:x14="http://schemas.microsoft.com/office/spreadsheetml/2009/9/main" uri="{504A1905-F514-4f6f-8877-14C23A59335A}">
      <x14:table altTextSummary="在此表中输入类别项以及估计和实际的音乐和娱乐费用。该模板会自动计算超支或剩余金额以及总计，且会更新图标"/>
    </ext>
  </extLst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4000000}" name="印刷" displayName="印刷" ref="B41:E51" totalsRowCount="1" headerRowDxfId="83" dataDxfId="81" totalsRowDxfId="82">
  <autoFilter ref="B41:E50" xr:uid="{00000000-0009-0000-0100-00000F000000}"/>
  <tableColumns count="4">
    <tableColumn id="1" xr3:uid="{00000000-0010-0000-0400-000001000000}" name="类别" totalsRowLabel="印刷/纸品总计" dataDxfId="62" totalsRowDxfId="87"/>
    <tableColumn id="2" xr3:uid="{00000000-0010-0000-0400-000002000000}" name="预估费用" totalsRowFunction="sum" dataDxfId="61" totalsRowDxfId="86"/>
    <tableColumn id="3" xr3:uid="{00000000-0010-0000-0400-000003000000}" name="实际费用" totalsRowFunction="sum" dataDxfId="60" totalsRowDxfId="85"/>
    <tableColumn id="4" xr3:uid="{00000000-0010-0000-0400-000004000000}" name="超出/不足" totalsRowFunction="sum" dataDxfId="59" totalsRowDxfId="84">
      <calculatedColumnFormula>费用明细!$C42-费用明细!$D42</calculatedColumnFormula>
    </tableColumn>
  </tableColumns>
  <tableStyleInfo name="表格样式 2" showFirstColumn="0" showLastColumn="0" showRowStripes="1" showColumnStripes="0"/>
  <extLst>
    <ext xmlns:x14="http://schemas.microsoft.com/office/spreadsheetml/2009/9/main" uri="{504A1905-F514-4f6f-8877-14C23A59335A}">
      <x14:table altTextSummary="在此表中输入类别项以及估计和实际的印刷和纸张费用。该模板会自动计算超支或剩余金额以及总计，且会更新图标"/>
    </ext>
  </extLst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5000000}" name="摄影" displayName="摄影" ref="B54:E59" totalsRowCount="1" headerRowDxfId="76" dataDxfId="74" totalsRowDxfId="75">
  <autoFilter ref="B54:E58" xr:uid="{00000000-0009-0000-0100-000010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类别" totalsRowLabel="摄影总计" dataDxfId="58" totalsRowDxfId="80"/>
    <tableColumn id="2" xr3:uid="{00000000-0010-0000-0500-000002000000}" name="预估费用" totalsRowFunction="sum" dataDxfId="57" totalsRowDxfId="79"/>
    <tableColumn id="3" xr3:uid="{00000000-0010-0000-0500-000003000000}" name="实际费用" totalsRowFunction="sum" dataDxfId="56" totalsRowDxfId="78"/>
    <tableColumn id="4" xr3:uid="{00000000-0010-0000-0500-000004000000}" name="超出/不足" totalsRowFunction="sum" dataDxfId="55" totalsRowDxfId="77">
      <calculatedColumnFormula>费用明细!$C55-费用明细!$D55</calculatedColumnFormula>
    </tableColumn>
  </tableColumns>
  <tableStyleInfo name="表格样式 2" showFirstColumn="0" showLastColumn="0" showRowStripes="1" showColumnStripes="0"/>
  <extLst>
    <ext xmlns:x14="http://schemas.microsoft.com/office/spreadsheetml/2009/9/main" uri="{504A1905-F514-4f6f-8877-14C23A59335A}">
      <x14:table altTextSummary="在此表中输入类别项以及估计和实际的摄影费用。该模板会自动计算超支或剩余金额以及总计，且会更新图标"/>
    </ext>
  </extLst>
</table>
</file>

<file path=xl/tables/table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6000000}" name="装饰" displayName="装饰" ref="B5:E11" totalsRowCount="1" headerRowDxfId="47" dataDxfId="45" totalsRowDxfId="46">
  <autoFilter ref="B5:E10" xr:uid="{00000000-0009-0000-0100-00001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类别" totalsRowLabel="装饰总计" dataDxfId="2" totalsRowDxfId="54"/>
    <tableColumn id="2" xr3:uid="{00000000-0010-0000-0600-000002000000}" name="预估费用" totalsRowFunction="sum" dataDxfId="53" totalsRowDxfId="52"/>
    <tableColumn id="3" xr3:uid="{00000000-0010-0000-0600-000003000000}" name="实际费用" totalsRowFunction="sum" dataDxfId="51" totalsRowDxfId="50"/>
    <tableColumn id="4" xr3:uid="{00000000-0010-0000-0600-000004000000}" name="超出/不足" totalsRowFunction="sum" dataDxfId="49" totalsRowDxfId="48">
      <calculatedColumnFormula>装饰[[#This Row],[预估费用]]-装饰[[#This Row],[实际费用]]</calculatedColumnFormula>
    </tableColumn>
  </tableColumns>
  <tableStyleInfo name="表格样式 2" showFirstColumn="0" showLastColumn="0" showRowStripes="1" showColumnStripes="0"/>
  <extLst>
    <ext xmlns:x14="http://schemas.microsoft.com/office/spreadsheetml/2009/9/main" uri="{504A1905-F514-4f6f-8877-14C23A59335A}">
      <x14:table altTextSummary="在此表中输入类别项以及估计和实际的装饰费用（不包括鲜花费用）。该模板会自动计算超支或剩余金额以及总计，且会更新图标"/>
    </ext>
  </extLst>
</table>
</file>

<file path=xl/tables/table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7000000}" name="鲜花" displayName="鲜花" ref="B15:E21" totalsRowCount="1" headerRowDxfId="37" dataDxfId="35" totalsRowDxfId="36">
  <autoFilter ref="B15:E20" xr:uid="{00000000-0009-0000-0100-00001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类别" totalsRowLabel="花卉总计" dataDxfId="1" totalsRowDxfId="44"/>
    <tableColumn id="2" xr3:uid="{00000000-0010-0000-0700-000002000000}" name="预估费用" totalsRowFunction="sum" dataDxfId="43" totalsRowDxfId="42"/>
    <tableColumn id="3" xr3:uid="{00000000-0010-0000-0700-000003000000}" name="实际费用" totalsRowFunction="sum" dataDxfId="41" totalsRowDxfId="40"/>
    <tableColumn id="4" xr3:uid="{00000000-0010-0000-0700-000004000000}" name="超出/不足" totalsRowFunction="sum" dataDxfId="39" totalsRowDxfId="38">
      <calculatedColumnFormula>鲜花[[#This Row],[预估费用]]-鲜花[[#This Row],[实际费用]]</calculatedColumnFormula>
    </tableColumn>
  </tableColumns>
  <tableStyleInfo name="表格样式 2" showFirstColumn="0" showLastColumn="0" showRowStripes="1" showColumnStripes="0"/>
  <extLst>
    <ext xmlns:x14="http://schemas.microsoft.com/office/spreadsheetml/2009/9/main" uri="{504A1905-F514-4f6f-8877-14C23A59335A}">
      <x14:table altTextSummary="在此表中输入类别项以及估计和实际的鲜花费用。该模板会自动计算超支或剩余金额以及总计，且会更新图标"/>
    </ext>
  </extLst>
</table>
</file>

<file path=xl/tables/table9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8000000}" name="礼品" displayName="礼品" ref="B24:E30" totalsRowCount="1" headerRowDxfId="27" dataDxfId="25" totalsRowDxfId="26">
  <autoFilter ref="B24:E29" xr:uid="{00000000-0009-0000-0100-00001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类别" totalsRowLabel="礼品总计" dataDxfId="0" totalsRowDxfId="34"/>
    <tableColumn id="2" xr3:uid="{00000000-0010-0000-0800-000002000000}" name="预估费用" totalsRowFunction="sum" dataDxfId="33" totalsRowDxfId="32"/>
    <tableColumn id="3" xr3:uid="{00000000-0010-0000-0800-000003000000}" name="实际费用" totalsRowFunction="sum" dataDxfId="31" totalsRowDxfId="30"/>
    <tableColumn id="4" xr3:uid="{00000000-0010-0000-0800-000004000000}" name="超出/不足" totalsRowFunction="sum" dataDxfId="29" totalsRowDxfId="28">
      <calculatedColumnFormula>礼品[[#This Row],[预估费用]]-礼品[[#This Row],[实际费用]]</calculatedColumnFormula>
    </tableColumn>
  </tableColumns>
  <tableStyleInfo name="表格样式 2" showFirstColumn="0" showLastColumn="0" showRowStripes="1" showColumnStripes="0"/>
  <extLst>
    <ext xmlns:x14="http://schemas.microsoft.com/office/spreadsheetml/2009/9/main" uri="{504A1905-F514-4f6f-8877-14C23A59335A}">
      <x14:table altTextSummary="在此表中输入类别项以及估计和实际的礼品费用。该模板会自动计算超支或剩余金额以及总计，且会更新图标"/>
    </ext>
  </extLst>
</table>
</file>

<file path=xl/theme/theme11.xml><?xml version="1.0" encoding="utf-8"?>
<a:theme xmlns:a="http://schemas.openxmlformats.org/drawingml/2006/main" name="Wedding">
  <a:themeElements>
    <a:clrScheme name="Wedding">
      <a:dk1>
        <a:sysClr val="windowText" lastClr="000000"/>
      </a:dk1>
      <a:lt1>
        <a:sysClr val="window" lastClr="FFFFFF"/>
      </a:lt1>
      <a:dk2>
        <a:srgbClr val="142836"/>
      </a:dk2>
      <a:lt2>
        <a:srgbClr val="F0F0F0"/>
      </a:lt2>
      <a:accent1>
        <a:srgbClr val="72CD9F"/>
      </a:accent1>
      <a:accent2>
        <a:srgbClr val="B6CA72"/>
      </a:accent2>
      <a:accent3>
        <a:srgbClr val="CEA273"/>
      </a:accent3>
      <a:accent4>
        <a:srgbClr val="F5A54C"/>
      </a:accent4>
      <a:accent5>
        <a:srgbClr val="CDAFDF"/>
      </a:accent5>
      <a:accent6>
        <a:srgbClr val="DB6D78"/>
      </a:accent6>
      <a:hlink>
        <a:srgbClr val="739BD4"/>
      </a:hlink>
      <a:folHlink>
        <a:srgbClr val="CDAFDF"/>
      </a:folHlink>
    </a:clrScheme>
    <a:fontScheme name="Cambria">
      <a:majorFont>
        <a:latin typeface="Cambria" panose="02040503050406030204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mbria" panose="02040503050406030204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16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3" /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31.bin" Id="rId1" /><Relationship Type="http://schemas.openxmlformats.org/officeDocument/2006/relationships/table" Target="/xl/tables/table63.xml" Id="rId6" /><Relationship Type="http://schemas.openxmlformats.org/officeDocument/2006/relationships/table" Target="/xl/tables/table54.xml" Id="rId5" /><Relationship Type="http://schemas.openxmlformats.org/officeDocument/2006/relationships/table" Target="/xl/tables/table45.xml" Id="rId4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table" Target="/xl/tables/table87.xml" Id="rId3" /><Relationship Type="http://schemas.openxmlformats.org/officeDocument/2006/relationships/table" Target="/xl/tables/table78.xml" Id="rId2" /><Relationship Type="http://schemas.openxmlformats.org/officeDocument/2006/relationships/printerSettings" Target="/xl/printerSettings/printerSettings44.bin" Id="rId1" /><Relationship Type="http://schemas.openxmlformats.org/officeDocument/2006/relationships/table" Target="/xl/tables/table119.xml" Id="rId6" /><Relationship Type="http://schemas.openxmlformats.org/officeDocument/2006/relationships/table" Target="/xl/tables/table1010.xml" Id="rId5" /><Relationship Type="http://schemas.openxmlformats.org/officeDocument/2006/relationships/table" Target="/xl/tables/table911.xml" Id="rId4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C9579-7B9D-4945-89C6-776A7F8461C7}">
  <sheetPr>
    <tabColor theme="4" tint="-0.249977111117893"/>
  </sheetPr>
  <dimension ref="A1:E11"/>
  <sheetViews>
    <sheetView showGridLines="0" tabSelected="1" zoomScaleNormal="100" workbookViewId="0"/>
  </sheetViews>
  <sheetFormatPr defaultColWidth="8.625" defaultRowHeight="12" x14ac:dyDescent="0.15"/>
  <cols>
    <col min="1" max="1" width="4.625" style="1" customWidth="1"/>
    <col min="2" max="2" width="85.25" style="1" customWidth="1"/>
    <col min="3" max="3" width="4.625" style="1" customWidth="1"/>
    <col min="4" max="16384" width="8.625" style="1"/>
  </cols>
  <sheetData>
    <row r="1" spans="1:5" ht="9" customHeight="1" x14ac:dyDescent="0.25">
      <c r="A1" s="2"/>
      <c r="B1" s="3"/>
      <c r="C1" s="4"/>
      <c r="D1" s="4"/>
      <c r="E1" s="5"/>
    </row>
    <row r="2" spans="1:5" ht="75" customHeight="1" x14ac:dyDescent="0.35">
      <c r="A2"/>
      <c r="B2" s="6" t="s">
        <v>0</v>
      </c>
      <c r="C2"/>
      <c r="D2"/>
      <c r="E2"/>
    </row>
    <row r="3" spans="1:5" ht="10.9" customHeight="1" x14ac:dyDescent="0.35">
      <c r="A3"/>
      <c r="B3"/>
      <c r="C3"/>
      <c r="D3"/>
      <c r="E3"/>
    </row>
    <row r="4" spans="1:5" ht="30" customHeight="1" x14ac:dyDescent="0.35">
      <c r="A4"/>
      <c r="B4" s="7" t="s">
        <v>1</v>
      </c>
      <c r="C4"/>
      <c r="D4"/>
      <c r="E4"/>
    </row>
    <row r="5" spans="1:5" ht="30" customHeight="1" x14ac:dyDescent="0.35">
      <c r="A5"/>
      <c r="B5" s="7" t="s">
        <v>2</v>
      </c>
      <c r="C5"/>
      <c r="D5"/>
      <c r="E5"/>
    </row>
    <row r="6" spans="1:5" ht="30" customHeight="1" x14ac:dyDescent="0.35">
      <c r="A6"/>
      <c r="B6" s="7" t="s">
        <v>3</v>
      </c>
      <c r="C6"/>
      <c r="D6"/>
      <c r="E6"/>
    </row>
    <row r="7" spans="1:5" ht="26.45" customHeight="1" x14ac:dyDescent="0.35">
      <c r="A7"/>
      <c r="B7" s="8" t="s">
        <v>4</v>
      </c>
      <c r="C7"/>
      <c r="D7"/>
      <c r="E7"/>
    </row>
    <row r="8" spans="1:5" ht="36.6" customHeight="1" x14ac:dyDescent="0.35">
      <c r="A8"/>
      <c r="B8" s="9" t="s">
        <v>5</v>
      </c>
      <c r="C8"/>
      <c r="D8"/>
      <c r="E8"/>
    </row>
    <row r="9" spans="1:5" ht="41.25" customHeight="1" x14ac:dyDescent="0.35">
      <c r="A9"/>
      <c r="B9" s="7" t="s">
        <v>6</v>
      </c>
      <c r="C9"/>
      <c r="D9"/>
      <c r="E9"/>
    </row>
    <row r="10" spans="1:5" ht="15.6" customHeight="1" x14ac:dyDescent="0.35">
      <c r="A10"/>
      <c r="B10"/>
      <c r="C10"/>
      <c r="D10"/>
      <c r="E10"/>
    </row>
    <row r="11" spans="1:5" ht="9" customHeight="1" x14ac:dyDescent="0.25">
      <c r="A11" s="2"/>
      <c r="B11" s="3"/>
      <c r="C11" s="4"/>
      <c r="D11" s="4"/>
      <c r="E11" s="5"/>
    </row>
  </sheetData>
  <phoneticPr fontId="25" type="noConversion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/>
  </sheetPr>
  <dimension ref="A1:E42"/>
  <sheetViews>
    <sheetView showGridLines="0" zoomScaleNormal="100" zoomScaleSheetLayoutView="50" workbookViewId="0"/>
  </sheetViews>
  <sheetFormatPr defaultColWidth="9" defaultRowHeight="16.5" x14ac:dyDescent="0.35"/>
  <cols>
    <col min="1" max="1" width="4.625" style="36" customWidth="1"/>
    <col min="2" max="2" width="26.625" style="14" customWidth="1"/>
    <col min="3" max="5" width="22.625" style="43" customWidth="1"/>
    <col min="6" max="6" width="4.625" style="14" customWidth="1"/>
    <col min="7" max="16384" width="9" style="14"/>
  </cols>
  <sheetData>
    <row r="1" spans="1:5" ht="9" customHeight="1" x14ac:dyDescent="0.35">
      <c r="A1" s="10"/>
      <c r="B1" s="11"/>
      <c r="C1" s="12"/>
      <c r="D1" s="12"/>
      <c r="E1" s="13"/>
    </row>
    <row r="2" spans="1:5" s="19" customFormat="1" ht="28.9" customHeight="1" x14ac:dyDescent="0.35">
      <c r="A2" s="15" t="s">
        <v>7</v>
      </c>
      <c r="B2" s="44" t="s">
        <v>10</v>
      </c>
      <c r="C2" s="16"/>
      <c r="D2" s="17" t="s">
        <v>25</v>
      </c>
      <c r="E2" s="18"/>
    </row>
    <row r="3" spans="1:5" ht="30.75" customHeight="1" x14ac:dyDescent="0.35">
      <c r="A3" s="20" t="s">
        <v>8</v>
      </c>
      <c r="B3" s="21">
        <v>45192</v>
      </c>
      <c r="C3" s="45"/>
      <c r="D3" s="22">
        <f ca="1">B3-TODAY()</f>
        <v>177</v>
      </c>
      <c r="E3" s="23"/>
    </row>
    <row r="4" spans="1:5" s="27" customFormat="1" ht="75" customHeight="1" x14ac:dyDescent="0.35">
      <c r="A4" s="24"/>
      <c r="B4" s="25" t="s">
        <v>11</v>
      </c>
      <c r="C4" s="25"/>
      <c r="D4" s="25"/>
      <c r="E4" s="26"/>
    </row>
    <row r="5" spans="1:5" ht="19.899999999999999" customHeight="1" x14ac:dyDescent="0.35">
      <c r="A5" s="10"/>
      <c r="B5" s="28"/>
      <c r="C5" s="28"/>
      <c r="D5" s="29"/>
      <c r="E5" s="30"/>
    </row>
    <row r="6" spans="1:5" s="27" customFormat="1" ht="19.899999999999999" customHeight="1" x14ac:dyDescent="0.35">
      <c r="A6" s="20" t="s">
        <v>9</v>
      </c>
      <c r="B6" s="31" t="s">
        <v>12</v>
      </c>
      <c r="C6" s="32" t="s">
        <v>24</v>
      </c>
      <c r="D6" s="32" t="s">
        <v>26</v>
      </c>
      <c r="E6" s="33" t="s">
        <v>27</v>
      </c>
    </row>
    <row r="7" spans="1:5" s="27" customFormat="1" ht="19.899999999999999" customHeight="1" x14ac:dyDescent="0.35">
      <c r="A7" s="24"/>
      <c r="B7" s="27" t="s">
        <v>13</v>
      </c>
      <c r="C7" s="34">
        <f>旅行交通预估总计</f>
        <v>100</v>
      </c>
      <c r="D7" s="34">
        <f>旅行交通实际总计</f>
        <v>165</v>
      </c>
      <c r="E7" s="35">
        <f>预算摘要[[#This Row],[预估费用]]-预算摘要[[#This Row],[实际费用]]</f>
        <v>-65</v>
      </c>
    </row>
    <row r="8" spans="1:5" ht="19.899999999999999" customHeight="1" x14ac:dyDescent="0.35">
      <c r="B8" s="27" t="s">
        <v>14</v>
      </c>
      <c r="C8" s="34">
        <f>音乐娱乐预估总计</f>
        <v>600</v>
      </c>
      <c r="D8" s="34">
        <f>音乐娱乐实际总计</f>
        <v>400</v>
      </c>
      <c r="E8" s="35">
        <f>预算摘要[[#This Row],[预估费用]]-预算摘要[[#This Row],[实际费用]]</f>
        <v>200</v>
      </c>
    </row>
    <row r="9" spans="1:5" ht="19.899999999999999" customHeight="1" x14ac:dyDescent="0.35">
      <c r="B9" s="27" t="s">
        <v>15</v>
      </c>
      <c r="C9" s="34">
        <f>装饰预估总计</f>
        <v>700</v>
      </c>
      <c r="D9" s="34">
        <f>装饰实际总计</f>
        <v>720</v>
      </c>
      <c r="E9" s="35">
        <f>预算摘要[[#This Row],[预估费用]]-预算摘要[[#This Row],[实际费用]]</f>
        <v>-20</v>
      </c>
    </row>
    <row r="10" spans="1:5" ht="19.899999999999999" customHeight="1" x14ac:dyDescent="0.35">
      <c r="B10" s="27" t="s">
        <v>16</v>
      </c>
      <c r="C10" s="34">
        <f>花卉预估总计</f>
        <v>900</v>
      </c>
      <c r="D10" s="34">
        <f>花卉实际总计</f>
        <v>850</v>
      </c>
      <c r="E10" s="35">
        <f>预算摘要[[#This Row],[预估费用]]-预算摘要[[#This Row],[实际费用]]</f>
        <v>50</v>
      </c>
    </row>
    <row r="11" spans="1:5" ht="19.899999999999999" customHeight="1" x14ac:dyDescent="0.35">
      <c r="B11" s="27" t="s">
        <v>17</v>
      </c>
      <c r="C11" s="34">
        <f>印刷纸品预估总计</f>
        <v>935</v>
      </c>
      <c r="D11" s="34">
        <f>印刷纸品实际总计</f>
        <v>870</v>
      </c>
      <c r="E11" s="35">
        <f>预算摘要[[#This Row],[预估费用]]-预算摘要[[#This Row],[实际费用]]</f>
        <v>65</v>
      </c>
    </row>
    <row r="12" spans="1:5" ht="19.899999999999999" customHeight="1" x14ac:dyDescent="0.35">
      <c r="B12" s="27" t="s">
        <v>18</v>
      </c>
      <c r="C12" s="34">
        <f>宴会预估总计</f>
        <v>1050</v>
      </c>
      <c r="D12" s="34">
        <f>宴会实际总计</f>
        <v>928</v>
      </c>
      <c r="E12" s="35">
        <f>预算摘要[[#This Row],[预估费用]]-预算摘要[[#This Row],[实际费用]]</f>
        <v>122</v>
      </c>
    </row>
    <row r="13" spans="1:5" ht="19.899999999999999" customHeight="1" x14ac:dyDescent="0.35">
      <c r="B13" s="27" t="s">
        <v>19</v>
      </c>
      <c r="C13" s="34">
        <f>其他费用预估总计</f>
        <v>885</v>
      </c>
      <c r="D13" s="34">
        <f>其他费用实际总计</f>
        <v>1021</v>
      </c>
      <c r="E13" s="35">
        <f>预算摘要[[#This Row],[预估费用]]-预算摘要[[#This Row],[实际费用]]</f>
        <v>-136</v>
      </c>
    </row>
    <row r="14" spans="1:5" ht="19.899999999999999" customHeight="1" x14ac:dyDescent="0.35">
      <c r="B14" s="27" t="s">
        <v>20</v>
      </c>
      <c r="C14" s="34">
        <f>礼品预估总计</f>
        <v>1345</v>
      </c>
      <c r="D14" s="34">
        <f>礼品实际总计</f>
        <v>1075</v>
      </c>
      <c r="E14" s="35">
        <f>预算摘要[[#This Row],[预估费用]]-预算摘要[[#This Row],[实际费用]]</f>
        <v>270</v>
      </c>
    </row>
    <row r="15" spans="1:5" ht="19.899999999999999" customHeight="1" x14ac:dyDescent="0.35">
      <c r="B15" s="27" t="s">
        <v>21</v>
      </c>
      <c r="C15" s="34">
        <f>摄影预估总计</f>
        <v>1625</v>
      </c>
      <c r="D15" s="34">
        <f>摄影实际总计</f>
        <v>1575</v>
      </c>
      <c r="E15" s="35">
        <f>预算摘要[[#This Row],[预估费用]]-预算摘要[[#This Row],[实际费用]]</f>
        <v>50</v>
      </c>
    </row>
    <row r="16" spans="1:5" ht="19.899999999999999" customHeight="1" x14ac:dyDescent="0.35">
      <c r="B16" s="27" t="s">
        <v>22</v>
      </c>
      <c r="C16" s="34">
        <f>服装预估总计</f>
        <v>9490</v>
      </c>
      <c r="D16" s="34">
        <f>服装实际总计</f>
        <v>9770</v>
      </c>
      <c r="E16" s="35">
        <f>预算摘要[[#This Row],[预估费用]]-预算摘要[[#This Row],[实际费用]]</f>
        <v>-280</v>
      </c>
    </row>
    <row r="17" spans="2:5" ht="19.899999999999999" customHeight="1" x14ac:dyDescent="0.35">
      <c r="B17" s="37" t="s">
        <v>23</v>
      </c>
      <c r="C17" s="38">
        <f>SUBTOTAL(109,预算摘要[预估费用])</f>
        <v>17630</v>
      </c>
      <c r="D17" s="38">
        <f>SUBTOTAL(109,预算摘要[实际费用])</f>
        <v>17374</v>
      </c>
      <c r="E17" s="39">
        <f>SUBTOTAL(109,预算摘要[超出/不足])</f>
        <v>256</v>
      </c>
    </row>
    <row r="18" spans="2:5" ht="19.899999999999999" customHeight="1" x14ac:dyDescent="0.35">
      <c r="B18" s="40"/>
      <c r="C18" s="40"/>
      <c r="D18" s="40"/>
      <c r="E18" s="40"/>
    </row>
    <row r="19" spans="2:5" ht="15" customHeight="1" x14ac:dyDescent="0.35">
      <c r="B19" s="40"/>
      <c r="C19" s="40"/>
      <c r="D19" s="40"/>
      <c r="E19" s="40"/>
    </row>
    <row r="20" spans="2:5" ht="15" customHeight="1" x14ac:dyDescent="0.35">
      <c r="B20" s="40"/>
      <c r="C20" s="40"/>
      <c r="D20" s="40"/>
      <c r="E20" s="40"/>
    </row>
    <row r="21" spans="2:5" ht="15" customHeight="1" x14ac:dyDescent="0.35">
      <c r="B21" s="40"/>
      <c r="C21" s="40"/>
      <c r="D21" s="40"/>
      <c r="E21" s="40"/>
    </row>
    <row r="22" spans="2:5" ht="15" customHeight="1" x14ac:dyDescent="0.35">
      <c r="B22" s="40"/>
      <c r="C22" s="40"/>
      <c r="D22" s="40"/>
      <c r="E22" s="40"/>
    </row>
    <row r="23" spans="2:5" ht="15" customHeight="1" x14ac:dyDescent="0.35">
      <c r="B23" s="40"/>
      <c r="C23" s="40"/>
      <c r="D23" s="40"/>
      <c r="E23" s="40"/>
    </row>
    <row r="24" spans="2:5" ht="15" customHeight="1" x14ac:dyDescent="0.35">
      <c r="B24" s="40"/>
      <c r="C24" s="40"/>
      <c r="D24" s="40"/>
      <c r="E24" s="40"/>
    </row>
    <row r="25" spans="2:5" ht="15" customHeight="1" x14ac:dyDescent="0.35">
      <c r="B25" s="40"/>
      <c r="C25" s="40"/>
      <c r="D25" s="40"/>
      <c r="E25" s="40"/>
    </row>
    <row r="26" spans="2:5" ht="15" customHeight="1" x14ac:dyDescent="0.35">
      <c r="B26" s="40"/>
      <c r="C26" s="40"/>
      <c r="D26" s="40"/>
      <c r="E26" s="40"/>
    </row>
    <row r="27" spans="2:5" ht="15" customHeight="1" x14ac:dyDescent="0.35">
      <c r="B27" s="40"/>
      <c r="C27" s="40"/>
      <c r="D27" s="40"/>
      <c r="E27" s="40"/>
    </row>
    <row r="28" spans="2:5" ht="15" customHeight="1" x14ac:dyDescent="0.35">
      <c r="B28" s="40"/>
      <c r="C28" s="40"/>
      <c r="D28" s="40"/>
      <c r="E28" s="40"/>
    </row>
    <row r="29" spans="2:5" ht="15" customHeight="1" x14ac:dyDescent="0.35">
      <c r="B29" s="40"/>
      <c r="C29" s="40"/>
      <c r="D29" s="40"/>
      <c r="E29" s="40"/>
    </row>
    <row r="30" spans="2:5" ht="15" customHeight="1" x14ac:dyDescent="0.35">
      <c r="B30" s="40"/>
      <c r="C30" s="40"/>
      <c r="D30" s="40"/>
      <c r="E30" s="40"/>
    </row>
    <row r="31" spans="2:5" ht="15" customHeight="1" x14ac:dyDescent="0.35">
      <c r="B31" s="40"/>
      <c r="C31" s="40"/>
      <c r="D31" s="40"/>
      <c r="E31" s="40"/>
    </row>
    <row r="32" spans="2:5" ht="15" customHeight="1" x14ac:dyDescent="0.35">
      <c r="B32" s="40"/>
      <c r="C32" s="40"/>
      <c r="D32" s="40"/>
      <c r="E32" s="40"/>
    </row>
    <row r="33" spans="2:5" ht="15" customHeight="1" x14ac:dyDescent="0.35">
      <c r="B33" s="40"/>
      <c r="C33" s="40"/>
      <c r="D33" s="40"/>
      <c r="E33" s="40"/>
    </row>
    <row r="34" spans="2:5" ht="15" customHeight="1" x14ac:dyDescent="0.35">
      <c r="B34" s="40"/>
      <c r="C34" s="40"/>
      <c r="D34" s="40"/>
      <c r="E34" s="40"/>
    </row>
    <row r="35" spans="2:5" ht="15" customHeight="1" x14ac:dyDescent="0.35">
      <c r="B35" s="40"/>
      <c r="C35" s="40"/>
      <c r="D35" s="40"/>
      <c r="E35" s="40"/>
    </row>
    <row r="36" spans="2:5" ht="15" customHeight="1" x14ac:dyDescent="0.35">
      <c r="B36" s="40"/>
      <c r="C36" s="40"/>
      <c r="D36" s="40"/>
      <c r="E36" s="40"/>
    </row>
    <row r="37" spans="2:5" ht="15" customHeight="1" x14ac:dyDescent="0.35">
      <c r="B37" s="40"/>
      <c r="C37" s="40"/>
      <c r="D37" s="40"/>
      <c r="E37" s="40"/>
    </row>
    <row r="38" spans="2:5" ht="15" customHeight="1" x14ac:dyDescent="0.35">
      <c r="B38" s="40"/>
      <c r="C38" s="40"/>
      <c r="D38" s="40"/>
      <c r="E38" s="40"/>
    </row>
    <row r="39" spans="2:5" ht="15" customHeight="1" x14ac:dyDescent="0.35">
      <c r="B39" s="40"/>
      <c r="C39" s="40"/>
      <c r="D39" s="40"/>
      <c r="E39" s="40"/>
    </row>
    <row r="40" spans="2:5" ht="15" customHeight="1" x14ac:dyDescent="0.35">
      <c r="B40" s="40"/>
      <c r="C40" s="40"/>
      <c r="D40" s="40"/>
      <c r="E40" s="40"/>
    </row>
    <row r="41" spans="2:5" ht="15" customHeight="1" x14ac:dyDescent="0.35">
      <c r="B41" s="40"/>
      <c r="C41" s="40"/>
      <c r="D41" s="40"/>
      <c r="E41" s="40"/>
    </row>
    <row r="42" spans="2:5" ht="15" customHeight="1" x14ac:dyDescent="0.35">
      <c r="B42" s="41"/>
      <c r="C42" s="42"/>
      <c r="D42" s="42"/>
      <c r="E42" s="42"/>
    </row>
  </sheetData>
  <mergeCells count="2">
    <mergeCell ref="B18:E41"/>
    <mergeCell ref="B4:D4"/>
  </mergeCells>
  <phoneticPr fontId="1" type="noConversion"/>
  <conditionalFormatting sqref="E7:E16">
    <cfRule type="iconSet" priority="1">
      <iconSet iconSet="3ArrowsGray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fitToWidth="0" orientation="portrait" r:id="rId1"/>
  <drawing r:id="rId2"/>
  <tableParts count="1">
    <tablePart r:id="rId3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</sheetPr>
  <dimension ref="A1:G59"/>
  <sheetViews>
    <sheetView showGridLines="0" zoomScaleNormal="100" workbookViewId="0"/>
  </sheetViews>
  <sheetFormatPr defaultColWidth="8.625" defaultRowHeight="15" customHeight="1" x14ac:dyDescent="0.35"/>
  <cols>
    <col min="1" max="1" width="4.625" style="54" customWidth="1"/>
    <col min="2" max="2" width="26.625" style="71" customWidth="1"/>
    <col min="3" max="5" width="22.625" style="14" customWidth="1"/>
    <col min="6" max="6" width="4.625" style="14" customWidth="1"/>
    <col min="7" max="16384" width="8.625" style="14"/>
  </cols>
  <sheetData>
    <row r="1" spans="1:7" ht="9" customHeight="1" x14ac:dyDescent="0.35">
      <c r="A1" s="10"/>
      <c r="B1" s="11"/>
      <c r="C1" s="12"/>
      <c r="D1" s="12"/>
      <c r="E1" s="13"/>
    </row>
    <row r="2" spans="1:7" s="27" customFormat="1" ht="75" customHeight="1" x14ac:dyDescent="0.35">
      <c r="A2" s="24"/>
      <c r="B2" s="25" t="s">
        <v>38</v>
      </c>
      <c r="C2" s="25"/>
      <c r="D2" s="25"/>
      <c r="E2" s="25"/>
      <c r="F2" s="46"/>
      <c r="G2" s="43"/>
    </row>
    <row r="3" spans="1:7" ht="19.899999999999999" customHeight="1" x14ac:dyDescent="0.35">
      <c r="A3" s="10"/>
      <c r="B3" s="47"/>
      <c r="C3" s="28"/>
      <c r="D3" s="28"/>
      <c r="E3" s="29"/>
    </row>
    <row r="4" spans="1:7" ht="30" customHeight="1" x14ac:dyDescent="0.35">
      <c r="A4" s="48" t="s">
        <v>28</v>
      </c>
      <c r="B4" s="49" t="s">
        <v>22</v>
      </c>
      <c r="C4" s="50"/>
      <c r="F4" s="14" t="s">
        <v>84</v>
      </c>
    </row>
    <row r="5" spans="1:7" ht="19.899999999999999" customHeight="1" x14ac:dyDescent="0.35">
      <c r="A5" s="51" t="s">
        <v>29</v>
      </c>
      <c r="B5" s="52" t="s">
        <v>12</v>
      </c>
      <c r="C5" s="52" t="s">
        <v>24</v>
      </c>
      <c r="D5" s="52" t="s">
        <v>26</v>
      </c>
      <c r="E5" s="53" t="s">
        <v>27</v>
      </c>
      <c r="F5" s="14" t="s">
        <v>84</v>
      </c>
    </row>
    <row r="6" spans="1:7" ht="19.899999999999999" customHeight="1" x14ac:dyDescent="0.35">
      <c r="B6" s="55" t="s">
        <v>39</v>
      </c>
      <c r="C6" s="56">
        <v>1500</v>
      </c>
      <c r="D6" s="56">
        <v>1500</v>
      </c>
      <c r="E6" s="57">
        <f>费用明细!$C6-费用明细!$D6</f>
        <v>0</v>
      </c>
    </row>
    <row r="7" spans="1:7" ht="19.899999999999999" customHeight="1" x14ac:dyDescent="0.35">
      <c r="B7" s="55" t="s">
        <v>40</v>
      </c>
      <c r="C7" s="56">
        <v>2000</v>
      </c>
      <c r="D7" s="56">
        <v>2300</v>
      </c>
      <c r="E7" s="57">
        <f>费用明细!$C7-费用明细!$D7</f>
        <v>-300</v>
      </c>
    </row>
    <row r="8" spans="1:7" ht="19.899999999999999" customHeight="1" x14ac:dyDescent="0.35">
      <c r="B8" s="58" t="s">
        <v>41</v>
      </c>
      <c r="C8" s="56">
        <v>3000</v>
      </c>
      <c r="D8" s="56">
        <v>2750</v>
      </c>
      <c r="E8" s="57">
        <f>费用明细!$C8-费用明细!$D8</f>
        <v>250</v>
      </c>
    </row>
    <row r="9" spans="1:7" ht="19.899999999999999" customHeight="1" x14ac:dyDescent="0.35">
      <c r="B9" s="58" t="s">
        <v>42</v>
      </c>
      <c r="C9" s="56">
        <v>500</v>
      </c>
      <c r="D9" s="56">
        <v>500</v>
      </c>
      <c r="E9" s="57">
        <f>费用明细!$C9-费用明细!$D9</f>
        <v>0</v>
      </c>
    </row>
    <row r="10" spans="1:7" ht="19.899999999999999" customHeight="1" x14ac:dyDescent="0.35">
      <c r="B10" s="58" t="s">
        <v>43</v>
      </c>
      <c r="C10" s="56">
        <v>350</v>
      </c>
      <c r="D10" s="56">
        <v>300</v>
      </c>
      <c r="E10" s="57">
        <f>费用明细!$C10-费用明细!$D10</f>
        <v>50</v>
      </c>
    </row>
    <row r="11" spans="1:7" ht="19.899999999999999" customHeight="1" x14ac:dyDescent="0.35">
      <c r="B11" s="58" t="s">
        <v>44</v>
      </c>
      <c r="C11" s="56">
        <v>400</v>
      </c>
      <c r="D11" s="56">
        <v>550</v>
      </c>
      <c r="E11" s="57">
        <f>费用明细!$C11-费用明细!$D11</f>
        <v>-150</v>
      </c>
    </row>
    <row r="12" spans="1:7" ht="19.899999999999999" customHeight="1" x14ac:dyDescent="0.35">
      <c r="B12" s="58" t="s">
        <v>45</v>
      </c>
      <c r="C12" s="56">
        <v>20</v>
      </c>
      <c r="D12" s="56">
        <v>20</v>
      </c>
      <c r="E12" s="57">
        <f>费用明细!$C12-费用明细!$D12</f>
        <v>0</v>
      </c>
    </row>
    <row r="13" spans="1:7" ht="19.899999999999999" customHeight="1" x14ac:dyDescent="0.35">
      <c r="B13" s="55" t="s">
        <v>46</v>
      </c>
      <c r="C13" s="56">
        <v>300</v>
      </c>
      <c r="D13" s="56">
        <v>250</v>
      </c>
      <c r="E13" s="57">
        <f>费用明细!$C13-费用明细!$D13</f>
        <v>50</v>
      </c>
    </row>
    <row r="14" spans="1:7" ht="19.899999999999999" customHeight="1" x14ac:dyDescent="0.35">
      <c r="B14" s="58" t="s">
        <v>47</v>
      </c>
      <c r="C14" s="56">
        <v>300</v>
      </c>
      <c r="D14" s="56">
        <v>350</v>
      </c>
      <c r="E14" s="57">
        <f>费用明细!$C14-费用明细!$D14</f>
        <v>-50</v>
      </c>
    </row>
    <row r="15" spans="1:7" ht="19.899999999999999" customHeight="1" x14ac:dyDescent="0.35">
      <c r="B15" s="58" t="s">
        <v>48</v>
      </c>
      <c r="C15" s="56">
        <v>500</v>
      </c>
      <c r="D15" s="56">
        <v>500</v>
      </c>
      <c r="E15" s="57">
        <f>费用明细!$C15-费用明细!$D15</f>
        <v>0</v>
      </c>
    </row>
    <row r="16" spans="1:7" ht="19.899999999999999" customHeight="1" x14ac:dyDescent="0.35">
      <c r="B16" s="55" t="s">
        <v>49</v>
      </c>
      <c r="C16" s="56">
        <v>200</v>
      </c>
      <c r="D16" s="56">
        <v>175</v>
      </c>
      <c r="E16" s="57">
        <f>费用明细!$C16-费用明细!$D16</f>
        <v>25</v>
      </c>
    </row>
    <row r="17" spans="1:5" ht="19.899999999999999" customHeight="1" x14ac:dyDescent="0.35">
      <c r="B17" s="58" t="s">
        <v>50</v>
      </c>
      <c r="C17" s="56">
        <v>400</v>
      </c>
      <c r="D17" s="56">
        <v>550</v>
      </c>
      <c r="E17" s="57">
        <f>费用明细!$C17-费用明细!$D17</f>
        <v>-150</v>
      </c>
    </row>
    <row r="18" spans="1:5" ht="19.899999999999999" customHeight="1" x14ac:dyDescent="0.35">
      <c r="A18" s="59"/>
      <c r="B18" s="58" t="s">
        <v>51</v>
      </c>
      <c r="C18" s="56">
        <v>20</v>
      </c>
      <c r="D18" s="56">
        <v>25</v>
      </c>
      <c r="E18" s="57">
        <f>费用明细!$C18-费用明细!$D18</f>
        <v>-5</v>
      </c>
    </row>
    <row r="19" spans="1:5" ht="19.899999999999999" customHeight="1" x14ac:dyDescent="0.35">
      <c r="A19" s="10"/>
      <c r="B19" s="60" t="s">
        <v>52</v>
      </c>
      <c r="C19" s="61">
        <f>SUBTOTAL(109,服装[预估费用])</f>
        <v>9490</v>
      </c>
      <c r="D19" s="61">
        <f>SUBTOTAL(109,服装[实际费用])</f>
        <v>9770</v>
      </c>
      <c r="E19" s="62">
        <f>SUBTOTAL(109,服装[超出/不足])</f>
        <v>-280</v>
      </c>
    </row>
    <row r="20" spans="1:5" ht="15" customHeight="1" x14ac:dyDescent="0.35">
      <c r="A20" s="10"/>
      <c r="B20" s="63"/>
      <c r="C20" s="63"/>
      <c r="D20" s="63"/>
      <c r="E20" s="64"/>
    </row>
    <row r="21" spans="1:5" ht="24" customHeight="1" x14ac:dyDescent="0.35">
      <c r="A21" s="20" t="s">
        <v>30</v>
      </c>
      <c r="B21" s="49" t="s">
        <v>53</v>
      </c>
      <c r="C21" s="72"/>
      <c r="D21" s="27"/>
      <c r="E21" s="65"/>
    </row>
    <row r="22" spans="1:5" ht="19.899999999999999" customHeight="1" x14ac:dyDescent="0.35">
      <c r="A22" s="20" t="s">
        <v>31</v>
      </c>
      <c r="B22" s="52" t="s">
        <v>12</v>
      </c>
      <c r="C22" s="52" t="s">
        <v>24</v>
      </c>
      <c r="D22" s="52" t="s">
        <v>26</v>
      </c>
      <c r="E22" s="53" t="s">
        <v>27</v>
      </c>
    </row>
    <row r="23" spans="1:5" ht="19.899999999999999" customHeight="1" x14ac:dyDescent="0.35">
      <c r="B23" s="58" t="s">
        <v>54</v>
      </c>
      <c r="C23" s="56">
        <v>200</v>
      </c>
      <c r="D23" s="56">
        <v>150</v>
      </c>
      <c r="E23" s="57">
        <f>费用明细!$C23-费用明细!$D23</f>
        <v>50</v>
      </c>
    </row>
    <row r="24" spans="1:5" ht="19.899999999999999" customHeight="1" x14ac:dyDescent="0.35">
      <c r="B24" s="58" t="s">
        <v>55</v>
      </c>
      <c r="C24" s="56">
        <v>100</v>
      </c>
      <c r="D24" s="56">
        <v>50</v>
      </c>
      <c r="E24" s="57">
        <f>费用明细!$C24-费用明细!$D24</f>
        <v>50</v>
      </c>
    </row>
    <row r="25" spans="1:5" ht="19.899999999999999" customHeight="1" x14ac:dyDescent="0.35">
      <c r="B25" s="58" t="s">
        <v>56</v>
      </c>
      <c r="C25" s="56">
        <v>0</v>
      </c>
      <c r="D25" s="56">
        <v>0</v>
      </c>
      <c r="E25" s="57">
        <f>费用明细!$C25-费用明细!$D25</f>
        <v>0</v>
      </c>
    </row>
    <row r="26" spans="1:5" ht="19.899999999999999" customHeight="1" x14ac:dyDescent="0.35">
      <c r="B26" s="58" t="s">
        <v>57</v>
      </c>
      <c r="C26" s="56">
        <v>0</v>
      </c>
      <c r="D26" s="56">
        <v>0</v>
      </c>
      <c r="E26" s="57">
        <f>费用明细!$C26-费用明细!$D26</f>
        <v>0</v>
      </c>
    </row>
    <row r="27" spans="1:5" ht="19.899999999999999" customHeight="1" x14ac:dyDescent="0.35">
      <c r="B27" s="58" t="s">
        <v>58</v>
      </c>
      <c r="C27" s="56">
        <v>0</v>
      </c>
      <c r="D27" s="56">
        <v>0</v>
      </c>
      <c r="E27" s="57">
        <f>费用明细!$C27-费用明细!$D27</f>
        <v>0</v>
      </c>
    </row>
    <row r="28" spans="1:5" ht="19.899999999999999" customHeight="1" x14ac:dyDescent="0.35">
      <c r="B28" s="58" t="s">
        <v>59</v>
      </c>
      <c r="C28" s="56">
        <v>700</v>
      </c>
      <c r="D28" s="56">
        <v>700</v>
      </c>
      <c r="E28" s="57">
        <f>费用明细!$C28-费用明细!$D28</f>
        <v>0</v>
      </c>
    </row>
    <row r="29" spans="1:5" ht="19.899999999999999" customHeight="1" x14ac:dyDescent="0.35">
      <c r="B29" s="58" t="s">
        <v>60</v>
      </c>
      <c r="C29" s="56">
        <v>50</v>
      </c>
      <c r="D29" s="56">
        <v>28</v>
      </c>
      <c r="E29" s="57">
        <f>费用明细!$C29-费用明细!$D29</f>
        <v>22</v>
      </c>
    </row>
    <row r="30" spans="1:5" ht="19.899999999999999" customHeight="1" x14ac:dyDescent="0.35">
      <c r="B30" s="58" t="s">
        <v>61</v>
      </c>
      <c r="C30" s="56">
        <v>0</v>
      </c>
      <c r="D30" s="56">
        <v>0</v>
      </c>
      <c r="E30" s="57">
        <f>费用明细!$C30-费用明细!$D30</f>
        <v>0</v>
      </c>
    </row>
    <row r="31" spans="1:5" ht="19.899999999999999" customHeight="1" x14ac:dyDescent="0.35">
      <c r="A31" s="10"/>
      <c r="B31" s="60" t="s">
        <v>62</v>
      </c>
      <c r="C31" s="61">
        <f>SUBTOTAL(109,宴请[预估费用])</f>
        <v>1050</v>
      </c>
      <c r="D31" s="61">
        <f>SUBTOTAL(109,宴请[实际费用])</f>
        <v>928</v>
      </c>
      <c r="E31" s="62">
        <f>SUBTOTAL(109,宴请[超出/不足])</f>
        <v>122</v>
      </c>
    </row>
    <row r="32" spans="1:5" ht="15" customHeight="1" x14ac:dyDescent="0.35">
      <c r="B32" s="47" t="s">
        <v>63</v>
      </c>
      <c r="C32" s="47"/>
      <c r="D32" s="47"/>
      <c r="E32" s="66"/>
    </row>
    <row r="33" spans="1:5" ht="15" customHeight="1" x14ac:dyDescent="0.35">
      <c r="B33" s="47"/>
      <c r="C33" s="47"/>
      <c r="D33" s="47"/>
      <c r="E33" s="66"/>
    </row>
    <row r="34" spans="1:5" ht="24" customHeight="1" x14ac:dyDescent="0.35">
      <c r="A34" s="20" t="s">
        <v>32</v>
      </c>
      <c r="B34" s="67" t="s">
        <v>64</v>
      </c>
      <c r="C34" s="72"/>
      <c r="D34" s="27"/>
      <c r="E34" s="65"/>
    </row>
    <row r="35" spans="1:5" ht="19.899999999999999" customHeight="1" x14ac:dyDescent="0.35">
      <c r="A35" s="68" t="s">
        <v>33</v>
      </c>
      <c r="B35" s="52" t="s">
        <v>12</v>
      </c>
      <c r="C35" s="52" t="s">
        <v>24</v>
      </c>
      <c r="D35" s="52" t="s">
        <v>26</v>
      </c>
      <c r="E35" s="53" t="s">
        <v>27</v>
      </c>
    </row>
    <row r="36" spans="1:5" ht="19.899999999999999" customHeight="1" x14ac:dyDescent="0.35">
      <c r="A36" s="10"/>
      <c r="B36" s="58" t="s">
        <v>65</v>
      </c>
      <c r="C36" s="56">
        <v>400</v>
      </c>
      <c r="D36" s="56">
        <v>400</v>
      </c>
      <c r="E36" s="57">
        <f>费用明细!$C36-费用明细!$D36</f>
        <v>0</v>
      </c>
    </row>
    <row r="37" spans="1:5" ht="19.899999999999999" customHeight="1" x14ac:dyDescent="0.35">
      <c r="B37" s="58" t="s">
        <v>66</v>
      </c>
      <c r="C37" s="56">
        <v>200</v>
      </c>
      <c r="D37" s="56">
        <v>0</v>
      </c>
      <c r="E37" s="57">
        <f>费用明细!$C37-费用明细!$D37</f>
        <v>200</v>
      </c>
    </row>
    <row r="38" spans="1:5" ht="19.899999999999999" customHeight="1" x14ac:dyDescent="0.35">
      <c r="B38" s="69" t="s">
        <v>67</v>
      </c>
      <c r="C38" s="61">
        <f>SUBTOTAL(109,音乐[预估费用])</f>
        <v>600</v>
      </c>
      <c r="D38" s="61">
        <f>SUBTOTAL(109,音乐[实际费用])</f>
        <v>400</v>
      </c>
      <c r="E38" s="62">
        <f>SUBTOTAL(109,音乐[超出/不足])</f>
        <v>200</v>
      </c>
    </row>
    <row r="39" spans="1:5" ht="15" customHeight="1" x14ac:dyDescent="0.35">
      <c r="B39" s="58"/>
      <c r="C39" s="58"/>
      <c r="D39" s="58"/>
      <c r="E39" s="70"/>
    </row>
    <row r="40" spans="1:5" ht="24" customHeight="1" x14ac:dyDescent="0.35">
      <c r="A40" s="20" t="s">
        <v>34</v>
      </c>
      <c r="B40" s="67" t="s">
        <v>68</v>
      </c>
      <c r="C40" s="72"/>
      <c r="D40" s="27"/>
      <c r="E40" s="19"/>
    </row>
    <row r="41" spans="1:5" ht="19.899999999999999" customHeight="1" x14ac:dyDescent="0.35">
      <c r="A41" s="36" t="s">
        <v>35</v>
      </c>
      <c r="B41" s="52" t="s">
        <v>12</v>
      </c>
      <c r="C41" s="52" t="s">
        <v>24</v>
      </c>
      <c r="D41" s="52" t="s">
        <v>26</v>
      </c>
      <c r="E41" s="53" t="s">
        <v>27</v>
      </c>
    </row>
    <row r="42" spans="1:5" ht="19.899999999999999" customHeight="1" x14ac:dyDescent="0.35">
      <c r="B42" s="58" t="s">
        <v>69</v>
      </c>
      <c r="C42" s="56">
        <v>500</v>
      </c>
      <c r="D42" s="56">
        <v>450</v>
      </c>
      <c r="E42" s="57">
        <f>费用明细!$C42-费用明细!$D42</f>
        <v>50</v>
      </c>
    </row>
    <row r="43" spans="1:5" ht="19.899999999999999" customHeight="1" x14ac:dyDescent="0.35">
      <c r="B43" s="58" t="s">
        <v>70</v>
      </c>
      <c r="C43" s="56">
        <v>200</v>
      </c>
      <c r="D43" s="56">
        <v>175</v>
      </c>
      <c r="E43" s="57">
        <f>费用明细!$C43-费用明细!$D43</f>
        <v>25</v>
      </c>
    </row>
    <row r="44" spans="1:5" ht="19.899999999999999" customHeight="1" x14ac:dyDescent="0.35">
      <c r="B44" s="58" t="s">
        <v>71</v>
      </c>
      <c r="C44" s="56">
        <v>100</v>
      </c>
      <c r="D44" s="56">
        <v>100</v>
      </c>
      <c r="E44" s="57">
        <f>费用明细!$C44-费用明细!$D44</f>
        <v>0</v>
      </c>
    </row>
    <row r="45" spans="1:5" ht="19.899999999999999" customHeight="1" x14ac:dyDescent="0.35">
      <c r="B45" s="58" t="s">
        <v>72</v>
      </c>
      <c r="C45" s="56">
        <v>0</v>
      </c>
      <c r="D45" s="56">
        <v>0</v>
      </c>
      <c r="E45" s="57">
        <f>费用明细!$C45-费用明细!$D45</f>
        <v>0</v>
      </c>
    </row>
    <row r="46" spans="1:5" ht="19.899999999999999" customHeight="1" x14ac:dyDescent="0.35">
      <c r="B46" s="58" t="s">
        <v>73</v>
      </c>
      <c r="C46" s="56">
        <v>25</v>
      </c>
      <c r="D46" s="56">
        <v>25</v>
      </c>
      <c r="E46" s="57">
        <f>费用明细!$C46-费用明细!$D46</f>
        <v>0</v>
      </c>
    </row>
    <row r="47" spans="1:5" ht="19.899999999999999" customHeight="1" x14ac:dyDescent="0.35">
      <c r="A47" s="59"/>
      <c r="B47" s="58" t="s">
        <v>74</v>
      </c>
      <c r="C47" s="56">
        <v>75</v>
      </c>
      <c r="D47" s="56">
        <v>80</v>
      </c>
      <c r="E47" s="57">
        <f>费用明细!$C47-费用明细!$D47</f>
        <v>-5</v>
      </c>
    </row>
    <row r="48" spans="1:5" ht="19.899999999999999" customHeight="1" x14ac:dyDescent="0.35">
      <c r="A48" s="10"/>
      <c r="B48" s="58" t="s">
        <v>75</v>
      </c>
      <c r="C48" s="56">
        <v>35</v>
      </c>
      <c r="D48" s="56">
        <v>40</v>
      </c>
      <c r="E48" s="57">
        <f>费用明细!$C48-费用明细!$D48</f>
        <v>-5</v>
      </c>
    </row>
    <row r="49" spans="1:5" ht="19.899999999999999" customHeight="1" x14ac:dyDescent="0.35">
      <c r="B49" s="58" t="s">
        <v>76</v>
      </c>
      <c r="C49" s="56">
        <v>0</v>
      </c>
      <c r="D49" s="56">
        <v>0</v>
      </c>
      <c r="E49" s="57">
        <f>费用明细!$C49-费用明细!$D49</f>
        <v>0</v>
      </c>
    </row>
    <row r="50" spans="1:5" ht="19.899999999999999" customHeight="1" x14ac:dyDescent="0.35">
      <c r="B50" s="58" t="s">
        <v>77</v>
      </c>
      <c r="C50" s="56">
        <v>0</v>
      </c>
      <c r="D50" s="56">
        <v>0</v>
      </c>
      <c r="E50" s="57">
        <f>费用明细!$C50-费用明细!$D50</f>
        <v>0</v>
      </c>
    </row>
    <row r="51" spans="1:5" ht="19.899999999999999" customHeight="1" x14ac:dyDescent="0.35">
      <c r="B51" s="69" t="s">
        <v>78</v>
      </c>
      <c r="C51" s="61">
        <f>SUBTOTAL(109,印刷[预估费用])</f>
        <v>935</v>
      </c>
      <c r="D51" s="61">
        <f>SUBTOTAL(109,印刷[实际费用])</f>
        <v>870</v>
      </c>
      <c r="E51" s="62">
        <f>SUBTOTAL(109,印刷[超出/不足])</f>
        <v>65</v>
      </c>
    </row>
    <row r="52" spans="1:5" ht="15" customHeight="1" x14ac:dyDescent="0.35">
      <c r="B52" s="58"/>
      <c r="C52" s="58"/>
      <c r="D52" s="58"/>
      <c r="E52" s="70"/>
    </row>
    <row r="53" spans="1:5" ht="24" customHeight="1" x14ac:dyDescent="0.35">
      <c r="A53" s="20" t="s">
        <v>36</v>
      </c>
      <c r="B53" s="49" t="s">
        <v>21</v>
      </c>
      <c r="C53" s="72"/>
      <c r="D53" s="27"/>
      <c r="E53" s="19"/>
    </row>
    <row r="54" spans="1:5" ht="19.899999999999999" customHeight="1" x14ac:dyDescent="0.35">
      <c r="A54" s="20" t="s">
        <v>37</v>
      </c>
      <c r="B54" s="52" t="s">
        <v>12</v>
      </c>
      <c r="C54" s="52" t="s">
        <v>24</v>
      </c>
      <c r="D54" s="52" t="s">
        <v>26</v>
      </c>
      <c r="E54" s="53" t="s">
        <v>27</v>
      </c>
    </row>
    <row r="55" spans="1:5" ht="19.899999999999999" customHeight="1" x14ac:dyDescent="0.35">
      <c r="B55" s="58" t="s">
        <v>79</v>
      </c>
      <c r="C55" s="56">
        <v>1300</v>
      </c>
      <c r="D55" s="56">
        <v>1300</v>
      </c>
      <c r="E55" s="57">
        <f>费用明细!$C55-费用明细!$D55</f>
        <v>0</v>
      </c>
    </row>
    <row r="56" spans="1:5" ht="19.899999999999999" customHeight="1" x14ac:dyDescent="0.35">
      <c r="B56" s="58" t="s">
        <v>80</v>
      </c>
      <c r="C56" s="56">
        <v>25</v>
      </c>
      <c r="D56" s="56">
        <v>25</v>
      </c>
      <c r="E56" s="57">
        <f>费用明细!$C56-费用明细!$D56</f>
        <v>0</v>
      </c>
    </row>
    <row r="57" spans="1:5" ht="19.899999999999999" customHeight="1" x14ac:dyDescent="0.35">
      <c r="B57" s="58" t="s">
        <v>81</v>
      </c>
      <c r="C57" s="56">
        <v>100</v>
      </c>
      <c r="D57" s="56">
        <v>100</v>
      </c>
      <c r="E57" s="57">
        <f>费用明细!$C57-费用明细!$D57</f>
        <v>0</v>
      </c>
    </row>
    <row r="58" spans="1:5" ht="19.899999999999999" customHeight="1" x14ac:dyDescent="0.35">
      <c r="B58" s="58" t="s">
        <v>82</v>
      </c>
      <c r="C58" s="56">
        <v>200</v>
      </c>
      <c r="D58" s="56">
        <v>150</v>
      </c>
      <c r="E58" s="57">
        <f>费用明细!$C58-费用明细!$D58</f>
        <v>50</v>
      </c>
    </row>
    <row r="59" spans="1:5" ht="19.899999999999999" customHeight="1" x14ac:dyDescent="0.35">
      <c r="B59" s="69" t="s">
        <v>83</v>
      </c>
      <c r="C59" s="61">
        <f>SUBTOTAL(109,摄影[预估费用])</f>
        <v>1625</v>
      </c>
      <c r="D59" s="61">
        <f>SUBTOTAL(109,摄影[实际费用])</f>
        <v>1575</v>
      </c>
      <c r="E59" s="62">
        <f>SUBTOTAL(109,摄影[超出/不足])</f>
        <v>50</v>
      </c>
    </row>
  </sheetData>
  <mergeCells count="1">
    <mergeCell ref="B2:E2"/>
  </mergeCells>
  <phoneticPr fontId="25" type="noConversion"/>
  <pageMargins left="0.7" right="0.7" top="0.75" bottom="0.75" header="0.3" footer="0.3"/>
  <pageSetup paperSize="9" fitToHeight="0" orientation="portrait" r:id="rId1"/>
  <tableParts count="5">
    <tablePart r:id="rId2"/>
    <tablePart r:id="rId3"/>
    <tablePart r:id="rId4"/>
    <tablePart r:id="rId5"/>
    <tablePart r:id="rId6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54" id="{55199E56-DD9C-4A4F-BED9-16F56CCFDA0D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Gray" iconId="0"/>
              <x14:cfIcon iconSet="NoIcons" iconId="0"/>
              <x14:cfIcon iconSet="3ArrowsGray" iconId="2"/>
            </x14:iconSet>
          </x14:cfRule>
          <xm:sqref>E6:E18 E23:E30 E36:E37 E42:E50 E55:E58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</sheetPr>
  <dimension ref="A1:G51"/>
  <sheetViews>
    <sheetView showGridLines="0" zoomScaleNormal="100" workbookViewId="0"/>
  </sheetViews>
  <sheetFormatPr defaultColWidth="8.625" defaultRowHeight="15" customHeight="1" x14ac:dyDescent="0.35"/>
  <cols>
    <col min="1" max="1" width="4.625" style="54" customWidth="1"/>
    <col min="2" max="2" width="26.625" style="71" customWidth="1"/>
    <col min="3" max="5" width="22.625" style="14" customWidth="1"/>
    <col min="6" max="6" width="4.625" style="14" customWidth="1"/>
    <col min="7" max="16384" width="8.625" style="14"/>
  </cols>
  <sheetData>
    <row r="1" spans="1:7" ht="9" customHeight="1" x14ac:dyDescent="0.35">
      <c r="A1" s="10"/>
      <c r="B1" s="11"/>
      <c r="C1" s="12"/>
      <c r="D1" s="12"/>
      <c r="E1" s="13"/>
    </row>
    <row r="2" spans="1:7" s="27" customFormat="1" ht="75" customHeight="1" x14ac:dyDescent="0.35">
      <c r="A2" s="24"/>
      <c r="B2" s="25" t="s">
        <v>95</v>
      </c>
      <c r="C2" s="25"/>
      <c r="D2" s="25"/>
      <c r="E2" s="25"/>
      <c r="F2" s="46"/>
      <c r="G2" s="43"/>
    </row>
    <row r="3" spans="1:7" ht="19.899999999999999" customHeight="1" x14ac:dyDescent="0.35">
      <c r="A3" s="10"/>
      <c r="B3" s="47"/>
      <c r="C3" s="28"/>
      <c r="D3" s="28"/>
      <c r="E3" s="29"/>
    </row>
    <row r="4" spans="1:7" ht="30" customHeight="1" x14ac:dyDescent="0.35">
      <c r="A4" s="20" t="s">
        <v>85</v>
      </c>
      <c r="B4" s="49" t="s">
        <v>96</v>
      </c>
      <c r="C4" s="50"/>
    </row>
    <row r="5" spans="1:7" ht="19.899999999999999" customHeight="1" x14ac:dyDescent="0.35">
      <c r="A5" s="20" t="s">
        <v>86</v>
      </c>
      <c r="B5" s="52" t="s">
        <v>12</v>
      </c>
      <c r="C5" s="52" t="s">
        <v>24</v>
      </c>
      <c r="D5" s="52" t="s">
        <v>26</v>
      </c>
      <c r="E5" s="53" t="s">
        <v>27</v>
      </c>
    </row>
    <row r="6" spans="1:7" ht="19.899999999999999" customHeight="1" x14ac:dyDescent="0.35">
      <c r="B6" s="58" t="s">
        <v>97</v>
      </c>
      <c r="C6" s="56">
        <v>0</v>
      </c>
      <c r="D6" s="56">
        <v>0</v>
      </c>
      <c r="E6" s="57">
        <f>装饰[[#This Row],[预估费用]]-装饰[[#This Row],[实际费用]]</f>
        <v>0</v>
      </c>
    </row>
    <row r="7" spans="1:7" ht="19.899999999999999" customHeight="1" x14ac:dyDescent="0.35">
      <c r="B7" s="58" t="s">
        <v>98</v>
      </c>
      <c r="C7" s="56">
        <v>300</v>
      </c>
      <c r="D7" s="56">
        <v>320</v>
      </c>
      <c r="E7" s="57">
        <f>装饰[[#This Row],[预估费用]]-装饰[[#This Row],[实际费用]]</f>
        <v>-20</v>
      </c>
    </row>
    <row r="8" spans="1:7" ht="19.899999999999999" customHeight="1" x14ac:dyDescent="0.35">
      <c r="B8" s="58" t="s">
        <v>99</v>
      </c>
      <c r="C8" s="56">
        <v>100</v>
      </c>
      <c r="D8" s="56">
        <v>75</v>
      </c>
      <c r="E8" s="57">
        <f>装饰[[#This Row],[预估费用]]-装饰[[#This Row],[实际费用]]</f>
        <v>25</v>
      </c>
    </row>
    <row r="9" spans="1:7" ht="19.899999999999999" customHeight="1" x14ac:dyDescent="0.35">
      <c r="B9" s="58" t="s">
        <v>100</v>
      </c>
      <c r="C9" s="56">
        <v>100</v>
      </c>
      <c r="D9" s="56">
        <v>75</v>
      </c>
      <c r="E9" s="57">
        <f>装饰[[#This Row],[预估费用]]-装饰[[#This Row],[实际费用]]</f>
        <v>25</v>
      </c>
    </row>
    <row r="10" spans="1:7" ht="19.899999999999999" customHeight="1" x14ac:dyDescent="0.35">
      <c r="B10" s="58" t="s">
        <v>101</v>
      </c>
      <c r="C10" s="56">
        <v>200</v>
      </c>
      <c r="D10" s="56">
        <v>250</v>
      </c>
      <c r="E10" s="57">
        <f>装饰[[#This Row],[预估费用]]-装饰[[#This Row],[实际费用]]</f>
        <v>-50</v>
      </c>
    </row>
    <row r="11" spans="1:7" ht="19.899999999999999" customHeight="1" x14ac:dyDescent="0.35">
      <c r="A11" s="59"/>
      <c r="B11" s="69" t="s">
        <v>102</v>
      </c>
      <c r="C11" s="61">
        <f>SUBTOTAL(109,装饰[预估费用])</f>
        <v>700</v>
      </c>
      <c r="D11" s="61">
        <f>SUBTOTAL(109,装饰[实际费用])</f>
        <v>720</v>
      </c>
      <c r="E11" s="62">
        <f>SUBTOTAL(109,装饰[超出/不足])</f>
        <v>-20</v>
      </c>
    </row>
    <row r="12" spans="1:7" ht="19.899999999999999" customHeight="1" x14ac:dyDescent="0.35">
      <c r="A12" s="10"/>
      <c r="B12" s="47" t="s">
        <v>103</v>
      </c>
      <c r="C12" s="47"/>
      <c r="D12" s="47"/>
      <c r="E12" s="29"/>
    </row>
    <row r="13" spans="1:7" ht="19.899999999999999" customHeight="1" x14ac:dyDescent="0.35">
      <c r="A13" s="10"/>
      <c r="B13" s="47"/>
      <c r="C13" s="47"/>
      <c r="D13" s="47"/>
      <c r="E13" s="29"/>
    </row>
    <row r="14" spans="1:7" ht="24" customHeight="1" x14ac:dyDescent="0.35">
      <c r="A14" s="20" t="s">
        <v>87</v>
      </c>
      <c r="B14" s="49" t="s">
        <v>16</v>
      </c>
      <c r="C14" s="72"/>
      <c r="D14" s="27"/>
      <c r="E14" s="19"/>
    </row>
    <row r="15" spans="1:7" ht="19.899999999999999" customHeight="1" x14ac:dyDescent="0.35">
      <c r="A15" s="20" t="s">
        <v>88</v>
      </c>
      <c r="B15" s="52" t="s">
        <v>12</v>
      </c>
      <c r="C15" s="52" t="s">
        <v>24</v>
      </c>
      <c r="D15" s="52" t="s">
        <v>26</v>
      </c>
      <c r="E15" s="53" t="s">
        <v>27</v>
      </c>
    </row>
    <row r="16" spans="1:7" ht="19.899999999999999" customHeight="1" x14ac:dyDescent="0.35">
      <c r="B16" s="73" t="s">
        <v>104</v>
      </c>
      <c r="C16" s="74">
        <v>500</v>
      </c>
      <c r="D16" s="74">
        <v>450</v>
      </c>
      <c r="E16" s="75">
        <f>鲜花[[#This Row],[预估费用]]-鲜花[[#This Row],[实际费用]]</f>
        <v>50</v>
      </c>
    </row>
    <row r="17" spans="1:5" ht="19.899999999999999" customHeight="1" x14ac:dyDescent="0.35">
      <c r="B17" s="73" t="s">
        <v>105</v>
      </c>
      <c r="C17" s="74">
        <v>0</v>
      </c>
      <c r="D17" s="74">
        <v>0</v>
      </c>
      <c r="E17" s="75">
        <f>鲜花[[#This Row],[预估费用]]-鲜花[[#This Row],[实际费用]]</f>
        <v>0</v>
      </c>
    </row>
    <row r="18" spans="1:5" ht="19.899999999999999" customHeight="1" x14ac:dyDescent="0.35">
      <c r="B18" s="73" t="s">
        <v>106</v>
      </c>
      <c r="C18" s="74">
        <v>0</v>
      </c>
      <c r="D18" s="74">
        <v>0</v>
      </c>
      <c r="E18" s="75">
        <f>鲜花[[#This Row],[预估费用]]-鲜花[[#This Row],[实际费用]]</f>
        <v>0</v>
      </c>
    </row>
    <row r="19" spans="1:5" ht="19.899999999999999" customHeight="1" x14ac:dyDescent="0.35">
      <c r="B19" s="73" t="s">
        <v>107</v>
      </c>
      <c r="C19" s="74">
        <v>400</v>
      </c>
      <c r="D19" s="74">
        <v>400</v>
      </c>
      <c r="E19" s="75">
        <f>鲜花[[#This Row],[预估费用]]-鲜花[[#This Row],[实际费用]]</f>
        <v>0</v>
      </c>
    </row>
    <row r="20" spans="1:5" ht="19.899999999999999" customHeight="1" x14ac:dyDescent="0.35">
      <c r="A20" s="59"/>
      <c r="B20" s="73" t="s">
        <v>18</v>
      </c>
      <c r="C20" s="74">
        <v>0</v>
      </c>
      <c r="D20" s="74">
        <v>0</v>
      </c>
      <c r="E20" s="75">
        <f>鲜花[[#This Row],[预估费用]]-鲜花[[#This Row],[实际费用]]</f>
        <v>0</v>
      </c>
    </row>
    <row r="21" spans="1:5" ht="19.899999999999999" customHeight="1" x14ac:dyDescent="0.35">
      <c r="A21" s="10"/>
      <c r="B21" s="76" t="s">
        <v>108</v>
      </c>
      <c r="C21" s="77">
        <f>SUBTOTAL(109,鲜花[预估费用])</f>
        <v>900</v>
      </c>
      <c r="D21" s="77">
        <f>SUBTOTAL(109,鲜花[实际费用])</f>
        <v>850</v>
      </c>
      <c r="E21" s="78">
        <f>SUBTOTAL(109,鲜花[超出/不足])</f>
        <v>50</v>
      </c>
    </row>
    <row r="22" spans="1:5" ht="19.899999999999999" customHeight="1" x14ac:dyDescent="0.35">
      <c r="A22" s="10"/>
      <c r="B22" s="73"/>
      <c r="C22" s="73"/>
      <c r="D22" s="73"/>
      <c r="E22" s="79"/>
    </row>
    <row r="23" spans="1:5" ht="24" customHeight="1" x14ac:dyDescent="0.35">
      <c r="A23" s="20" t="s">
        <v>89</v>
      </c>
      <c r="B23" s="49" t="s">
        <v>20</v>
      </c>
      <c r="C23" s="72"/>
      <c r="D23" s="27"/>
      <c r="E23" s="19"/>
    </row>
    <row r="24" spans="1:5" ht="19.899999999999999" customHeight="1" x14ac:dyDescent="0.35">
      <c r="A24" s="20" t="s">
        <v>90</v>
      </c>
      <c r="B24" s="52" t="s">
        <v>12</v>
      </c>
      <c r="C24" s="52" t="s">
        <v>24</v>
      </c>
      <c r="D24" s="52" t="s">
        <v>26</v>
      </c>
      <c r="E24" s="53" t="s">
        <v>27</v>
      </c>
    </row>
    <row r="25" spans="1:5" ht="19.899999999999999" customHeight="1" x14ac:dyDescent="0.35">
      <c r="B25" s="73" t="s">
        <v>109</v>
      </c>
      <c r="C25" s="74">
        <v>1000</v>
      </c>
      <c r="D25" s="74">
        <v>400</v>
      </c>
      <c r="E25" s="75">
        <f>礼品[[#This Row],[预估费用]]-礼品[[#This Row],[实际费用]]</f>
        <v>600</v>
      </c>
    </row>
    <row r="26" spans="1:5" ht="19.899999999999999" customHeight="1" x14ac:dyDescent="0.35">
      <c r="B26" s="73" t="s">
        <v>110</v>
      </c>
      <c r="C26" s="74">
        <v>150</v>
      </c>
      <c r="D26" s="74">
        <v>200</v>
      </c>
      <c r="E26" s="75">
        <f>礼品[[#This Row],[预估费用]]-礼品[[#This Row],[实际费用]]</f>
        <v>-50</v>
      </c>
    </row>
    <row r="27" spans="1:5" ht="19.899999999999999" customHeight="1" x14ac:dyDescent="0.35">
      <c r="B27" s="73" t="s">
        <v>111</v>
      </c>
      <c r="C27" s="74">
        <v>150</v>
      </c>
      <c r="D27" s="74">
        <v>200</v>
      </c>
      <c r="E27" s="75">
        <f>礼品[[#This Row],[预估费用]]-礼品[[#This Row],[实际费用]]</f>
        <v>-50</v>
      </c>
    </row>
    <row r="28" spans="1:5" ht="19.899999999999999" customHeight="1" x14ac:dyDescent="0.35">
      <c r="A28" s="59"/>
      <c r="B28" s="73" t="s">
        <v>112</v>
      </c>
      <c r="C28" s="74">
        <v>25</v>
      </c>
      <c r="D28" s="74">
        <v>25</v>
      </c>
      <c r="E28" s="75">
        <f>礼品[[#This Row],[预估费用]]-礼品[[#This Row],[实际费用]]</f>
        <v>0</v>
      </c>
    </row>
    <row r="29" spans="1:5" ht="19.899999999999999" customHeight="1" x14ac:dyDescent="0.35">
      <c r="A29" s="10"/>
      <c r="B29" s="73" t="s">
        <v>113</v>
      </c>
      <c r="C29" s="74">
        <v>20</v>
      </c>
      <c r="D29" s="74">
        <v>250</v>
      </c>
      <c r="E29" s="75">
        <f>礼品[[#This Row],[预估费用]]-礼品[[#This Row],[实际费用]]</f>
        <v>-230</v>
      </c>
    </row>
    <row r="30" spans="1:5" ht="19.899999999999999" customHeight="1" x14ac:dyDescent="0.35">
      <c r="B30" s="76" t="s">
        <v>114</v>
      </c>
      <c r="C30" s="77">
        <f>SUBTOTAL(109,礼品[预估费用])</f>
        <v>1345</v>
      </c>
      <c r="D30" s="77">
        <f>SUBTOTAL(109,礼品[实际费用])</f>
        <v>1075</v>
      </c>
      <c r="E30" s="78">
        <f>SUBTOTAL(109,礼品[超出/不足])</f>
        <v>270</v>
      </c>
    </row>
    <row r="31" spans="1:5" ht="19.899999999999999" customHeight="1" x14ac:dyDescent="0.35">
      <c r="B31" s="73"/>
      <c r="C31" s="73"/>
      <c r="D31" s="73"/>
      <c r="E31" s="79"/>
    </row>
    <row r="32" spans="1:5" ht="24" customHeight="1" x14ac:dyDescent="0.35">
      <c r="A32" s="20" t="s">
        <v>91</v>
      </c>
      <c r="B32" s="67" t="s">
        <v>115</v>
      </c>
      <c r="C32" s="72"/>
      <c r="D32" s="27"/>
      <c r="E32" s="19"/>
    </row>
    <row r="33" spans="1:5" ht="19.899999999999999" customHeight="1" x14ac:dyDescent="0.35">
      <c r="A33" s="20" t="s">
        <v>92</v>
      </c>
      <c r="B33" s="52" t="s">
        <v>12</v>
      </c>
      <c r="C33" s="52" t="s">
        <v>24</v>
      </c>
      <c r="D33" s="52" t="s">
        <v>26</v>
      </c>
      <c r="E33" s="53" t="s">
        <v>27</v>
      </c>
    </row>
    <row r="34" spans="1:5" ht="19.899999999999999" customHeight="1" x14ac:dyDescent="0.35">
      <c r="A34" s="59"/>
      <c r="B34" s="73" t="s">
        <v>116</v>
      </c>
      <c r="C34" s="74">
        <v>100</v>
      </c>
      <c r="D34" s="74">
        <v>125</v>
      </c>
      <c r="E34" s="75">
        <f>旅行[[#This Row],[预估费用]]-旅行[[#This Row],[实际费用]]</f>
        <v>-25</v>
      </c>
    </row>
    <row r="35" spans="1:5" ht="19.899999999999999" customHeight="1" x14ac:dyDescent="0.35">
      <c r="A35" s="10"/>
      <c r="B35" s="73" t="s">
        <v>117</v>
      </c>
      <c r="C35" s="74">
        <v>0</v>
      </c>
      <c r="D35" s="74">
        <v>40</v>
      </c>
      <c r="E35" s="75">
        <f>旅行[[#This Row],[预估费用]]-旅行[[#This Row],[实际费用]]</f>
        <v>-40</v>
      </c>
    </row>
    <row r="36" spans="1:5" ht="19.899999999999999" customHeight="1" x14ac:dyDescent="0.35">
      <c r="B36" s="73" t="s">
        <v>118</v>
      </c>
      <c r="C36" s="74">
        <v>0</v>
      </c>
      <c r="D36" s="74">
        <v>0</v>
      </c>
      <c r="E36" s="75">
        <f>旅行[[#This Row],[预估费用]]-旅行[[#This Row],[实际费用]]</f>
        <v>0</v>
      </c>
    </row>
    <row r="37" spans="1:5" ht="19.899999999999999" customHeight="1" x14ac:dyDescent="0.35">
      <c r="B37" s="76" t="s">
        <v>119</v>
      </c>
      <c r="C37" s="77">
        <f>SUBTOTAL(109,旅行[预估费用])</f>
        <v>100</v>
      </c>
      <c r="D37" s="77">
        <f>SUBTOTAL(109,旅行[实际费用])</f>
        <v>165</v>
      </c>
      <c r="E37" s="78">
        <f>SUBTOTAL(109,旅行[超出/不足])</f>
        <v>-65</v>
      </c>
    </row>
    <row r="38" spans="1:5" ht="19.899999999999999" customHeight="1" x14ac:dyDescent="0.35">
      <c r="B38" s="73"/>
      <c r="C38" s="80"/>
      <c r="D38" s="80"/>
      <c r="E38" s="79"/>
    </row>
    <row r="39" spans="1:5" s="85" customFormat="1" ht="24" customHeight="1" x14ac:dyDescent="0.35">
      <c r="A39" s="81" t="s">
        <v>93</v>
      </c>
      <c r="B39" s="49" t="s">
        <v>120</v>
      </c>
      <c r="C39" s="82"/>
      <c r="D39" s="83"/>
      <c r="E39" s="84"/>
    </row>
    <row r="40" spans="1:5" ht="19.899999999999999" customHeight="1" x14ac:dyDescent="0.35">
      <c r="A40" s="20" t="s">
        <v>94</v>
      </c>
      <c r="B40" s="52" t="s">
        <v>12</v>
      </c>
      <c r="C40" s="52" t="s">
        <v>24</v>
      </c>
      <c r="D40" s="52" t="s">
        <v>26</v>
      </c>
      <c r="E40" s="53" t="s">
        <v>27</v>
      </c>
    </row>
    <row r="41" spans="1:5" ht="19.899999999999999" customHeight="1" x14ac:dyDescent="0.35">
      <c r="B41" s="58" t="s">
        <v>121</v>
      </c>
      <c r="C41" s="56">
        <v>0</v>
      </c>
      <c r="D41" s="56">
        <v>0</v>
      </c>
      <c r="E41" s="57">
        <f>其他费用[[#This Row],[预估费用]]-其他费用[[#This Row],[实际费用]]</f>
        <v>0</v>
      </c>
    </row>
    <row r="42" spans="1:5" ht="19.899999999999999" customHeight="1" x14ac:dyDescent="0.35">
      <c r="B42" s="58" t="s">
        <v>122</v>
      </c>
      <c r="C42" s="56">
        <v>40</v>
      </c>
      <c r="D42" s="56">
        <v>55</v>
      </c>
      <c r="E42" s="57">
        <f>其他费用[[#This Row],[预估费用]]-其他费用[[#This Row],[实际费用]]</f>
        <v>-15</v>
      </c>
    </row>
    <row r="43" spans="1:5" ht="19.899999999999999" customHeight="1" x14ac:dyDescent="0.35">
      <c r="B43" s="58" t="s">
        <v>123</v>
      </c>
      <c r="C43" s="56">
        <v>0</v>
      </c>
      <c r="D43" s="56">
        <v>0</v>
      </c>
      <c r="E43" s="57">
        <f>其他费用[[#This Row],[预估费用]]-其他费用[[#This Row],[实际费用]]</f>
        <v>0</v>
      </c>
    </row>
    <row r="44" spans="1:5" ht="19.899999999999999" customHeight="1" x14ac:dyDescent="0.35">
      <c r="B44" s="58" t="s">
        <v>124</v>
      </c>
      <c r="C44" s="56">
        <v>450</v>
      </c>
      <c r="D44" s="56">
        <v>450</v>
      </c>
      <c r="E44" s="57">
        <f>其他费用[[#This Row],[预估费用]]-其他费用[[#This Row],[实际费用]]</f>
        <v>0</v>
      </c>
    </row>
    <row r="45" spans="1:5" ht="19.899999999999999" customHeight="1" x14ac:dyDescent="0.35">
      <c r="B45" s="58" t="s">
        <v>125</v>
      </c>
      <c r="C45" s="56">
        <v>20</v>
      </c>
      <c r="D45" s="56">
        <v>50</v>
      </c>
      <c r="E45" s="57">
        <f>其他费用[[#This Row],[预估费用]]-其他费用[[#This Row],[实际费用]]</f>
        <v>-30</v>
      </c>
    </row>
    <row r="46" spans="1:5" ht="19.899999999999999" customHeight="1" x14ac:dyDescent="0.35">
      <c r="B46" s="58" t="s">
        <v>126</v>
      </c>
      <c r="C46" s="56">
        <v>30</v>
      </c>
      <c r="D46" s="56">
        <v>20</v>
      </c>
      <c r="E46" s="57">
        <f>其他费用[[#This Row],[预估费用]]-其他费用[[#This Row],[实际费用]]</f>
        <v>10</v>
      </c>
    </row>
    <row r="47" spans="1:5" ht="19.899999999999999" customHeight="1" x14ac:dyDescent="0.35">
      <c r="A47" s="59"/>
      <c r="B47" s="58" t="s">
        <v>127</v>
      </c>
      <c r="C47" s="56">
        <v>45</v>
      </c>
      <c r="D47" s="56">
        <v>46</v>
      </c>
      <c r="E47" s="57">
        <f>其他费用[[#This Row],[预估费用]]-其他费用[[#This Row],[实际费用]]</f>
        <v>-1</v>
      </c>
    </row>
    <row r="48" spans="1:5" ht="19.899999999999999" customHeight="1" x14ac:dyDescent="0.35">
      <c r="B48" s="58" t="s">
        <v>128</v>
      </c>
      <c r="C48" s="56">
        <v>0</v>
      </c>
      <c r="D48" s="56">
        <v>0</v>
      </c>
      <c r="E48" s="57">
        <f>其他费用[[#This Row],[预估费用]]-其他费用[[#This Row],[实际费用]]</f>
        <v>0</v>
      </c>
    </row>
    <row r="49" spans="2:5" ht="19.899999999999999" customHeight="1" x14ac:dyDescent="0.35">
      <c r="B49" s="58" t="s">
        <v>129</v>
      </c>
      <c r="C49" s="56">
        <v>300</v>
      </c>
      <c r="D49" s="56">
        <v>400</v>
      </c>
      <c r="E49" s="57">
        <f>其他费用[[#This Row],[预估费用]]-其他费用[[#This Row],[实际费用]]</f>
        <v>-100</v>
      </c>
    </row>
    <row r="50" spans="2:5" ht="19.899999999999999" customHeight="1" x14ac:dyDescent="0.35">
      <c r="B50" s="58" t="s">
        <v>130</v>
      </c>
      <c r="C50" s="56">
        <v>0</v>
      </c>
      <c r="D50" s="56">
        <v>0</v>
      </c>
      <c r="E50" s="57">
        <f>其他费用[[#This Row],[预估费用]]-其他费用[[#This Row],[实际费用]]</f>
        <v>0</v>
      </c>
    </row>
    <row r="51" spans="2:5" ht="19.899999999999999" customHeight="1" x14ac:dyDescent="0.35">
      <c r="B51" s="69" t="s">
        <v>131</v>
      </c>
      <c r="C51" s="61">
        <f>SUBTOTAL(109,其他费用[预估费用])</f>
        <v>885</v>
      </c>
      <c r="D51" s="61">
        <f>SUBTOTAL(109,其他费用[实际费用])</f>
        <v>1021</v>
      </c>
      <c r="E51" s="62">
        <f>SUBTOTAL(109,其他费用[超出/不足])</f>
        <v>-136</v>
      </c>
    </row>
  </sheetData>
  <mergeCells count="1">
    <mergeCell ref="B2:E2"/>
  </mergeCells>
  <phoneticPr fontId="25" type="noConversion"/>
  <pageMargins left="0.7" right="0.7" top="0.75" bottom="0.75" header="0.3" footer="0.3"/>
  <pageSetup paperSize="9" fitToHeight="0" orientation="portrait" r:id="rId1"/>
  <tableParts count="5">
    <tablePart r:id="rId2"/>
    <tablePart r:id="rId3"/>
    <tablePart r:id="rId4"/>
    <tablePart r:id="rId5"/>
    <tablePart r:id="rId6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EE8D0938-2719-4215-91C1-34331E565631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Gray" iconId="0"/>
              <x14:cfIcon iconSet="NoIcons" iconId="0"/>
              <x14:cfIcon iconSet="3ArrowsGray" iconId="2"/>
            </x14:iconSet>
          </x14:cfRule>
          <xm:sqref>E6:E10 E16:E20 E25:E29 E34:E36 E41:E50</xm:sqref>
        </x14:conditionalFormatting>
      </x14:conditionalFormattings>
    </ext>
  </extLst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47728218-B2FA-495B-A4D6-8C6C1F6A8B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D89EDD5D-0910-4E59-BCDC-087C6568F9A8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188BF2CB-17E3-4FD5-800C-CEE7BB0AD2D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TM04036858</ap:Template>
  <ap:DocSecurity>0</ap:DocSecurity>
  <ap:ScaleCrop>false</ap:ScaleCrop>
  <ap:HeadingPairs>
    <vt:vector baseType="variant" size="4">
      <vt:variant>
        <vt:lpstr>工作表</vt:lpstr>
      </vt:variant>
      <vt:variant>
        <vt:i4>4</vt:i4>
      </vt:variant>
      <vt:variant>
        <vt:lpstr>命名范围</vt:lpstr>
      </vt:variant>
      <vt:variant>
        <vt:i4>21</vt:i4>
      </vt:variant>
    </vt:vector>
  </ap:HeadingPairs>
  <ap:TitlesOfParts>
    <vt:vector baseType="lpstr" size="25">
      <vt:lpstr>开始</vt:lpstr>
      <vt:lpstr>婚礼预算</vt:lpstr>
      <vt:lpstr>费用明细</vt:lpstr>
      <vt:lpstr>费用明细（续）</vt:lpstr>
      <vt:lpstr>费用明细!Print_Titles</vt:lpstr>
      <vt:lpstr>服装实际总计</vt:lpstr>
      <vt:lpstr>服装预估总计</vt:lpstr>
      <vt:lpstr>花卉实际总计</vt:lpstr>
      <vt:lpstr>花卉预估总计</vt:lpstr>
      <vt:lpstr>礼品实际总计</vt:lpstr>
      <vt:lpstr>礼品预估总计</vt:lpstr>
      <vt:lpstr>旅行交通实际总计</vt:lpstr>
      <vt:lpstr>旅行交通预估总计</vt:lpstr>
      <vt:lpstr>其他费用实际总计</vt:lpstr>
      <vt:lpstr>其他费用预估总计</vt:lpstr>
      <vt:lpstr>摄影实际总计</vt:lpstr>
      <vt:lpstr>摄影预估总计</vt:lpstr>
      <vt:lpstr>宴会实际总计</vt:lpstr>
      <vt:lpstr>宴会预估总计</vt:lpstr>
      <vt:lpstr>音乐娱乐实际总计</vt:lpstr>
      <vt:lpstr>音乐娱乐预估总计</vt:lpstr>
      <vt:lpstr>印刷纸品实际总计</vt:lpstr>
      <vt:lpstr>印刷纸品预估总计</vt:lpstr>
      <vt:lpstr>装饰实际总计</vt:lpstr>
      <vt:lpstr>装饰预估总计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2022-12-01T07:07:11Z</dcterms:created>
  <dcterms:modified xsi:type="dcterms:W3CDTF">2023-03-30T06:31:29Z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