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家庭预算" sheetId="1" r:id="rId1"/>
  </sheets>
  <definedNames>
    <definedName name="BudgetYear">家庭预算!$C$2</definedName>
    <definedName name="_xlnm.Print_Titles" localSheetId="0">家庭预算!$13:$13</definedName>
  </definedNames>
  <calcPr calcId="152511"/>
</workbook>
</file>

<file path=xl/calcChain.xml><?xml version="1.0" encoding="utf-8"?>
<calcChain xmlns="http://schemas.openxmlformats.org/spreadsheetml/2006/main"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E28" i="1" l="1"/>
  <c r="G28" i="1"/>
  <c r="H28" i="1"/>
  <c r="I28" i="1"/>
  <c r="J28" i="1"/>
  <c r="K28" i="1"/>
  <c r="L28" i="1"/>
  <c r="F11" i="1"/>
  <c r="G11" i="1"/>
  <c r="I11" i="1"/>
  <c r="K11" i="1"/>
  <c r="M11" i="1"/>
  <c r="D11" i="1"/>
  <c r="F28" i="1"/>
  <c r="M28" i="1"/>
  <c r="N28" i="1"/>
  <c r="C28" i="1"/>
  <c r="O8" i="1"/>
  <c r="E11" i="1"/>
  <c r="H11" i="1"/>
  <c r="J11" i="1"/>
  <c r="L11" i="1"/>
  <c r="N11" i="1"/>
  <c r="C11" i="1"/>
  <c r="F5" i="1" l="1"/>
  <c r="N5" i="1"/>
  <c r="J5" i="1"/>
  <c r="C5" i="1"/>
  <c r="D28" i="1"/>
  <c r="D5" i="1" s="1"/>
  <c r="O15" i="1"/>
  <c r="I5" i="1"/>
  <c r="E5" i="1"/>
  <c r="K5" i="1"/>
  <c r="G5" i="1"/>
  <c r="M5" i="1"/>
  <c r="L5" i="1"/>
  <c r="H5" i="1"/>
  <c r="O9" i="1"/>
  <c r="O10" i="1"/>
  <c r="O11" i="1" l="1"/>
  <c r="O28" i="1"/>
  <c r="O5" i="1" l="1"/>
</calcChain>
</file>

<file path=xl/sharedStrings.xml><?xml version="1.0" encoding="utf-8"?>
<sst xmlns="http://schemas.openxmlformats.org/spreadsheetml/2006/main" count="67" uniqueCount="39">
  <si>
    <t>史美萍一家预算</t>
  </si>
  <si>
    <t>年：</t>
  </si>
  <si>
    <t>可用现金</t>
  </si>
  <si>
    <t>每月现金</t>
  </si>
  <si>
    <t>收入类型</t>
  </si>
  <si>
    <t>收入 1</t>
  </si>
  <si>
    <t>收入 2</t>
  </si>
  <si>
    <t>其他收入</t>
  </si>
  <si>
    <t>总收入</t>
  </si>
  <si>
    <t>支出</t>
  </si>
  <si>
    <t>住房</t>
  </si>
  <si>
    <t>日用杂货</t>
  </si>
  <si>
    <t>车贷</t>
  </si>
  <si>
    <t>保险</t>
  </si>
  <si>
    <t>家庭电话</t>
  </si>
  <si>
    <t>移动电话</t>
  </si>
  <si>
    <t>有线电视</t>
  </si>
  <si>
    <t>网费</t>
  </si>
  <si>
    <t>电费</t>
  </si>
  <si>
    <t>水费</t>
  </si>
  <si>
    <t>燃气费</t>
  </si>
  <si>
    <t>娱乐</t>
  </si>
  <si>
    <t>学费</t>
  </si>
  <si>
    <t>储蓄</t>
  </si>
  <si>
    <t>总支出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</si>
  <si>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</si>
  <si>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</si>
  <si>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</si>
  <si>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</si>
  <si>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</si>
  <si>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</si>
  <si>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</si>
  <si>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</si>
  <si>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</si>
  <si>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</si>
  <si>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</si>
  <si>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</si>
  <si>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年初至今总计</t>
  </si>
  <si>
    <t>趋势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</si>
</sst>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&quot;¥&quot;#,##0.00_);!(&quot;¥&quot;#,##0.00!)"/>
  </numFmts>
  <fonts count="14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22"/>
      <color theme="0" tint="-0.34998626667073579"/>
      <name val="Bookman Old Style"/>
      <family val="2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9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b/>
      <sz val="22"/>
      <color theme="0" tint="-0.34998626667073579"/>
      <name val="Microsoft YaHei UI"/>
      <family val="2"/>
      <charset val="134"/>
    </font>
    <font>
      <sz val="10"/>
      <color theme="0" tint="-0.34998626667073579"/>
      <name val="Microsoft YaHei UI"/>
      <family val="2"/>
      <charset val="134"/>
    </font>
    <font>
      <b/>
      <sz val="14"/>
      <color theme="0" tint="-0.34998626667073579"/>
      <name val="Microsoft YaHei UI"/>
      <family val="2"/>
      <charset val="134"/>
    </font>
    <font>
      <b/>
      <sz val="10.5"/>
      <color theme="0" tint="-0.34998626667073579"/>
      <name val="Microsoft YaHei UI"/>
      <family val="2"/>
      <charset val="134"/>
    </font>
    <font>
      <sz val="10"/>
      <color theme="1"/>
      <name val="Microsoft YaHei U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4">
    <xf numFmtId="0" fontId="0" fillId="0" borderId="0" xfId="0">
      <alignment vertical="center"/>
    </xf>
    <xf numFmtId="0" fontId="8" fillId="0" borderId="0" xfId="2" applyFont="1" applyFill="1"/>
    <xf numFmtId="0" fontId="9" fillId="0" borderId="0" xfId="3" applyFont="1" applyFill="1" applyBorder="1" applyAlignment="1">
      <alignment horizontal="left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8" fillId="0" borderId="0" xfId="2" applyFont="1" applyFill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177" fontId="1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0" borderId="0" xfId="2" applyFont="1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indent="1"/>
    </xf>
    <xf numFmtId="177" fontId="10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7" formatCode="&quot;¥&quot;#,##0.00_);!(&quot;¥&quot;#,##0.00!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numFmt numFmtId="176" formatCode="&quot;$&quot;#,##0.00_);!(&quot;$&quot;#,##0.00!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7" formatCode="&quot;¥&quot;#,##0.00_);!(&quot;¥&quot;#,##0.00!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Microsoft YaHei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16"/>
      <tableStyleElement type="headerRow" dxfId="115"/>
      <tableStyleElement type="totalRow" dxfId="114"/>
      <tableStyleElement type="firstColumn" dxfId="113"/>
      <tableStyleElement type="firstHeaderCell" dxfId="112"/>
      <tableStyleElement type="firstTotalCell" dxfId="111"/>
    </tableStyle>
    <tableStyle name="Family Budget Cash Available 2" pivot="0" count="6">
      <tableStyleElement type="wholeTable" dxfId="110"/>
      <tableStyleElement type="headerRow" dxfId="109"/>
      <tableStyleElement type="totalRow" dxfId="108"/>
      <tableStyleElement type="firstColumn" dxfId="107"/>
      <tableStyleElement type="firstHeaderCell" dxfId="106"/>
      <tableStyleElement type="firstTotalCell" dxfId="105"/>
    </tableStyle>
    <tableStyle name="Family Budget Cash Available 3" pivot="0" count="6">
      <tableStyleElement type="wholeTable" dxfId="104"/>
      <tableStyleElement type="headerRow" dxfId="103"/>
      <tableStyleElement type="totalRow" dxfId="102"/>
      <tableStyleElement type="firstColumn" dxfId="101"/>
      <tableStyleElement type="firstHeaderCell" dxfId="100"/>
      <tableStyleElement type="firstTotalCell" dxfId="9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标题图形" descr="树和房子的线条画" title="预算图形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Income" displayName="tblIncome" ref="B7:P11" totalsRowCount="1" headerRowDxfId="53" dataDxfId="51" totalsRowDxfId="52" headerRowCellStyle="Heading 1">
  <tableColumns count="15">
    <tableColumn id="1" name="收入类型" totalsRowLabel="总收入" dataDxfId="83" totalsRowDxfId="82"/>
    <tableColumn id="2" name="一月" totalsRowFunction="sum" dataDxfId="81" totalsRowDxfId="80"/>
    <tableColumn id="3" name="二月" totalsRowFunction="sum" dataDxfId="79" totalsRowDxfId="78"/>
    <tableColumn id="4" name="三月" totalsRowFunction="sum" dataDxfId="77" totalsRowDxfId="76"/>
    <tableColumn id="5" name="四月" totalsRowFunction="sum" dataDxfId="75" totalsRowDxfId="74"/>
    <tableColumn id="6" name="五月" totalsRowFunction="sum" dataDxfId="73" totalsRowDxfId="72"/>
    <tableColumn id="7" name="六月" totalsRowFunction="sum" dataDxfId="71" totalsRowDxfId="70"/>
    <tableColumn id="8" name="七月" totalsRowFunction="sum" dataDxfId="69" totalsRowDxfId="68"/>
    <tableColumn id="9" name="八月" totalsRowFunction="sum" dataDxfId="67" totalsRowDxfId="66"/>
    <tableColumn id="10" name="九月" totalsRowFunction="sum" dataDxfId="65" totalsRowDxfId="64"/>
    <tableColumn id="11" name="十月" totalsRowFunction="sum" dataDxfId="63" totalsRowDxfId="62"/>
    <tableColumn id="12" name="十一月" totalsRowFunction="sum" dataDxfId="61" totalsRowDxfId="60"/>
    <tableColumn id="13" name="十二月" totalsRowFunction="sum" dataDxfId="59" totalsRowDxfId="58"/>
    <tableColumn id="14" name="年初至今总计" totalsRowFunction="sum" dataDxfId="57" totalsRowDxfId="56">
      <calculatedColumnFormula>SUM(tblIncome[[#This Row],[一月]:[十二月]])</calculatedColumnFormula>
    </tableColumn>
    <tableColumn id="15" name="趋势" dataDxfId="55" totalsRowDxfId="54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月收入" altTextSummary="按类型汇总每个日历月份的收入。"/>
    </ext>
  </extLst>
</table>
</file>

<file path=xl/tables/table2.xml><?xml version="1.0" encoding="utf-8"?>
<table xmlns="http://schemas.openxmlformats.org/spreadsheetml/2006/main" id="2" name="tblExpenses" displayName="tblExpenses" ref="B13:P28" totalsRowCount="1" headerRowDxfId="35" dataDxfId="33" totalsRowDxfId="34" headerRowCellStyle="Heading 1">
  <tableColumns count="15">
    <tableColumn id="1" name="支出" totalsRowLabel="总支出" dataDxfId="50" totalsRowDxfId="14"/>
    <tableColumn id="2" name="一月" totalsRowFunction="sum" dataDxfId="49" totalsRowDxfId="13"/>
    <tableColumn id="3" name="二月" totalsRowFunction="sum" dataDxfId="48" totalsRowDxfId="12"/>
    <tableColumn id="4" name="三月" totalsRowFunction="sum" dataDxfId="47" totalsRowDxfId="11"/>
    <tableColumn id="5" name="四月" totalsRowFunction="sum" dataDxfId="46" totalsRowDxfId="10"/>
    <tableColumn id="6" name="五月" totalsRowFunction="sum" dataDxfId="45" totalsRowDxfId="9"/>
    <tableColumn id="7" name="六月" totalsRowFunction="sum" dataDxfId="44" totalsRowDxfId="8"/>
    <tableColumn id="8" name="七月" totalsRowFunction="sum" dataDxfId="43" totalsRowDxfId="7"/>
    <tableColumn id="9" name="八月" totalsRowFunction="sum" dataDxfId="42" totalsRowDxfId="6"/>
    <tableColumn id="10" name="九月" totalsRowFunction="sum" dataDxfId="41" totalsRowDxfId="5"/>
    <tableColumn id="11" name="十月" totalsRowFunction="sum" dataDxfId="40" totalsRowDxfId="4"/>
    <tableColumn id="12" name="十一月" totalsRowFunction="sum" dataDxfId="39" totalsRowDxfId="3"/>
    <tableColumn id="13" name="十二月" totalsRowFunction="sum" dataDxfId="38" totalsRowDxfId="2"/>
    <tableColumn id="14" name="年初至今总计" totalsRowFunction="sum" dataDxfId="37" totalsRowDxfId="1">
      <calculatedColumnFormula>SUM(tblExpenses[[#This Row],[一月]:[十二月]])</calculatedColumnFormula>
    </tableColumn>
    <tableColumn id="15" name="趋势" dataDxfId="36" totalsRowDxfId="0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月开支" altTextSummary="每个日历月份的支出摘要。"/>
    </ext>
  </extLst>
</table>
</file>

<file path=xl/tables/table3.xml><?xml version="1.0" encoding="utf-8"?>
<table xmlns="http://schemas.openxmlformats.org/spreadsheetml/2006/main" id="3" name="tblCashAvailable" displayName="tblCashAvailable" ref="B4:P5" headerRowDxfId="17" dataDxfId="15" totalsRowDxfId="16" headerRowCellStyle="Heading 1">
  <tableColumns count="15">
    <tableColumn id="1" name="可用现金" totalsRowLabel="Total" dataDxfId="32" totalsRowDxfId="98"/>
    <tableColumn id="2" name="一月" dataDxfId="31" totalsRowDxfId="97">
      <calculatedColumnFormula>tblIncome[[#Totals],[一月]]-tblExpenses[[#Totals],[一月]]</calculatedColumnFormula>
    </tableColumn>
    <tableColumn id="3" name="二月" dataDxfId="30" totalsRowDxfId="96">
      <calculatedColumnFormula>tblIncome[[#Totals],[二月]]-tblExpenses[[#Totals],[二月]]</calculatedColumnFormula>
    </tableColumn>
    <tableColumn id="4" name="三月" dataDxfId="29" totalsRowDxfId="95">
      <calculatedColumnFormula>tblIncome[[#Totals],[三月]]-tblExpenses[[#Totals],[三月]]</calculatedColumnFormula>
    </tableColumn>
    <tableColumn id="5" name="四月" dataDxfId="28" totalsRowDxfId="94">
      <calculatedColumnFormula>tblIncome[[#Totals],[四月]]-tblExpenses[[#Totals],[四月]]</calculatedColumnFormula>
    </tableColumn>
    <tableColumn id="6" name="五月" dataDxfId="27" totalsRowDxfId="93">
      <calculatedColumnFormula>tblIncome[[#Totals],[五月]]-tblExpenses[[#Totals],[五月]]</calculatedColumnFormula>
    </tableColumn>
    <tableColumn id="7" name="六月" dataDxfId="26" totalsRowDxfId="92">
      <calculatedColumnFormula>tblIncome[[#Totals],[六月]]-tblExpenses[[#Totals],[六月]]</calculatedColumnFormula>
    </tableColumn>
    <tableColumn id="8" name="七月" dataDxfId="25" totalsRowDxfId="91">
      <calculatedColumnFormula>tblIncome[[#Totals],[七月]]-tblExpenses[[#Totals],[七月]]</calculatedColumnFormula>
    </tableColumn>
    <tableColumn id="9" name="八月" dataDxfId="24" totalsRowDxfId="90">
      <calculatedColumnFormula>tblIncome[[#Totals],[八月]]-tblExpenses[[#Totals],[八月]]</calculatedColumnFormula>
    </tableColumn>
    <tableColumn id="10" name="九月" dataDxfId="23" totalsRowDxfId="89">
      <calculatedColumnFormula>tblIncome[[#Totals],[九月]]-tblExpenses[[#Totals],[九月]]</calculatedColumnFormula>
    </tableColumn>
    <tableColumn id="11" name="十月" dataDxfId="22" totalsRowDxfId="88">
      <calculatedColumnFormula>tblIncome[[#Totals],[十月]]-tblExpenses[[#Totals],[十月]]</calculatedColumnFormula>
    </tableColumn>
    <tableColumn id="12" name="十一月" dataDxfId="21" totalsRowDxfId="87">
      <calculatedColumnFormula>tblIncome[[#Totals],[十一月]]-tblExpenses[[#Totals],[十一月]]</calculatedColumnFormula>
    </tableColumn>
    <tableColumn id="13" name="十二月" dataDxfId="20" totalsRowDxfId="86">
      <calculatedColumnFormula>tblIncome[[#Totals],[十二月]]-tblExpenses[[#Totals],[十二月]]</calculatedColumnFormula>
    </tableColumn>
    <tableColumn id="14" name="年初至今总计" dataDxfId="19" totalsRowDxfId="85">
      <calculatedColumnFormula>tblIncome[[#Totals],[年初至今总计]]-tblExpenses[[#Totals],[年初至今总计]]</calculatedColumnFormula>
    </tableColumn>
    <tableColumn id="15" name="趋势" totalsRowFunction="count" dataDxfId="18" totalsRowDxfId="84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每月可用现金" altTextSummary="汇总每个日历月份的可用现金（收入减去支出）。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3" customWidth="1"/>
    <col min="2" max="2" width="23.28515625" style="3" customWidth="1"/>
    <col min="3" max="14" width="12" style="3" customWidth="1"/>
    <col min="15" max="15" width="16.7109375" style="3" customWidth="1"/>
    <col min="16" max="16" width="14.42578125" style="3" customWidth="1"/>
    <col min="17" max="16384" width="9.140625" style="3"/>
  </cols>
  <sheetData>
    <row r="1" spans="1:16" ht="33" customHeight="1" x14ac:dyDescent="0.45">
      <c r="A1" s="1"/>
      <c r="B1" s="2" t="s">
        <v>0</v>
      </c>
      <c r="C1" s="1"/>
      <c r="D1" s="1"/>
      <c r="E1" s="1"/>
      <c r="F1" s="1"/>
      <c r="H1" s="1"/>
      <c r="I1" s="1"/>
      <c r="J1" s="1"/>
      <c r="M1" s="1"/>
      <c r="N1" s="4"/>
      <c r="O1" s="4"/>
      <c r="P1" s="4"/>
    </row>
    <row r="2" spans="1:16" ht="21" customHeight="1" x14ac:dyDescent="0.3">
      <c r="A2" s="1"/>
      <c r="B2" s="5" t="s">
        <v>1</v>
      </c>
      <c r="C2" s="6">
        <v>2013</v>
      </c>
      <c r="D2" s="1"/>
      <c r="E2" s="1"/>
      <c r="F2" s="1"/>
      <c r="H2" s="1"/>
      <c r="I2" s="1"/>
      <c r="J2" s="1"/>
      <c r="K2" s="1"/>
      <c r="L2" s="1"/>
      <c r="M2" s="1"/>
      <c r="N2" s="4"/>
    </row>
    <row r="3" spans="1:16" ht="2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0" customFormat="1" ht="21" customHeight="1" x14ac:dyDescent="0.2">
      <c r="A4" s="7"/>
      <c r="B4" s="8" t="s">
        <v>2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9" t="s">
        <v>37</v>
      </c>
      <c r="P4" s="9" t="s">
        <v>38</v>
      </c>
    </row>
    <row r="5" spans="1:16" s="14" customFormat="1" ht="21" customHeight="1" x14ac:dyDescent="0.2">
      <c r="A5" s="7"/>
      <c r="B5" s="11" t="s">
        <v>3</v>
      </c>
      <c r="C5" s="12">
        <f>tblIncome[[#Totals],[一月]]-tblExpenses[[#Totals],[一月]]</f>
        <v>12200</v>
      </c>
      <c r="D5" s="12">
        <f>tblIncome[[#Totals],[二月]]-tblExpenses[[#Totals],[二月]]</f>
        <v>15870</v>
      </c>
      <c r="E5" s="12">
        <f>tblIncome[[#Totals],[三月]]-tblExpenses[[#Totals],[三月]]</f>
        <v>11740</v>
      </c>
      <c r="F5" s="12">
        <f>tblIncome[[#Totals],[四月]]-tblExpenses[[#Totals],[四月]]</f>
        <v>14450</v>
      </c>
      <c r="G5" s="12">
        <f>tblIncome[[#Totals],[五月]]-tblExpenses[[#Totals],[五月]]</f>
        <v>13910</v>
      </c>
      <c r="H5" s="12">
        <f>tblIncome[[#Totals],[六月]]-tblExpenses[[#Totals],[六月]]</f>
        <v>14340</v>
      </c>
      <c r="I5" s="12">
        <f>tblIncome[[#Totals],[七月]]-tblExpenses[[#Totals],[七月]]</f>
        <v>10850</v>
      </c>
      <c r="J5" s="12">
        <f>tblIncome[[#Totals],[八月]]-tblExpenses[[#Totals],[八月]]</f>
        <v>11810</v>
      </c>
      <c r="K5" s="12">
        <f>tblIncome[[#Totals],[九月]]-tblExpenses[[#Totals],[九月]]</f>
        <v>14450</v>
      </c>
      <c r="L5" s="12">
        <f>tblIncome[[#Totals],[十月]]-tblExpenses[[#Totals],[十月]]</f>
        <v>14660</v>
      </c>
      <c r="M5" s="12">
        <f>tblIncome[[#Totals],[十一月]]-tblExpenses[[#Totals],[十一月]]</f>
        <v>0</v>
      </c>
      <c r="N5" s="12">
        <f>tblIncome[[#Totals],[十二月]]-tblExpenses[[#Totals],[十二月]]</f>
        <v>0</v>
      </c>
      <c r="O5" s="12">
        <f>tblIncome[[#Totals],[年初至今总计]]-tblExpenses[[#Totals],[年初至今总计]]</f>
        <v>134280</v>
      </c>
      <c r="P5" s="13"/>
    </row>
    <row r="6" spans="1:16" ht="2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5">
      <c r="A7" s="1"/>
      <c r="B7" s="15" t="s">
        <v>4</v>
      </c>
      <c r="C7" s="9" t="s">
        <v>25</v>
      </c>
      <c r="D7" s="9" t="s">
        <v>26</v>
      </c>
      <c r="E7" s="9" t="s">
        <v>27</v>
      </c>
      <c r="F7" s="9" t="s">
        <v>28</v>
      </c>
      <c r="G7" s="9" t="s">
        <v>29</v>
      </c>
      <c r="H7" s="9" t="s">
        <v>30</v>
      </c>
      <c r="I7" s="9" t="s">
        <v>31</v>
      </c>
      <c r="J7" s="9" t="s">
        <v>32</v>
      </c>
      <c r="K7" s="9" t="s">
        <v>33</v>
      </c>
      <c r="L7" s="9" t="s">
        <v>34</v>
      </c>
      <c r="M7" s="9" t="s">
        <v>35</v>
      </c>
      <c r="N7" s="9" t="s">
        <v>36</v>
      </c>
      <c r="O7" s="9" t="s">
        <v>37</v>
      </c>
      <c r="P7" s="9" t="s">
        <v>38</v>
      </c>
    </row>
    <row r="8" spans="1:16" s="19" customFormat="1" ht="21" customHeight="1" x14ac:dyDescent="0.2">
      <c r="A8" s="16"/>
      <c r="B8" s="17" t="s">
        <v>5</v>
      </c>
      <c r="C8" s="18">
        <v>40000</v>
      </c>
      <c r="D8" s="18">
        <v>44100</v>
      </c>
      <c r="E8" s="18">
        <v>40190</v>
      </c>
      <c r="F8" s="18">
        <v>42630</v>
      </c>
      <c r="G8" s="18">
        <v>41230</v>
      </c>
      <c r="H8" s="18">
        <v>43080</v>
      </c>
      <c r="I8" s="18">
        <v>41620</v>
      </c>
      <c r="J8" s="18">
        <v>41650</v>
      </c>
      <c r="K8" s="18">
        <v>42480</v>
      </c>
      <c r="L8" s="18">
        <v>43240</v>
      </c>
      <c r="M8" s="18"/>
      <c r="N8" s="18"/>
      <c r="O8" s="18">
        <f>SUM(tblIncome[[#This Row],[一月]:[十二月]])</f>
        <v>420220</v>
      </c>
      <c r="P8" s="17"/>
    </row>
    <row r="9" spans="1:16" s="11" customFormat="1" ht="21" customHeight="1" x14ac:dyDescent="0.2">
      <c r="B9" s="17" t="s">
        <v>6</v>
      </c>
      <c r="C9" s="18">
        <v>2750</v>
      </c>
      <c r="D9" s="18">
        <v>2960</v>
      </c>
      <c r="E9" s="18">
        <v>2510</v>
      </c>
      <c r="F9" s="18">
        <v>2690</v>
      </c>
      <c r="G9" s="18">
        <v>2520</v>
      </c>
      <c r="H9" s="18">
        <v>2520</v>
      </c>
      <c r="I9" s="18">
        <v>2620</v>
      </c>
      <c r="J9" s="18">
        <v>2580</v>
      </c>
      <c r="K9" s="18">
        <v>2960</v>
      </c>
      <c r="L9" s="18">
        <v>2700</v>
      </c>
      <c r="M9" s="18"/>
      <c r="N9" s="18"/>
      <c r="O9" s="18">
        <f>SUM(tblIncome[[#This Row],[一月]:[十二月]])</f>
        <v>26810</v>
      </c>
      <c r="P9" s="17"/>
    </row>
    <row r="10" spans="1:16" s="19" customFormat="1" ht="21" customHeight="1" x14ac:dyDescent="0.2">
      <c r="A10" s="16"/>
      <c r="B10" s="17" t="s">
        <v>7</v>
      </c>
      <c r="C10" s="18">
        <v>5000</v>
      </c>
      <c r="D10" s="18">
        <v>5070</v>
      </c>
      <c r="E10" s="18">
        <v>5510</v>
      </c>
      <c r="F10" s="18">
        <v>5560</v>
      </c>
      <c r="G10" s="18">
        <v>5880</v>
      </c>
      <c r="H10" s="18">
        <v>5340</v>
      </c>
      <c r="I10" s="18">
        <v>5330</v>
      </c>
      <c r="J10" s="18">
        <v>5850</v>
      </c>
      <c r="K10" s="18">
        <v>5600</v>
      </c>
      <c r="L10" s="18">
        <v>5200</v>
      </c>
      <c r="M10" s="18"/>
      <c r="N10" s="18"/>
      <c r="O10" s="18">
        <f>SUM(tblIncome[[#This Row],[一月]:[十二月]])</f>
        <v>54340</v>
      </c>
      <c r="P10" s="17"/>
    </row>
    <row r="11" spans="1:16" ht="21" customHeight="1" x14ac:dyDescent="0.25">
      <c r="A11" s="1"/>
      <c r="B11" s="17" t="s">
        <v>8</v>
      </c>
      <c r="C11" s="20">
        <f>SUBTOTAL(109,tblIncome[一月])</f>
        <v>47750</v>
      </c>
      <c r="D11" s="20">
        <f>SUBTOTAL(109,tblIncome[二月])</f>
        <v>52130</v>
      </c>
      <c r="E11" s="20">
        <f>SUBTOTAL(109,tblIncome[三月])</f>
        <v>48210</v>
      </c>
      <c r="F11" s="20">
        <f>SUBTOTAL(109,tblIncome[四月])</f>
        <v>50880</v>
      </c>
      <c r="G11" s="20">
        <f>SUBTOTAL(109,tblIncome[五月])</f>
        <v>49630</v>
      </c>
      <c r="H11" s="20">
        <f>SUBTOTAL(109,tblIncome[六月])</f>
        <v>50940</v>
      </c>
      <c r="I11" s="20">
        <f>SUBTOTAL(109,tblIncome[七月])</f>
        <v>49570</v>
      </c>
      <c r="J11" s="20">
        <f>SUBTOTAL(109,tblIncome[八月])</f>
        <v>50080</v>
      </c>
      <c r="K11" s="20">
        <f>SUBTOTAL(109,tblIncome[九月])</f>
        <v>51040</v>
      </c>
      <c r="L11" s="20">
        <f>SUBTOTAL(109,tblIncome[十月])</f>
        <v>51140</v>
      </c>
      <c r="M11" s="20">
        <f>SUBTOTAL(109,tblIncome[十一月])</f>
        <v>0</v>
      </c>
      <c r="N11" s="20">
        <f>SUBTOTAL(109,tblIncome[十二月])</f>
        <v>0</v>
      </c>
      <c r="O11" s="20">
        <f>SUBTOTAL(109,tblIncome[年初至今总计])</f>
        <v>501370</v>
      </c>
      <c r="P11" s="21"/>
    </row>
    <row r="12" spans="1:16" ht="21" customHeight="1" x14ac:dyDescent="0.25">
      <c r="A12" s="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21" customHeight="1" x14ac:dyDescent="0.25">
      <c r="A13" s="1"/>
      <c r="B13" s="15" t="s">
        <v>9</v>
      </c>
      <c r="C13" s="9" t="s">
        <v>25</v>
      </c>
      <c r="D13" s="9" t="s">
        <v>26</v>
      </c>
      <c r="E13" s="9" t="s">
        <v>27</v>
      </c>
      <c r="F13" s="9" t="s">
        <v>28</v>
      </c>
      <c r="G13" s="9" t="s">
        <v>29</v>
      </c>
      <c r="H13" s="9" t="s">
        <v>30</v>
      </c>
      <c r="I13" s="9" t="s">
        <v>31</v>
      </c>
      <c r="J13" s="9" t="s">
        <v>32</v>
      </c>
      <c r="K13" s="9" t="s">
        <v>33</v>
      </c>
      <c r="L13" s="9" t="s">
        <v>34</v>
      </c>
      <c r="M13" s="9" t="s">
        <v>35</v>
      </c>
      <c r="N13" s="9" t="s">
        <v>36</v>
      </c>
      <c r="O13" s="9" t="s">
        <v>37</v>
      </c>
      <c r="P13" s="9" t="s">
        <v>38</v>
      </c>
    </row>
    <row r="14" spans="1:16" ht="21" customHeight="1" x14ac:dyDescent="0.25">
      <c r="A14" s="1"/>
      <c r="B14" s="17" t="s">
        <v>10</v>
      </c>
      <c r="C14" s="18">
        <v>15000</v>
      </c>
      <c r="D14" s="18">
        <v>15000</v>
      </c>
      <c r="E14" s="18">
        <v>15000</v>
      </c>
      <c r="F14" s="18">
        <v>15000</v>
      </c>
      <c r="G14" s="18">
        <v>15000</v>
      </c>
      <c r="H14" s="18">
        <v>15000</v>
      </c>
      <c r="I14" s="18">
        <v>15000</v>
      </c>
      <c r="J14" s="18">
        <v>15000</v>
      </c>
      <c r="K14" s="18">
        <v>15000</v>
      </c>
      <c r="L14" s="18">
        <v>15000</v>
      </c>
      <c r="M14" s="18"/>
      <c r="N14" s="18"/>
      <c r="O14" s="18">
        <f>SUM(tblExpenses[[#This Row],[一月]:[十二月]])</f>
        <v>150000</v>
      </c>
      <c r="P14" s="23"/>
    </row>
    <row r="15" spans="1:16" ht="21" customHeight="1" x14ac:dyDescent="0.25">
      <c r="A15" s="1"/>
      <c r="B15" s="17" t="s">
        <v>11</v>
      </c>
      <c r="C15" s="18">
        <v>2500</v>
      </c>
      <c r="D15" s="18">
        <v>3310</v>
      </c>
      <c r="E15" s="18">
        <v>2990</v>
      </c>
      <c r="F15" s="18">
        <v>3330</v>
      </c>
      <c r="G15" s="18">
        <v>3240</v>
      </c>
      <c r="H15" s="18">
        <v>3130</v>
      </c>
      <c r="I15" s="18">
        <v>3380</v>
      </c>
      <c r="J15" s="18">
        <v>2250</v>
      </c>
      <c r="K15" s="18">
        <v>2580</v>
      </c>
      <c r="L15" s="18">
        <v>3220</v>
      </c>
      <c r="M15" s="18"/>
      <c r="N15" s="18"/>
      <c r="O15" s="18">
        <f>SUM(tblExpenses[[#This Row],[一月]:[十二月]])</f>
        <v>29930</v>
      </c>
      <c r="P15" s="23"/>
    </row>
    <row r="16" spans="1:16" ht="21" customHeight="1" x14ac:dyDescent="0.25">
      <c r="A16" s="1"/>
      <c r="B16" s="17" t="s">
        <v>12</v>
      </c>
      <c r="C16" s="18">
        <v>3450</v>
      </c>
      <c r="D16" s="18">
        <v>3450</v>
      </c>
      <c r="E16" s="18">
        <v>3450</v>
      </c>
      <c r="F16" s="18">
        <v>3450</v>
      </c>
      <c r="G16" s="18">
        <v>3450</v>
      </c>
      <c r="H16" s="18">
        <v>3450</v>
      </c>
      <c r="I16" s="18">
        <v>3450</v>
      </c>
      <c r="J16" s="18">
        <v>3450</v>
      </c>
      <c r="K16" s="18">
        <v>3450</v>
      </c>
      <c r="L16" s="18">
        <v>3450</v>
      </c>
      <c r="M16" s="18"/>
      <c r="N16" s="18"/>
      <c r="O16" s="18">
        <f>SUM(tblExpenses[[#This Row],[一月]:[十二月]])</f>
        <v>34500</v>
      </c>
      <c r="P16" s="23"/>
    </row>
    <row r="17" spans="1:16" ht="21" customHeight="1" x14ac:dyDescent="0.25">
      <c r="A17" s="1"/>
      <c r="B17" s="17" t="s">
        <v>13</v>
      </c>
      <c r="C17" s="18">
        <v>1200</v>
      </c>
      <c r="D17" s="18">
        <v>1200</v>
      </c>
      <c r="E17" s="18">
        <v>1200</v>
      </c>
      <c r="F17" s="18">
        <v>1200</v>
      </c>
      <c r="G17" s="18">
        <v>1200</v>
      </c>
      <c r="H17" s="18">
        <v>1200</v>
      </c>
      <c r="I17" s="18">
        <v>1200</v>
      </c>
      <c r="J17" s="18">
        <v>1200</v>
      </c>
      <c r="K17" s="18">
        <v>1200</v>
      </c>
      <c r="L17" s="18">
        <v>1200</v>
      </c>
      <c r="M17" s="18"/>
      <c r="N17" s="18"/>
      <c r="O17" s="18">
        <f>SUM(tblExpenses[[#This Row],[一月]:[十二月]])</f>
        <v>12000</v>
      </c>
      <c r="P17" s="23"/>
    </row>
    <row r="18" spans="1:16" ht="21" customHeight="1" x14ac:dyDescent="0.25">
      <c r="A18" s="1"/>
      <c r="B18" s="17" t="s">
        <v>14</v>
      </c>
      <c r="C18" s="18">
        <v>500</v>
      </c>
      <c r="D18" s="18">
        <v>500</v>
      </c>
      <c r="E18" s="18">
        <v>500</v>
      </c>
      <c r="F18" s="18">
        <v>500</v>
      </c>
      <c r="G18" s="18">
        <v>500</v>
      </c>
      <c r="H18" s="18">
        <v>500</v>
      </c>
      <c r="I18" s="18">
        <v>500</v>
      </c>
      <c r="J18" s="18">
        <v>500</v>
      </c>
      <c r="K18" s="18">
        <v>500</v>
      </c>
      <c r="L18" s="18">
        <v>500</v>
      </c>
      <c r="M18" s="18"/>
      <c r="N18" s="18"/>
      <c r="O18" s="18">
        <f>SUM(tblExpenses[[#This Row],[一月]:[十二月]])</f>
        <v>5000</v>
      </c>
      <c r="P18" s="23"/>
    </row>
    <row r="19" spans="1:16" ht="21" customHeight="1" x14ac:dyDescent="0.25">
      <c r="A19" s="1"/>
      <c r="B19" s="17" t="s">
        <v>15</v>
      </c>
      <c r="C19" s="18">
        <v>720</v>
      </c>
      <c r="D19" s="18">
        <v>700</v>
      </c>
      <c r="E19" s="18">
        <v>800</v>
      </c>
      <c r="F19" s="18">
        <v>700</v>
      </c>
      <c r="G19" s="18">
        <v>750</v>
      </c>
      <c r="H19" s="18">
        <v>800</v>
      </c>
      <c r="I19" s="18">
        <v>900</v>
      </c>
      <c r="J19" s="18">
        <v>730</v>
      </c>
      <c r="K19" s="18">
        <v>750</v>
      </c>
      <c r="L19" s="18">
        <v>700</v>
      </c>
      <c r="M19" s="18"/>
      <c r="N19" s="18"/>
      <c r="O19" s="18">
        <f>SUM(tblExpenses[[#This Row],[一月]:[十二月]])</f>
        <v>7550</v>
      </c>
      <c r="P19" s="23"/>
    </row>
    <row r="20" spans="1:16" ht="21" customHeight="1" x14ac:dyDescent="0.25">
      <c r="A20" s="1"/>
      <c r="B20" s="17" t="s">
        <v>16</v>
      </c>
      <c r="C20" s="18">
        <v>600</v>
      </c>
      <c r="D20" s="18">
        <v>630</v>
      </c>
      <c r="E20" s="18">
        <v>650</v>
      </c>
      <c r="F20" s="18">
        <v>600</v>
      </c>
      <c r="G20" s="18">
        <v>650</v>
      </c>
      <c r="H20" s="18">
        <v>600</v>
      </c>
      <c r="I20" s="18">
        <v>630</v>
      </c>
      <c r="J20" s="18">
        <v>600</v>
      </c>
      <c r="K20" s="18">
        <v>630</v>
      </c>
      <c r="L20" s="18">
        <v>600</v>
      </c>
      <c r="M20" s="18"/>
      <c r="N20" s="18"/>
      <c r="O20" s="18">
        <f>SUM(tblExpenses[[#This Row],[一月]:[十二月]])</f>
        <v>6190</v>
      </c>
      <c r="P20" s="23"/>
    </row>
    <row r="21" spans="1:16" ht="21" customHeight="1" x14ac:dyDescent="0.25">
      <c r="A21" s="1"/>
      <c r="B21" s="17" t="s">
        <v>17</v>
      </c>
      <c r="C21" s="18">
        <v>450</v>
      </c>
      <c r="D21" s="18">
        <v>450</v>
      </c>
      <c r="E21" s="18">
        <v>450</v>
      </c>
      <c r="F21" s="18">
        <v>450</v>
      </c>
      <c r="G21" s="18">
        <v>450</v>
      </c>
      <c r="H21" s="18">
        <v>450</v>
      </c>
      <c r="I21" s="18">
        <v>450</v>
      </c>
      <c r="J21" s="18">
        <v>450</v>
      </c>
      <c r="K21" s="18">
        <v>450</v>
      </c>
      <c r="L21" s="18">
        <v>450</v>
      </c>
      <c r="M21" s="18"/>
      <c r="N21" s="18"/>
      <c r="O21" s="18">
        <f>SUM(tblExpenses[[#This Row],[一月]:[十二月]])</f>
        <v>4500</v>
      </c>
      <c r="P21" s="23"/>
    </row>
    <row r="22" spans="1:16" ht="21" customHeight="1" x14ac:dyDescent="0.25">
      <c r="A22" s="1"/>
      <c r="B22" s="17" t="s">
        <v>18</v>
      </c>
      <c r="C22" s="18">
        <v>1550</v>
      </c>
      <c r="D22" s="18">
        <v>1550</v>
      </c>
      <c r="E22" s="18">
        <v>1580</v>
      </c>
      <c r="F22" s="18">
        <v>1600</v>
      </c>
      <c r="G22" s="18">
        <v>1650</v>
      </c>
      <c r="H22" s="18">
        <v>2000</v>
      </c>
      <c r="I22" s="18">
        <v>3400</v>
      </c>
      <c r="J22" s="18">
        <v>3500</v>
      </c>
      <c r="K22" s="18">
        <v>2400</v>
      </c>
      <c r="L22" s="18">
        <v>1800</v>
      </c>
      <c r="M22" s="18"/>
      <c r="N22" s="18"/>
      <c r="O22" s="18">
        <f>SUM(tblExpenses[[#This Row],[一月]:[十二月]])</f>
        <v>21030</v>
      </c>
      <c r="P22" s="23"/>
    </row>
    <row r="23" spans="1:16" ht="21" customHeight="1" x14ac:dyDescent="0.25">
      <c r="A23" s="1"/>
      <c r="B23" s="17" t="s">
        <v>19</v>
      </c>
      <c r="C23" s="18">
        <v>350</v>
      </c>
      <c r="D23" s="18">
        <v>350</v>
      </c>
      <c r="E23" s="18">
        <v>370</v>
      </c>
      <c r="F23" s="18">
        <v>390</v>
      </c>
      <c r="G23" s="18">
        <v>450</v>
      </c>
      <c r="H23" s="18">
        <v>420</v>
      </c>
      <c r="I23" s="18">
        <v>420</v>
      </c>
      <c r="J23" s="18">
        <v>360</v>
      </c>
      <c r="K23" s="18">
        <v>380</v>
      </c>
      <c r="L23" s="18">
        <v>400</v>
      </c>
      <c r="M23" s="18"/>
      <c r="N23" s="18"/>
      <c r="O23" s="18">
        <f>SUM(tblExpenses[[#This Row],[一月]:[十二月]])</f>
        <v>3890</v>
      </c>
      <c r="P23" s="23"/>
    </row>
    <row r="24" spans="1:16" ht="21" customHeight="1" x14ac:dyDescent="0.25">
      <c r="A24" s="1"/>
      <c r="B24" s="17" t="s">
        <v>20</v>
      </c>
      <c r="C24" s="18">
        <v>500</v>
      </c>
      <c r="D24" s="18">
        <v>450</v>
      </c>
      <c r="E24" s="18">
        <v>400</v>
      </c>
      <c r="F24" s="18">
        <v>400</v>
      </c>
      <c r="G24" s="18">
        <v>420</v>
      </c>
      <c r="H24" s="18">
        <v>500</v>
      </c>
      <c r="I24" s="18">
        <v>550</v>
      </c>
      <c r="J24" s="18">
        <v>400</v>
      </c>
      <c r="K24" s="18">
        <v>430</v>
      </c>
      <c r="L24" s="18">
        <v>300</v>
      </c>
      <c r="M24" s="18"/>
      <c r="N24" s="18"/>
      <c r="O24" s="18">
        <f>SUM(tblExpenses[[#This Row],[一月]:[十二月]])</f>
        <v>4350</v>
      </c>
      <c r="P24" s="23"/>
    </row>
    <row r="25" spans="1:16" ht="21" customHeight="1" x14ac:dyDescent="0.25">
      <c r="A25" s="1"/>
      <c r="B25" s="17" t="s">
        <v>21</v>
      </c>
      <c r="C25" s="18">
        <v>1230</v>
      </c>
      <c r="D25" s="18">
        <v>920</v>
      </c>
      <c r="E25" s="18">
        <v>580</v>
      </c>
      <c r="F25" s="18">
        <v>1310</v>
      </c>
      <c r="G25" s="18">
        <v>460</v>
      </c>
      <c r="H25" s="18">
        <v>1050</v>
      </c>
      <c r="I25" s="18">
        <v>840</v>
      </c>
      <c r="J25" s="18">
        <v>1080</v>
      </c>
      <c r="K25" s="18">
        <v>1320</v>
      </c>
      <c r="L25" s="18">
        <v>1360</v>
      </c>
      <c r="M25" s="18"/>
      <c r="N25" s="18"/>
      <c r="O25" s="18">
        <f>SUM(tblExpenses[[#This Row],[一月]:[十二月]])</f>
        <v>10150</v>
      </c>
      <c r="P25" s="23"/>
    </row>
    <row r="26" spans="1:16" ht="21" customHeight="1" x14ac:dyDescent="0.25">
      <c r="A26" s="1"/>
      <c r="B26" s="17" t="s">
        <v>22</v>
      </c>
      <c r="C26" s="18">
        <v>5500</v>
      </c>
      <c r="D26" s="18">
        <v>5500</v>
      </c>
      <c r="E26" s="18">
        <v>5500</v>
      </c>
      <c r="F26" s="18">
        <v>5500</v>
      </c>
      <c r="G26" s="18">
        <v>5500</v>
      </c>
      <c r="H26" s="18">
        <v>5500</v>
      </c>
      <c r="I26" s="18">
        <v>5500</v>
      </c>
      <c r="J26" s="18">
        <v>5500</v>
      </c>
      <c r="K26" s="18">
        <v>5500</v>
      </c>
      <c r="L26" s="18">
        <v>5500</v>
      </c>
      <c r="M26" s="18"/>
      <c r="N26" s="18"/>
      <c r="O26" s="18">
        <f>SUM(tblExpenses[[#This Row],[一月]:[十二月]])</f>
        <v>55000</v>
      </c>
      <c r="P26" s="23"/>
    </row>
    <row r="27" spans="1:16" s="4" customFormat="1" ht="21" customHeight="1" x14ac:dyDescent="0.2">
      <c r="B27" s="17" t="s">
        <v>23</v>
      </c>
      <c r="C27" s="18">
        <v>2000</v>
      </c>
      <c r="D27" s="18">
        <v>2250</v>
      </c>
      <c r="E27" s="18">
        <v>3000</v>
      </c>
      <c r="F27" s="18">
        <v>2000</v>
      </c>
      <c r="G27" s="18">
        <v>2000</v>
      </c>
      <c r="H27" s="18">
        <v>2000</v>
      </c>
      <c r="I27" s="18">
        <v>2500</v>
      </c>
      <c r="J27" s="18">
        <v>3250</v>
      </c>
      <c r="K27" s="18">
        <v>2000</v>
      </c>
      <c r="L27" s="18">
        <v>2000</v>
      </c>
      <c r="M27" s="18"/>
      <c r="N27" s="18"/>
      <c r="O27" s="18">
        <f>SUM(tblExpenses[[#This Row],[一月]:[十二月]])</f>
        <v>23000</v>
      </c>
      <c r="P27" s="23"/>
    </row>
    <row r="28" spans="1:16" ht="21" customHeight="1" x14ac:dyDescent="0.2">
      <c r="B28" s="17" t="s">
        <v>24</v>
      </c>
      <c r="C28" s="20">
        <f>SUBTOTAL(109,tblExpenses[一月])</f>
        <v>35550</v>
      </c>
      <c r="D28" s="20">
        <f>SUBTOTAL(109,tblExpenses[二月])</f>
        <v>36260</v>
      </c>
      <c r="E28" s="20">
        <f>SUBTOTAL(109,tblExpenses[三月])</f>
        <v>36470</v>
      </c>
      <c r="F28" s="20">
        <f>SUBTOTAL(109,tblExpenses[四月])</f>
        <v>36430</v>
      </c>
      <c r="G28" s="20">
        <f>SUBTOTAL(109,tblExpenses[五月])</f>
        <v>35720</v>
      </c>
      <c r="H28" s="20">
        <f>SUBTOTAL(109,tblExpenses[六月])</f>
        <v>36600</v>
      </c>
      <c r="I28" s="20">
        <f>SUBTOTAL(109,tblExpenses[七月])</f>
        <v>38720</v>
      </c>
      <c r="J28" s="20">
        <f>SUBTOTAL(109,tblExpenses[八月])</f>
        <v>38270</v>
      </c>
      <c r="K28" s="20">
        <f>SUBTOTAL(109,tblExpenses[九月])</f>
        <v>36590</v>
      </c>
      <c r="L28" s="20">
        <f>SUBTOTAL(109,tblExpenses[十月])</f>
        <v>36480</v>
      </c>
      <c r="M28" s="20">
        <f>SUBTOTAL(109,tblExpenses[十一月])</f>
        <v>0</v>
      </c>
      <c r="N28" s="20">
        <f>SUBTOTAL(109,tblExpenses[十二月])</f>
        <v>0</v>
      </c>
      <c r="O28" s="20">
        <f>SUBTOTAL(109,tblExpenses[年初至今总计])</f>
        <v>367090</v>
      </c>
      <c r="P28" s="21"/>
    </row>
  </sheetData>
  <mergeCells count="1">
    <mergeCell ref="B12:P12"/>
  </mergeCells>
  <phoneticPr fontId="7" type="noConversion"/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家庭预算!C28:N28</xm:f>
              <xm:sqref>P28</xm:sqref>
            </x14:sparkline>
            <x14:sparkline>
              <xm:f>家庭预算!C11:N11</xm:f>
              <xm:sqref>P11</xm:sqref>
            </x14:sparkline>
            <x14:sparkline>
              <xm:f>家庭预算!C5:N5</xm:f>
              <xm:sqref>P5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家庭预算!C8:N8</xm:f>
              <xm:sqref>P8</xm:sqref>
            </x14:sparkline>
            <x14:sparkline>
              <xm:f>家庭预算!C9:N9</xm:f>
              <xm:sqref>P9</xm:sqref>
            </x14:sparkline>
            <x14:sparkline>
              <xm:f>家庭预算!C10:N10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家庭预算!C14:N14</xm:f>
              <xm:sqref>P14</xm:sqref>
            </x14:sparkline>
            <x14:sparkline>
              <xm:f>家庭预算!C15:N15</xm:f>
              <xm:sqref>P15</xm:sqref>
            </x14:sparkline>
            <x14:sparkline>
              <xm:f>家庭预算!C16:N16</xm:f>
              <xm:sqref>P16</xm:sqref>
            </x14:sparkline>
            <x14:sparkline>
              <xm:f>家庭预算!C17:N17</xm:f>
              <xm:sqref>P17</xm:sqref>
            </x14:sparkline>
            <x14:sparkline>
              <xm:f>家庭预算!C18:N18</xm:f>
              <xm:sqref>P18</xm:sqref>
            </x14:sparkline>
            <x14:sparkline>
              <xm:f>家庭预算!C19:N19</xm:f>
              <xm:sqref>P19</xm:sqref>
            </x14:sparkline>
            <x14:sparkline>
              <xm:f>家庭预算!C20:N20</xm:f>
              <xm:sqref>P20</xm:sqref>
            </x14:sparkline>
            <x14:sparkline>
              <xm:f>家庭预算!C21:N21</xm:f>
              <xm:sqref>P21</xm:sqref>
            </x14:sparkline>
            <x14:sparkline>
              <xm:f>家庭预算!C22:N22</xm:f>
              <xm:sqref>P22</xm:sqref>
            </x14:sparkline>
            <x14:sparkline>
              <xm:f>家庭预算!C23:N23</xm:f>
              <xm:sqref>P23</xm:sqref>
            </x14:sparkline>
            <x14:sparkline>
              <xm:f>家庭预算!C24:N24</xm:f>
              <xm:sqref>P24</xm:sqref>
            </x14:sparkline>
            <x14:sparkline>
              <xm:f>家庭预算!C25:N25</xm:f>
              <xm:sqref>P25</xm:sqref>
            </x14:sparkline>
            <x14:sparkline>
              <xm:f>家庭预算!C26:N26</xm:f>
              <xm:sqref>P26</xm:sqref>
            </x14:sparkline>
            <x14:sparkline>
              <xm:f>家庭预算!C27:N27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845871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 xsi:nil="true"/>
    <Markets xmlns="905c3888-6285-45d0-bd76-60a9ac2d738c"/>
    <OriginAsset xmlns="905c3888-6285-45d0-bd76-60a9ac2d738c" xsi:nil="true"/>
    <AssetStart xmlns="905c3888-6285-45d0-bd76-60a9ac2d738c">2012-06-28T22:26:37+00:00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478063</Value>
    </PublishStatusLookup>
    <APAuthor xmlns="905c3888-6285-45d0-bd76-60a9ac2d738c">
      <UserInfo>
        <DisplayName/>
        <AccountId>2566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 xsi:nil="true"/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false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Spreadsheet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TP102929965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Props1.xml><?xml version="1.0" encoding="utf-8"?>
<ds:datastoreItem xmlns:ds="http://schemas.openxmlformats.org/officeDocument/2006/customXml" ds:itemID="{60B6E0DA-D50E-4AB6-800B-14BE0F237FCD}"/>
</file>

<file path=customXml/itemProps2.xml><?xml version="1.0" encoding="utf-8"?>
<ds:datastoreItem xmlns:ds="http://schemas.openxmlformats.org/officeDocument/2006/customXml" ds:itemID="{F25E1ED9-A64D-4557-A31C-3D71608F2322}"/>
</file>

<file path=customXml/itemProps3.xml><?xml version="1.0" encoding="utf-8"?>
<ds:datastoreItem xmlns:ds="http://schemas.openxmlformats.org/officeDocument/2006/customXml" ds:itemID="{7BCA15C1-3827-4217-A448-03C920E3B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家庭预算</vt:lpstr>
      <vt:lpstr>BudgetYear</vt:lpstr>
      <vt:lpstr>家庭预算!Print_Titles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2012-09-10T04:58:59Z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