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1_{FA91F49E-6E2D-4F45-A3D6-1838C5B721FE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支出" sheetId="1" r:id="rId1"/>
    <sheet name="收入" sheetId="2" r:id="rId2"/>
    <sheet name="利润损失汇总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H11" i="1"/>
  <c r="H19" i="1"/>
  <c r="H24" i="1"/>
  <c r="D32" i="1"/>
  <c r="D25" i="1"/>
  <c r="C32" i="1" l="1"/>
  <c r="G24" i="1"/>
  <c r="C25" i="1"/>
  <c r="G19" i="1"/>
  <c r="C19" i="1"/>
  <c r="D19" i="1"/>
  <c r="G11" i="1"/>
  <c r="C11" i="1"/>
  <c r="H4" i="1" l="1"/>
  <c r="G4" i="1"/>
  <c r="C7" i="3" s="1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G8" i="2"/>
  <c r="G9" i="2"/>
  <c r="G10" i="2"/>
  <c r="G15" i="2"/>
  <c r="G16" i="2"/>
  <c r="G17" i="2"/>
  <c r="G22" i="2"/>
  <c r="G23" i="2"/>
  <c r="G24" i="2"/>
  <c r="G29" i="2"/>
  <c r="G30" i="2"/>
  <c r="G31" i="2"/>
  <c r="G32" i="2"/>
  <c r="G33" i="2" l="1"/>
  <c r="F25" i="2"/>
  <c r="F33" i="2"/>
  <c r="G25" i="2"/>
  <c r="G18" i="2"/>
  <c r="F18" i="2"/>
  <c r="F11" i="2"/>
  <c r="G11" i="2"/>
  <c r="D7" i="3"/>
  <c r="F4" i="2" l="1"/>
  <c r="C6" i="3" s="1"/>
  <c r="G4" i="2"/>
  <c r="D6" i="3" s="1"/>
  <c r="D9" i="3" s="1"/>
  <c r="C9" i="3"/>
</calcChain>
</file>

<file path=xl/sharedStrings.xml><?xml version="1.0" encoding="utf-8"?>
<sst xmlns="http://schemas.openxmlformats.org/spreadsheetml/2006/main" count="118" uniqueCount="66">
  <si>
    <t xml:space="preserve">活动预算[活动名称] </t>
  </si>
  <si>
    <t>总支出</t>
  </si>
  <si>
    <t>场地</t>
  </si>
  <si>
    <t>会议室和大厅费用</t>
  </si>
  <si>
    <t>现场人员</t>
  </si>
  <si>
    <t>设备</t>
  </si>
  <si>
    <t>桌椅</t>
  </si>
  <si>
    <t>装饰</t>
  </si>
  <si>
    <t>花卉</t>
  </si>
  <si>
    <t>蜡烛</t>
  </si>
  <si>
    <t>照明</t>
  </si>
  <si>
    <t>气球</t>
  </si>
  <si>
    <t>纸</t>
  </si>
  <si>
    <t>宣传</t>
  </si>
  <si>
    <t>图形工作</t>
  </si>
  <si>
    <t>影印/打印</t>
  </si>
  <si>
    <t>邮费</t>
  </si>
  <si>
    <t>杂项</t>
  </si>
  <si>
    <t>电话</t>
  </si>
  <si>
    <t>交通</t>
  </si>
  <si>
    <t>文具</t>
  </si>
  <si>
    <t>传真服务</t>
  </si>
  <si>
    <t>估计</t>
  </si>
  <si>
    <t>实际</t>
  </si>
  <si>
    <t>茶点</t>
  </si>
  <si>
    <t>食物</t>
  </si>
  <si>
    <t>饮料</t>
  </si>
  <si>
    <t>亚麻布</t>
  </si>
  <si>
    <t>服务人员和小费</t>
  </si>
  <si>
    <t>节目</t>
  </si>
  <si>
    <t>执行者</t>
  </si>
  <si>
    <t>扬声器</t>
  </si>
  <si>
    <t>差旅</t>
  </si>
  <si>
    <t>住宿</t>
  </si>
  <si>
    <t>其他</t>
  </si>
  <si>
    <t>奖品</t>
  </si>
  <si>
    <t>绶带/奖章/奖品</t>
  </si>
  <si>
    <t>礼品</t>
  </si>
  <si>
    <t>支出</t>
  </si>
  <si>
    <t>总收入</t>
  </si>
  <si>
    <t>入场券</t>
  </si>
  <si>
    <t>估计数量</t>
  </si>
  <si>
    <t>节目广告</t>
  </si>
  <si>
    <t>参展商/供应商</t>
  </si>
  <si>
    <t>产品销售</t>
  </si>
  <si>
    <t>实际数量</t>
  </si>
  <si>
    <t>类型</t>
  </si>
  <si>
    <t>成人数量</t>
  </si>
  <si>
    <t>儿童数量</t>
  </si>
  <si>
    <t>其他数量</t>
  </si>
  <si>
    <t>封面数量</t>
  </si>
  <si>
    <t>半版数量</t>
  </si>
  <si>
    <t>四分之一版面数量</t>
  </si>
  <si>
    <t>大型展厅数量</t>
  </si>
  <si>
    <t>中型展厅数量</t>
  </si>
  <si>
    <t>小型展厅数量</t>
  </si>
  <si>
    <t>产品储量</t>
  </si>
  <si>
    <t>价格</t>
  </si>
  <si>
    <t>估计收益</t>
  </si>
  <si>
    <t>实际收益</t>
  </si>
  <si>
    <t>总收益</t>
  </si>
  <si>
    <t>总利润（或损失）</t>
    <phoneticPr fontId="1" type="noConversion"/>
  </si>
  <si>
    <t>收入</t>
    <phoneticPr fontId="1" type="noConversion"/>
  </si>
  <si>
    <t xml:space="preserve">利润 </t>
    <phoneticPr fontId="1" type="noConversion"/>
  </si>
  <si>
    <t>损失汇总</t>
    <phoneticPr fontId="1" type="noConversion"/>
  </si>
  <si>
    <t>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</si>
</sst>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&quot;¥&quot;#,##0.00_);[Red]\(&quot;¥&quot;#,##0.00\)"/>
  </numFmts>
  <fonts count="32" x14ac:knownFonts="1">
    <font>
      <sz val="10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22"/>
      <color theme="4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22"/>
      <color theme="4"/>
      <name val="Microsoft YaHei UI"/>
      <family val="2"/>
      <charset val="134"/>
    </font>
    <font>
      <b/>
      <sz val="18"/>
      <color theme="0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9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sz val="12"/>
      <name val="Microsoft YaHei UI"/>
      <family val="2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22"/>
      </patternFill>
    </fill>
    <fill>
      <patternFill patternType="solid">
        <fgColor theme="5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7" fillId="4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4" applyNumberFormat="0" applyAlignment="0" applyProtection="0"/>
    <xf numFmtId="0" fontId="18" fillId="13" borderId="5" applyNumberFormat="0" applyAlignment="0" applyProtection="0"/>
    <xf numFmtId="0" fontId="16" fillId="13" borderId="4" applyNumberFormat="0" applyAlignment="0" applyProtection="0"/>
    <xf numFmtId="0" fontId="20" fillId="0" borderId="6" applyNumberFormat="0" applyFill="0" applyAlignment="0" applyProtection="0"/>
    <xf numFmtId="0" fontId="11" fillId="14" borderId="7" applyNumberFormat="0" applyAlignment="0" applyProtection="0"/>
    <xf numFmtId="0" fontId="15" fillId="0" borderId="0" applyNumberFormat="0" applyFill="0" applyBorder="0" applyAlignment="0" applyProtection="0"/>
    <xf numFmtId="0" fontId="3" fillId="15" borderId="8" applyNumberFormat="0" applyFon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</cellStyleXfs>
  <cellXfs count="6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Alignment="1">
      <alignment vertical="center"/>
    </xf>
    <xf numFmtId="0" fontId="22" fillId="8" borderId="0" xfId="0" applyFont="1" applyFill="1" applyAlignment="1">
      <alignment horizontal="left" vertical="center" indent="1"/>
    </xf>
    <xf numFmtId="0" fontId="23" fillId="8" borderId="0" xfId="0" applyFont="1" applyFill="1" applyAlignment="1">
      <alignment vertical="center"/>
    </xf>
    <xf numFmtId="0" fontId="22" fillId="8" borderId="0" xfId="0" applyFont="1" applyFill="1" applyAlignment="1">
      <alignment horizontal="right" vertical="center" indent="1"/>
    </xf>
    <xf numFmtId="0" fontId="6" fillId="5" borderId="0" xfId="0" applyFont="1" applyFill="1" applyAlignment="1">
      <alignment horizontal="right" indent="1"/>
    </xf>
    <xf numFmtId="0" fontId="25" fillId="5" borderId="0" xfId="2" applyFont="1" applyFill="1" applyAlignment="1">
      <alignment horizontal="right" indent="1"/>
    </xf>
    <xf numFmtId="0" fontId="26" fillId="6" borderId="0" xfId="0" applyNumberFormat="1" applyFont="1" applyFill="1" applyBorder="1" applyAlignment="1" applyProtection="1">
      <alignment vertical="center"/>
    </xf>
    <xf numFmtId="178" fontId="26" fillId="6" borderId="0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6" fillId="0" borderId="0" xfId="0" applyFont="1"/>
    <xf numFmtId="0" fontId="0" fillId="5" borderId="0" xfId="0" applyNumberFormat="1" applyFont="1" applyFill="1" applyBorder="1" applyAlignment="1" applyProtection="1">
      <alignment horizontal="left" vertical="center" indent="1"/>
    </xf>
    <xf numFmtId="0" fontId="0" fillId="5" borderId="0" xfId="0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Border="1" applyAlignment="1" applyProtection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 vertical="center" indent="1"/>
    </xf>
    <xf numFmtId="178" fontId="6" fillId="0" borderId="0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horizontal="left" vertical="center" indent="1"/>
    </xf>
    <xf numFmtId="178" fontId="6" fillId="0" borderId="0" xfId="0" applyNumberFormat="1" applyFont="1" applyFill="1" applyAlignment="1" applyProtection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178" fontId="6" fillId="0" borderId="0" xfId="0" applyNumberFormat="1" applyFont="1" applyAlignment="1">
      <alignment horizontal="right" vertical="center" indent="1"/>
    </xf>
    <xf numFmtId="0" fontId="6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 indent="1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1" fillId="4" borderId="0" xfId="0" applyFont="1" applyFill="1" applyAlignment="1"/>
    <xf numFmtId="0" fontId="28" fillId="4" borderId="0" xfId="0" applyFont="1" applyFill="1" applyAlignment="1">
      <alignment horizontal="right" vertical="top" inden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6" borderId="0" xfId="0" applyNumberFormat="1" applyFont="1" applyFill="1" applyBorder="1" applyAlignment="1" applyProtection="1">
      <alignment vertical="center"/>
    </xf>
    <xf numFmtId="0" fontId="24" fillId="6" borderId="0" xfId="0" applyNumberFormat="1" applyFont="1" applyFill="1" applyBorder="1" applyAlignment="1" applyProtection="1">
      <alignment horizontal="right" vertical="center" indent="2"/>
    </xf>
    <xf numFmtId="0" fontId="24" fillId="6" borderId="0" xfId="0" applyNumberFormat="1" applyFont="1" applyFill="1" applyBorder="1" applyAlignment="1" applyProtection="1">
      <alignment horizontal="right" vertical="center" indent="1"/>
    </xf>
    <xf numFmtId="0" fontId="30" fillId="0" borderId="0" xfId="0" applyNumberFormat="1" applyFont="1" applyFill="1" applyBorder="1" applyAlignment="1" applyProtection="1">
      <alignment vertical="center"/>
    </xf>
    <xf numFmtId="178" fontId="30" fillId="0" borderId="0" xfId="0" applyNumberFormat="1" applyFont="1" applyFill="1" applyBorder="1" applyAlignment="1" applyProtection="1">
      <alignment horizontal="right" vertical="center" indent="2"/>
    </xf>
    <xf numFmtId="178" fontId="30" fillId="0" borderId="0" xfId="0" applyNumberFormat="1" applyFont="1" applyFill="1" applyBorder="1" applyAlignment="1" applyProtection="1">
      <alignment horizontal="right" vertical="center" indent="1"/>
    </xf>
    <xf numFmtId="0" fontId="30" fillId="4" borderId="0" xfId="0" applyNumberFormat="1" applyFont="1" applyFill="1" applyBorder="1" applyAlignment="1" applyProtection="1">
      <alignment vertical="center"/>
    </xf>
    <xf numFmtId="178" fontId="30" fillId="4" borderId="0" xfId="0" applyNumberFormat="1" applyFont="1" applyFill="1" applyBorder="1" applyAlignment="1" applyProtection="1">
      <alignment horizontal="right" vertical="center" indent="2"/>
    </xf>
    <xf numFmtId="178" fontId="30" fillId="4" borderId="0" xfId="0" applyNumberFormat="1" applyFont="1" applyFill="1" applyBorder="1" applyAlignment="1" applyProtection="1">
      <alignment horizontal="right" vertical="center" indent="1"/>
    </xf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right" vertical="center" indent="2"/>
    </xf>
    <xf numFmtId="0" fontId="31" fillId="0" borderId="0" xfId="0" applyNumberFormat="1" applyFont="1" applyFill="1" applyBorder="1" applyAlignment="1" applyProtection="1">
      <alignment horizontal="right" vertical="center" indent="1"/>
    </xf>
    <xf numFmtId="0" fontId="24" fillId="3" borderId="0" xfId="0" applyNumberFormat="1" applyFont="1" applyFill="1" applyBorder="1" applyAlignment="1" applyProtection="1">
      <alignment horizontal="center" vertical="center" wrapText="1"/>
    </xf>
    <xf numFmtId="178" fontId="24" fillId="2" borderId="0" xfId="0" applyNumberFormat="1" applyFont="1" applyFill="1" applyBorder="1" applyAlignment="1" applyProtection="1">
      <alignment horizontal="right" vertical="center" indent="2"/>
    </xf>
    <xf numFmtId="178" fontId="24" fillId="2" borderId="0" xfId="0" applyNumberFormat="1" applyFont="1" applyFill="1" applyBorder="1" applyAlignment="1" applyProtection="1">
      <alignment horizontal="right" vertical="center" indent="1"/>
    </xf>
    <xf numFmtId="0" fontId="7" fillId="4" borderId="0" xfId="1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4" borderId="0" xfId="1" applyFont="1" applyAlignment="1">
      <alignment horizontal="left" vertical="center" indent="1"/>
    </xf>
    <xf numFmtId="0" fontId="24" fillId="7" borderId="0" xfId="0" applyNumberFormat="1" applyFont="1" applyFill="1" applyBorder="1" applyAlignment="1" applyProtection="1">
      <alignment horizontal="center" vertical="center"/>
    </xf>
    <xf numFmtId="0" fontId="7" fillId="4" borderId="0" xfId="1" applyFont="1" applyAlignment="1">
      <alignment horizontal="left" indent="1"/>
    </xf>
    <xf numFmtId="0" fontId="7" fillId="4" borderId="0" xfId="1" applyFont="1" applyAlignment="1">
      <alignment horizontal="right" indent="1"/>
    </xf>
    <xf numFmtId="0" fontId="7" fillId="4" borderId="0" xfId="1" applyFont="1" applyAlignment="1">
      <alignment horizontal="right" vertical="top" inden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7" builtinId="5" customBuiltin="1"/>
    <cellStyle name="标题" xfId="1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23" builtinId="25" customBuiltin="1"/>
    <cellStyle name="货币" xfId="5" builtinId="4" customBuiltin="1"/>
    <cellStyle name="货币[0]" xfId="6" builtinId="7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普通 2" xfId="2" xr:uid="{00000000-0005-0000-0000-000001000000}"/>
    <cellStyle name="千位分隔" xfId="3" builtinId="3" customBuiltin="1"/>
    <cellStyle name="千位分隔[0]" xfId="4" builtinId="6" customBuiltin="1"/>
    <cellStyle name="适中" xfId="14" builtinId="28" customBuiltin="1"/>
    <cellStyle name="输出" xfId="16" builtinId="21" customBuiltin="1"/>
    <cellStyle name="输入" xfId="15" builtinId="20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1" builtinId="10" customBuiltin="1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8" formatCode="&quot;¥&quot;#,##0.00_);[Red]\(&quot;¥&quot;#,##0.00\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solid">
          <fgColor indexed="64"/>
          <bgColor theme="5"/>
        </patternFill>
      </fill>
      <alignment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medium">
          <color theme="0"/>
        </top>
      </border>
    </dxf>
    <dxf>
      <font>
        <b/>
        <i val="0"/>
        <color theme="1"/>
      </font>
      <fill>
        <patternFill>
          <bgColor theme="5"/>
        </patternFill>
      </fill>
      <border>
        <bottom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size="7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2238080903705043E-2"/>
          <c:y val="0.1659550892472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altLang="en-U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/>
              <a:ea typeface="Microsoft YaHei UI"/>
              <a:cs typeface="Microsoft YaHei UI"/>
            </a:defRPr>
          </a:pPr>
          <a:endParaRPr lang="zh-CN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利润损失汇总!$B$6</c:f>
              <c:strCache>
                <c:ptCount val="1"/>
                <c:pt idx="0">
                  <c:v>总收益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利润损失汇总!$C$5:$D$5</c:f>
              <c:strCache>
                <c:ptCount val="2"/>
                <c:pt idx="0">
                  <c:v>估计</c:v>
                </c:pt>
                <c:pt idx="1">
                  <c:v>实际</c:v>
                </c:pt>
              </c:strCache>
            </c:strRef>
          </c:cat>
          <c:val>
            <c:numRef>
              <c:f>利润损失汇总!$C$6:$D$6</c:f>
              <c:numCache>
                <c:formatCode>"¥"#,##0.00_);[Red]\("¥"#,##0.00\)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D9B-AD98-D1F682920A3A}"/>
            </c:ext>
          </c:extLst>
        </c:ser>
        <c:ser>
          <c:idx val="1"/>
          <c:order val="1"/>
          <c:tx>
            <c:strRef>
              <c:f>利润损失汇总!$B$7</c:f>
              <c:strCache>
                <c:ptCount val="1"/>
                <c:pt idx="0">
                  <c:v>总支出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利润损失汇总!$C$5:$D$5</c:f>
              <c:strCache>
                <c:ptCount val="2"/>
                <c:pt idx="0">
                  <c:v>估计</c:v>
                </c:pt>
                <c:pt idx="1">
                  <c:v>实际</c:v>
                </c:pt>
              </c:strCache>
            </c:strRef>
          </c:cat>
          <c:val>
            <c:numRef>
              <c:f>利润损失汇总!$C$7:$D$7</c:f>
              <c:numCache>
                <c:formatCode>"¥"#,##0.00_);[Red]\("¥"#,##0.00\)</c:formatCode>
                <c:ptCount val="2"/>
                <c:pt idx="0">
                  <c:v>882</c:v>
                </c:pt>
                <c:pt idx="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36-4D9B-AD98-D1F682920A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45310464"/>
        <c:axId val="145313152"/>
      </c:barChart>
      <c:catAx>
        <c:axId val="145310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145313152"/>
        <c:crosses val="autoZero"/>
        <c:auto val="1"/>
        <c:lblAlgn val="ctr"/>
        <c:lblOffset val="100"/>
        <c:noMultiLvlLbl val="0"/>
      </c:catAx>
      <c:valAx>
        <c:axId val="1453131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531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856551781839778"/>
          <c:y val="0.19729597769725504"/>
          <c:w val="0.25766725689916359"/>
          <c:h val="8.89663226686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/>
              <a:ea typeface="Microsoft YaHei UI"/>
              <a:cs typeface="Microsoft YaHei UI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104773</xdr:rowOff>
    </xdr:from>
    <xdr:to>
      <xdr:col>7</xdr:col>
      <xdr:colOff>28575</xdr:colOff>
      <xdr:row>12</xdr:row>
      <xdr:rowOff>152400</xdr:rowOff>
    </xdr:to>
    <xdr:graphicFrame macro="">
      <xdr:nvGraphicFramePr>
        <xdr:cNvPr id="3073" name="图表 1" descr="利润图表设计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6:D11" totalsRowCount="1" headerRowDxfId="122" dataDxfId="121" totalsRowDxfId="120">
  <autoFilter ref="B6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场地" totalsRowLabel="汇总" dataDxfId="119" totalsRowDxfId="40"/>
    <tableColumn id="2" xr3:uid="{00000000-0010-0000-0000-000002000000}" name="估计" totalsRowFunction="sum" dataDxfId="70" totalsRowDxfId="39"/>
    <tableColumn id="3" xr3:uid="{00000000-0010-0000-0000-000003000000}" name="实际" totalsRowFunction="sum" dataDxfId="69" totalsRowDxfId="0"/>
  </tableColumns>
  <tableStyleInfo name="TableStyleLight1 2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表11" displayName="表11" ref="B21:G25" totalsRowCount="1" headerRowDxfId="72" dataDxfId="90" totalsRowDxfId="89">
  <autoFilter ref="B21:G2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900-000001000000}" name="估计数量" totalsRowLabel="汇总" dataDxfId="80" totalsRowDxfId="48"/>
    <tableColumn id="2" xr3:uid="{00000000-0010-0000-0900-000002000000}" name="实际数量" dataDxfId="79" totalsRowDxfId="47"/>
    <tableColumn id="3" xr3:uid="{00000000-0010-0000-0900-000003000000}" name="类型" dataDxfId="78" totalsRowDxfId="46"/>
    <tableColumn id="4" xr3:uid="{00000000-0010-0000-0900-000004000000}" name="价格" dataDxfId="8" totalsRowDxfId="45"/>
    <tableColumn id="5" xr3:uid="{00000000-0010-0000-0900-000005000000}" name="估计收益" totalsRowFunction="sum" dataDxfId="7" totalsRowDxfId="10">
      <calculatedColumnFormula>B22*E22</calculatedColumnFormula>
    </tableColumn>
    <tableColumn id="6" xr3:uid="{00000000-0010-0000-0900-000006000000}" name="实际收益" totalsRowFunction="sum" dataDxfId="6" totalsRowDxfId="9">
      <calculatedColumnFormula>C22*E22</calculatedColumnFormula>
    </tableColumn>
  </tableColumns>
  <tableStyleInfo name="TableStyleLight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表12" displayName="表12" ref="B28:G33" totalsRowCount="1" headerRowDxfId="71" dataDxfId="88" totalsRowDxfId="87">
  <autoFilter ref="B28:G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A00-000001000000}" name="估计数量" totalsRowLabel="汇总" dataDxfId="77" totalsRowDxfId="44"/>
    <tableColumn id="2" xr3:uid="{00000000-0010-0000-0A00-000002000000}" name="实际数量" dataDxfId="76" totalsRowDxfId="43"/>
    <tableColumn id="3" xr3:uid="{00000000-0010-0000-0A00-000003000000}" name="类型" dataDxfId="75" totalsRowDxfId="42"/>
    <tableColumn id="4" xr3:uid="{00000000-0010-0000-0A00-000004000000}" name="价格" dataDxfId="3" totalsRowDxfId="41"/>
    <tableColumn id="5" xr3:uid="{00000000-0010-0000-0A00-000005000000}" name="估计收益" totalsRowFunction="sum" dataDxfId="2" totalsRowDxfId="5">
      <calculatedColumnFormula>B29*E29</calculatedColumnFormula>
    </tableColumn>
    <tableColumn id="6" xr3:uid="{00000000-0010-0000-0A00-000006000000}" name="实际收益" totalsRowFunction="sum" dataDxfId="1" totalsRowDxfId="4">
      <calculatedColumnFormula>C29*E29</calculatedColumnFormula>
    </tableColumn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3" displayName="表3" ref="F6:H11" totalsRowCount="1" headerRowDxfId="118" dataDxfId="117" totalsRowDxfId="116">
  <autoFilter ref="F6:H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茶点" totalsRowLabel="汇总" dataDxfId="115" totalsRowDxfId="38"/>
    <tableColumn id="2" xr3:uid="{00000000-0010-0000-0100-000002000000}" name="估计" totalsRowFunction="sum" dataDxfId="68" totalsRowDxfId="37"/>
    <tableColumn id="3" xr3:uid="{00000000-0010-0000-0100-000003000000}" name="实际" totalsRowFunction="sum" dataDxfId="67" totalsRowDxfId="36"/>
  </tableColumns>
  <tableStyleInfo name="TableStyleLight1 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表4" displayName="表4" ref="B13:D19" totalsRowCount="1" headerRowDxfId="114" dataDxfId="113" totalsRowDxfId="112">
  <autoFilter ref="B13:D1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装饰" totalsRowLabel="汇总" dataDxfId="111" totalsRowDxfId="35"/>
    <tableColumn id="2" xr3:uid="{00000000-0010-0000-0200-000002000000}" name="估计" totalsRowFunction="sum" dataDxfId="66" totalsRowDxfId="34"/>
    <tableColumn id="3" xr3:uid="{00000000-0010-0000-0200-000003000000}" name="实际" totalsRowFunction="sum" dataDxfId="65" totalsRowDxfId="33"/>
  </tableColumns>
  <tableStyleInfo name="TableStyleLight1 2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表5" displayName="表5" ref="F13:H19" totalsRowCount="1" headerRowDxfId="110" dataDxfId="109" totalsRowDxfId="108">
  <autoFilter ref="F13:H18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节目" totalsRowLabel="汇总" dataDxfId="107" totalsRowDxfId="32"/>
    <tableColumn id="2" xr3:uid="{00000000-0010-0000-0300-000002000000}" name="估计" totalsRowFunction="sum" dataDxfId="64" totalsRowDxfId="31"/>
    <tableColumn id="3" xr3:uid="{00000000-0010-0000-0300-000003000000}" name="实际" totalsRowFunction="sum" dataDxfId="63" totalsRowDxfId="30"/>
  </tableColumns>
  <tableStyleInfo name="TableStyleLight1 2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表6" displayName="表6" ref="B21:D25" totalsRowCount="1" headerRowDxfId="106" dataDxfId="105" totalsRowDxfId="104">
  <autoFilter ref="B21:D24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宣传" totalsRowLabel="汇总" dataDxfId="103" totalsRowDxfId="29"/>
    <tableColumn id="2" xr3:uid="{00000000-0010-0000-0400-000002000000}" name="估计" totalsRowFunction="sum" dataDxfId="62" totalsRowDxfId="28"/>
    <tableColumn id="3" xr3:uid="{00000000-0010-0000-0400-000003000000}" name="实际" totalsRowFunction="sum" dataDxfId="61" totalsRowDxfId="27"/>
  </tableColumns>
  <tableStyleInfo name="TableStyleLight1 2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表7" displayName="表7" ref="F21:H24" totalsRowCount="1" headerRowDxfId="102" dataDxfId="101" totalsRowDxfId="100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奖品" totalsRowLabel="汇总" dataDxfId="99" totalsRowDxfId="26"/>
    <tableColumn id="2" xr3:uid="{00000000-0010-0000-0500-000002000000}" name="估计" totalsRowFunction="sum" dataDxfId="60" totalsRowDxfId="25"/>
    <tableColumn id="3" xr3:uid="{00000000-0010-0000-0500-000003000000}" name="实际" totalsRowFunction="sum" dataDxfId="59" totalsRowDxfId="24"/>
  </tableColumns>
  <tableStyleInfo name="TableStyleLight1 2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表8" displayName="表8" ref="B27:D32" totalsRowCount="1" headerRowDxfId="98" dataDxfId="97" totalsRowDxfId="96">
  <autoFilter ref="B27:D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杂项" totalsRowLabel="汇总" dataDxfId="95" totalsRowDxfId="23"/>
    <tableColumn id="2" xr3:uid="{00000000-0010-0000-0600-000002000000}" name="估计" totalsRowFunction="sum" dataDxfId="58" totalsRowDxfId="22"/>
    <tableColumn id="3" xr3:uid="{00000000-0010-0000-0600-000003000000}" name="实际" totalsRowFunction="sum" dataDxfId="57" totalsRowDxfId="21"/>
  </tableColumns>
  <tableStyleInfo name="TableStyleLight1 2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表9" displayName="表9" ref="B7:G11" totalsRowCount="1" headerRowDxfId="74" dataDxfId="94" totalsRowDxfId="93">
  <autoFilter ref="B7:G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700-000001000000}" name="估计数量" totalsRowLabel="汇总" dataDxfId="86" totalsRowDxfId="56"/>
    <tableColumn id="2" xr3:uid="{00000000-0010-0000-0700-000002000000}" name="实际数量" dataDxfId="85" totalsRowDxfId="55"/>
    <tableColumn id="3" xr3:uid="{00000000-0010-0000-0700-000003000000}" name="类型" dataDxfId="84" totalsRowDxfId="54"/>
    <tableColumn id="4" xr3:uid="{00000000-0010-0000-0700-000004000000}" name="价格" dataDxfId="18" totalsRowDxfId="53"/>
    <tableColumn id="6" xr3:uid="{00000000-0010-0000-0700-000006000000}" name="估计收益" totalsRowFunction="sum" dataDxfId="17" totalsRowDxfId="20">
      <calculatedColumnFormula>B8*E8</calculatedColumnFormula>
    </tableColumn>
    <tableColumn id="7" xr3:uid="{00000000-0010-0000-0700-000007000000}" name="实际收益" totalsRowFunction="sum" dataDxfId="16" totalsRowDxfId="19">
      <calculatedColumnFormula>C8*E8</calculatedColumnFormula>
    </tableColumn>
  </tableColumns>
  <tableStyleInfo name="TableStyleLight1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表10" displayName="表10" ref="B14:G18" totalsRowCount="1" headerRowDxfId="73" dataDxfId="92" totalsRowDxfId="91">
  <autoFilter ref="B14:G1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800-000001000000}" name="估计数量" totalsRowLabel="汇总" dataDxfId="83" totalsRowDxfId="52"/>
    <tableColumn id="2" xr3:uid="{00000000-0010-0000-0800-000002000000}" name="实际数量" dataDxfId="82" totalsRowDxfId="51"/>
    <tableColumn id="3" xr3:uid="{00000000-0010-0000-0800-000003000000}" name="类型" dataDxfId="81" totalsRowDxfId="50"/>
    <tableColumn id="4" xr3:uid="{00000000-0010-0000-0800-000004000000}" name="价格" dataDxfId="14" totalsRowDxfId="49"/>
    <tableColumn id="5" xr3:uid="{00000000-0010-0000-0800-000005000000}" name="估计收益" totalsRowFunction="sum" dataDxfId="13" totalsRowDxfId="11">
      <calculatedColumnFormula>B15*E15</calculatedColumnFormula>
    </tableColumn>
    <tableColumn id="6" xr3:uid="{00000000-0010-0000-0800-000006000000}" name="实际收益" totalsRowFunction="sum" dataDxfId="12" totalsRowDxfId="15">
      <calculatedColumnFormula>C15*E15</calculatedColumnFormula>
    </tableColumn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3">
      <a:dk1>
        <a:srgbClr val="111111"/>
      </a:dk1>
      <a:lt1>
        <a:srgbClr val="FFFFFF"/>
      </a:lt1>
      <a:dk2>
        <a:srgbClr val="2D3047"/>
      </a:dk2>
      <a:lt2>
        <a:srgbClr val="FFFFFF"/>
      </a:lt2>
      <a:accent1>
        <a:srgbClr val="B50745"/>
      </a:accent1>
      <a:accent2>
        <a:srgbClr val="1C9AAA"/>
      </a:accent2>
      <a:accent3>
        <a:srgbClr val="E0C93A"/>
      </a:accent3>
      <a:accent4>
        <a:srgbClr val="B50745"/>
      </a:accent4>
      <a:accent5>
        <a:srgbClr val="1C9AAA"/>
      </a:accent5>
      <a:accent6>
        <a:srgbClr val="E0C93A"/>
      </a:accent6>
      <a:hlink>
        <a:srgbClr val="4CD0E2"/>
      </a:hlink>
      <a:folHlink>
        <a:srgbClr val="4CD0E2"/>
      </a:folHlink>
    </a:clrScheme>
    <a:fontScheme name="Custom 2">
      <a:majorFont>
        <a:latin typeface="Century Gothic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38"/>
  <sheetViews>
    <sheetView showGridLines="0" tabSelected="1" zoomScaleNormal="100" workbookViewId="0"/>
  </sheetViews>
  <sheetFormatPr defaultColWidth="9.125" defaultRowHeight="16.5" x14ac:dyDescent="0.35"/>
  <cols>
    <col min="1" max="1" width="5.25" style="30" customWidth="1"/>
    <col min="2" max="4" width="21.375" style="30" customWidth="1"/>
    <col min="5" max="5" width="3.375" style="30" customWidth="1"/>
    <col min="6" max="8" width="21.375" style="30" customWidth="1"/>
    <col min="9" max="9" width="5.25" style="30" customWidth="1"/>
    <col min="10" max="16384" width="9.125" style="30"/>
  </cols>
  <sheetData>
    <row r="1" spans="2:8" ht="45.75" customHeight="1" x14ac:dyDescent="0.35">
      <c r="B1" s="56" t="s">
        <v>0</v>
      </c>
      <c r="C1" s="56"/>
      <c r="D1" s="56"/>
      <c r="E1" s="5"/>
      <c r="F1" s="5"/>
      <c r="G1" s="5"/>
      <c r="H1" s="54" t="s">
        <v>38</v>
      </c>
    </row>
    <row r="2" spans="2:8" ht="6.75" customHeight="1" x14ac:dyDescent="0.35">
      <c r="B2" s="6"/>
      <c r="C2" s="6"/>
      <c r="D2" s="6"/>
      <c r="E2" s="7"/>
      <c r="F2" s="7"/>
      <c r="G2" s="7"/>
      <c r="H2" s="8"/>
    </row>
    <row r="3" spans="2:8" s="31" customFormat="1" ht="15" customHeight="1" x14ac:dyDescent="0.35">
      <c r="B3" s="57" t="s">
        <v>1</v>
      </c>
      <c r="C3" s="9"/>
      <c r="D3" s="9"/>
      <c r="E3" s="9"/>
      <c r="F3" s="9"/>
      <c r="G3" s="10" t="s">
        <v>22</v>
      </c>
      <c r="H3" s="10" t="s">
        <v>23</v>
      </c>
    </row>
    <row r="4" spans="2:8" ht="24" customHeight="1" x14ac:dyDescent="0.35">
      <c r="B4" s="57"/>
      <c r="C4" s="11"/>
      <c r="D4" s="11"/>
      <c r="E4" s="11"/>
      <c r="F4" s="11"/>
      <c r="G4" s="12">
        <f>SUM(C11,C19,C25,C32,G11,G19,G24)</f>
        <v>882</v>
      </c>
      <c r="H4" s="12">
        <f>SUM(D11,D19,D25,D32,H11,H19,H24)</f>
        <v>333</v>
      </c>
    </row>
    <row r="5" spans="2:8" ht="15" customHeight="1" x14ac:dyDescent="0.35">
      <c r="B5" s="13"/>
      <c r="C5" s="14"/>
      <c r="D5" s="14"/>
      <c r="E5" s="15"/>
      <c r="F5" s="15"/>
      <c r="G5" s="15"/>
      <c r="H5" s="15"/>
    </row>
    <row r="6" spans="2:8" s="55" customFormat="1" ht="20.100000000000001" customHeight="1" x14ac:dyDescent="0.35">
      <c r="B6" s="16" t="s">
        <v>2</v>
      </c>
      <c r="C6" s="17" t="s">
        <v>22</v>
      </c>
      <c r="D6" s="17" t="s">
        <v>23</v>
      </c>
      <c r="E6" s="18"/>
      <c r="F6" s="1" t="s">
        <v>24</v>
      </c>
      <c r="G6" s="2" t="s">
        <v>22</v>
      </c>
      <c r="H6" s="2" t="s">
        <v>23</v>
      </c>
    </row>
    <row r="7" spans="2:8" ht="15.95" customHeight="1" x14ac:dyDescent="0.35">
      <c r="B7" s="1" t="s">
        <v>3</v>
      </c>
      <c r="C7" s="19">
        <v>500</v>
      </c>
      <c r="D7" s="19"/>
      <c r="E7" s="15"/>
      <c r="F7" s="1" t="s">
        <v>25</v>
      </c>
      <c r="G7" s="19"/>
      <c r="H7" s="19"/>
    </row>
    <row r="8" spans="2:8" ht="15.95" customHeight="1" x14ac:dyDescent="0.35">
      <c r="B8" s="1" t="s">
        <v>4</v>
      </c>
      <c r="C8" s="19"/>
      <c r="D8" s="19"/>
      <c r="E8" s="15"/>
      <c r="F8" s="1" t="s">
        <v>26</v>
      </c>
      <c r="G8" s="19">
        <v>20</v>
      </c>
      <c r="H8" s="19"/>
    </row>
    <row r="9" spans="2:8" ht="15.95" customHeight="1" x14ac:dyDescent="0.35">
      <c r="B9" s="1" t="s">
        <v>5</v>
      </c>
      <c r="C9" s="19"/>
      <c r="D9" s="19"/>
      <c r="E9" s="15"/>
      <c r="F9" s="1" t="s">
        <v>27</v>
      </c>
      <c r="G9" s="19"/>
      <c r="H9" s="19">
        <v>20</v>
      </c>
    </row>
    <row r="10" spans="2:8" ht="15.95" customHeight="1" x14ac:dyDescent="0.35">
      <c r="B10" s="1" t="s">
        <v>6</v>
      </c>
      <c r="C10" s="19"/>
      <c r="D10" s="19"/>
      <c r="E10" s="15"/>
      <c r="F10" s="1" t="s">
        <v>28</v>
      </c>
      <c r="G10" s="19"/>
      <c r="H10" s="19"/>
    </row>
    <row r="11" spans="2:8" ht="15.95" customHeight="1" x14ac:dyDescent="0.35">
      <c r="B11" s="4" t="s">
        <v>65</v>
      </c>
      <c r="C11" s="19">
        <f>SUBTOTAL(109,表1[估计])</f>
        <v>500</v>
      </c>
      <c r="D11" s="19">
        <f>SUBTOTAL(109,表1[实际])</f>
        <v>0</v>
      </c>
      <c r="E11" s="15"/>
      <c r="F11" s="4" t="s">
        <v>65</v>
      </c>
      <c r="G11" s="19">
        <f>SUBTOTAL(109,表3[估计])</f>
        <v>20</v>
      </c>
      <c r="H11" s="19">
        <f>SUBTOTAL(109,表3[实际])</f>
        <v>20</v>
      </c>
    </row>
    <row r="12" spans="2:8" ht="15" customHeight="1" x14ac:dyDescent="0.35">
      <c r="B12" s="13"/>
      <c r="C12" s="14"/>
      <c r="D12" s="14"/>
      <c r="E12" s="15"/>
      <c r="F12" s="15"/>
      <c r="G12" s="15"/>
      <c r="H12" s="15"/>
    </row>
    <row r="13" spans="2:8" ht="20.100000000000001" customHeight="1" x14ac:dyDescent="0.35">
      <c r="B13" s="20" t="s">
        <v>7</v>
      </c>
      <c r="C13" s="21" t="s">
        <v>22</v>
      </c>
      <c r="D13" s="21" t="s">
        <v>23</v>
      </c>
      <c r="E13" s="15"/>
      <c r="F13" s="20" t="s">
        <v>29</v>
      </c>
      <c r="G13" s="21" t="s">
        <v>22</v>
      </c>
      <c r="H13" s="21" t="s">
        <v>23</v>
      </c>
    </row>
    <row r="14" spans="2:8" ht="15.95" customHeight="1" x14ac:dyDescent="0.35">
      <c r="B14" s="20" t="s">
        <v>8</v>
      </c>
      <c r="C14" s="22">
        <v>200</v>
      </c>
      <c r="D14" s="22">
        <v>300</v>
      </c>
      <c r="E14" s="15"/>
      <c r="F14" s="20" t="s">
        <v>30</v>
      </c>
      <c r="G14" s="22"/>
      <c r="H14" s="22"/>
    </row>
    <row r="15" spans="2:8" ht="15.95" customHeight="1" x14ac:dyDescent="0.35">
      <c r="B15" s="20" t="s">
        <v>9</v>
      </c>
      <c r="C15" s="22"/>
      <c r="D15" s="22"/>
      <c r="E15" s="15"/>
      <c r="F15" s="20" t="s">
        <v>31</v>
      </c>
      <c r="G15" s="22">
        <v>30</v>
      </c>
      <c r="H15" s="22"/>
    </row>
    <row r="16" spans="2:8" ht="15.95" customHeight="1" x14ac:dyDescent="0.35">
      <c r="B16" s="20" t="s">
        <v>10</v>
      </c>
      <c r="C16" s="22"/>
      <c r="D16" s="22"/>
      <c r="E16" s="15"/>
      <c r="F16" s="20" t="s">
        <v>32</v>
      </c>
      <c r="G16" s="22"/>
      <c r="H16" s="22"/>
    </row>
    <row r="17" spans="2:8" ht="15.95" customHeight="1" x14ac:dyDescent="0.35">
      <c r="B17" s="20" t="s">
        <v>11</v>
      </c>
      <c r="C17" s="22"/>
      <c r="D17" s="22"/>
      <c r="E17" s="15"/>
      <c r="F17" s="20" t="s">
        <v>33</v>
      </c>
      <c r="G17" s="22"/>
      <c r="H17" s="22"/>
    </row>
    <row r="18" spans="2:8" ht="15.95" customHeight="1" x14ac:dyDescent="0.35">
      <c r="B18" s="20" t="s">
        <v>12</v>
      </c>
      <c r="C18" s="22"/>
      <c r="D18" s="22"/>
      <c r="E18" s="15"/>
      <c r="F18" s="20" t="s">
        <v>34</v>
      </c>
      <c r="G18" s="22"/>
      <c r="H18" s="22"/>
    </row>
    <row r="19" spans="2:8" ht="15.95" customHeight="1" x14ac:dyDescent="0.35">
      <c r="B19" s="23" t="s">
        <v>65</v>
      </c>
      <c r="C19" s="24">
        <f>SUBTOTAL(109,表4[估计])</f>
        <v>200</v>
      </c>
      <c r="D19" s="24">
        <f>SUBTOTAL(109,表4[实际])</f>
        <v>300</v>
      </c>
      <c r="E19" s="15"/>
      <c r="F19" s="23" t="s">
        <v>65</v>
      </c>
      <c r="G19" s="24">
        <f>SUBTOTAL(109,表5[估计])</f>
        <v>30</v>
      </c>
      <c r="H19" s="24">
        <f>SUBTOTAL(109,表5[实际])</f>
        <v>0</v>
      </c>
    </row>
    <row r="20" spans="2:8" ht="15" customHeight="1" x14ac:dyDescent="0.35">
      <c r="B20" s="25"/>
      <c r="C20" s="26"/>
      <c r="D20" s="26"/>
      <c r="E20" s="15"/>
      <c r="F20" s="25"/>
      <c r="G20" s="15"/>
      <c r="H20" s="15"/>
    </row>
    <row r="21" spans="2:8" ht="20.100000000000001" customHeight="1" x14ac:dyDescent="0.35">
      <c r="B21" s="20" t="s">
        <v>13</v>
      </c>
      <c r="C21" s="21" t="s">
        <v>22</v>
      </c>
      <c r="D21" s="21" t="s">
        <v>23</v>
      </c>
      <c r="E21" s="15"/>
      <c r="F21" s="20" t="s">
        <v>35</v>
      </c>
      <c r="G21" s="21" t="s">
        <v>22</v>
      </c>
      <c r="H21" s="21" t="s">
        <v>23</v>
      </c>
    </row>
    <row r="22" spans="2:8" ht="15.95" customHeight="1" x14ac:dyDescent="0.35">
      <c r="B22" s="20" t="s">
        <v>14</v>
      </c>
      <c r="C22" s="22"/>
      <c r="D22" s="22"/>
      <c r="E22" s="15"/>
      <c r="F22" s="20" t="s">
        <v>36</v>
      </c>
      <c r="G22" s="22"/>
      <c r="H22" s="22"/>
    </row>
    <row r="23" spans="2:8" ht="15.95" customHeight="1" x14ac:dyDescent="0.35">
      <c r="B23" s="20" t="s">
        <v>15</v>
      </c>
      <c r="C23" s="22">
        <v>20</v>
      </c>
      <c r="D23" s="22"/>
      <c r="E23" s="15"/>
      <c r="F23" s="20" t="s">
        <v>37</v>
      </c>
      <c r="G23" s="22">
        <v>100</v>
      </c>
      <c r="H23" s="22"/>
    </row>
    <row r="24" spans="2:8" ht="15.95" customHeight="1" x14ac:dyDescent="0.35">
      <c r="B24" s="20" t="s">
        <v>16</v>
      </c>
      <c r="C24" s="22"/>
      <c r="D24" s="22"/>
      <c r="E24" s="15"/>
      <c r="F24" s="23" t="s">
        <v>65</v>
      </c>
      <c r="G24" s="27">
        <f>SUBTOTAL(109,表7[估计])</f>
        <v>100</v>
      </c>
      <c r="H24" s="27">
        <f>SUBTOTAL(109,表7[实际])</f>
        <v>0</v>
      </c>
    </row>
    <row r="25" spans="2:8" ht="15.95" customHeight="1" x14ac:dyDescent="0.35">
      <c r="B25" s="23" t="s">
        <v>65</v>
      </c>
      <c r="C25" s="24">
        <f>SUBTOTAL(109,表6[估计])</f>
        <v>20</v>
      </c>
      <c r="D25" s="24">
        <f>SUBTOTAL(109,表6[实际])</f>
        <v>0</v>
      </c>
      <c r="E25" s="15"/>
      <c r="F25" s="15"/>
      <c r="G25" s="15"/>
      <c r="H25" s="15"/>
    </row>
    <row r="26" spans="2:8" ht="15" customHeight="1" x14ac:dyDescent="0.35">
      <c r="B26" s="25"/>
      <c r="C26" s="26"/>
      <c r="D26" s="26"/>
      <c r="E26" s="15"/>
      <c r="F26" s="15"/>
      <c r="G26" s="15"/>
      <c r="H26" s="15"/>
    </row>
    <row r="27" spans="2:8" ht="20.100000000000001" customHeight="1" x14ac:dyDescent="0.35">
      <c r="B27" s="20" t="s">
        <v>17</v>
      </c>
      <c r="C27" s="21" t="s">
        <v>22</v>
      </c>
      <c r="D27" s="21" t="s">
        <v>23</v>
      </c>
      <c r="E27" s="15"/>
      <c r="F27" s="15"/>
      <c r="G27" s="15"/>
      <c r="H27" s="15"/>
    </row>
    <row r="28" spans="2:8" ht="15.95" customHeight="1" x14ac:dyDescent="0.35">
      <c r="B28" s="20" t="s">
        <v>18</v>
      </c>
      <c r="C28" s="22"/>
      <c r="D28" s="22">
        <v>13</v>
      </c>
      <c r="E28" s="15"/>
      <c r="F28" s="15"/>
      <c r="G28" s="15"/>
      <c r="H28" s="15"/>
    </row>
    <row r="29" spans="2:8" ht="15.95" customHeight="1" x14ac:dyDescent="0.35">
      <c r="B29" s="20" t="s">
        <v>19</v>
      </c>
      <c r="C29" s="22">
        <v>12</v>
      </c>
      <c r="D29" s="22"/>
      <c r="E29" s="15"/>
      <c r="F29" s="15"/>
      <c r="G29" s="15"/>
      <c r="H29" s="15"/>
    </row>
    <row r="30" spans="2:8" ht="15.95" customHeight="1" x14ac:dyDescent="0.35">
      <c r="B30" s="20" t="s">
        <v>20</v>
      </c>
      <c r="C30" s="22"/>
      <c r="D30" s="22"/>
      <c r="E30" s="15"/>
      <c r="F30" s="15"/>
      <c r="G30" s="15"/>
      <c r="H30" s="15"/>
    </row>
    <row r="31" spans="2:8" s="29" customFormat="1" ht="15.95" customHeight="1" x14ac:dyDescent="0.35">
      <c r="B31" s="20" t="s">
        <v>21</v>
      </c>
      <c r="C31" s="22"/>
      <c r="D31" s="22"/>
      <c r="E31" s="28"/>
      <c r="F31" s="28"/>
      <c r="G31" s="28"/>
      <c r="H31" s="28"/>
    </row>
    <row r="32" spans="2:8" s="29" customFormat="1" ht="15.95" customHeight="1" x14ac:dyDescent="0.35">
      <c r="B32" s="4" t="s">
        <v>65</v>
      </c>
      <c r="C32" s="19">
        <f>SUBTOTAL(109,表8[估计])</f>
        <v>12</v>
      </c>
      <c r="D32" s="19">
        <f>SUBTOTAL(109,表8[实际])</f>
        <v>13</v>
      </c>
    </row>
    <row r="33" s="29" customFormat="1" x14ac:dyDescent="0.35"/>
    <row r="34" s="29" customFormat="1" x14ac:dyDescent="0.35"/>
    <row r="35" s="29" customFormat="1" x14ac:dyDescent="0.35"/>
    <row r="36" s="29" customFormat="1" x14ac:dyDescent="0.35"/>
    <row r="37" s="29" customFormat="1" x14ac:dyDescent="0.35"/>
    <row r="38" s="29" customFormat="1" x14ac:dyDescent="0.35"/>
  </sheetData>
  <mergeCells count="2">
    <mergeCell ref="B1:D1"/>
    <mergeCell ref="B3:B4"/>
  </mergeCells>
  <phoneticPr fontId="1" type="noConversion"/>
  <printOptions horizontalCentered="1"/>
  <pageMargins left="0.75" right="0.75" top="1" bottom="1" header="0.5" footer="0.5"/>
  <pageSetup paperSize="9" scale="82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H38"/>
  <sheetViews>
    <sheetView showGridLines="0" zoomScaleNormal="100" zoomScaleSheetLayoutView="75" workbookViewId="0"/>
  </sheetViews>
  <sheetFormatPr defaultColWidth="9.125" defaultRowHeight="16.5" x14ac:dyDescent="0.35"/>
  <cols>
    <col min="1" max="1" width="5.25" style="30" customWidth="1"/>
    <col min="2" max="4" width="21.375" style="30" customWidth="1"/>
    <col min="5" max="5" width="23.125" style="30" customWidth="1"/>
    <col min="6" max="8" width="21.375" style="30" customWidth="1"/>
    <col min="9" max="16384" width="9.125" style="30"/>
  </cols>
  <sheetData>
    <row r="1" spans="2:8" ht="45.75" customHeight="1" x14ac:dyDescent="0.35">
      <c r="B1" s="56" t="s">
        <v>0</v>
      </c>
      <c r="C1" s="56"/>
      <c r="D1" s="56"/>
      <c r="E1" s="5"/>
      <c r="F1" s="5"/>
      <c r="G1" s="54" t="s">
        <v>62</v>
      </c>
    </row>
    <row r="2" spans="2:8" ht="6.75" customHeight="1" x14ac:dyDescent="0.35">
      <c r="B2" s="6"/>
      <c r="C2" s="6"/>
      <c r="D2" s="6"/>
      <c r="E2" s="7"/>
      <c r="F2" s="7"/>
      <c r="G2" s="7"/>
      <c r="H2" s="8"/>
    </row>
    <row r="3" spans="2:8" s="31" customFormat="1" ht="15" customHeight="1" x14ac:dyDescent="0.35">
      <c r="B3" s="57" t="s">
        <v>39</v>
      </c>
      <c r="C3" s="9"/>
      <c r="D3" s="9"/>
      <c r="E3" s="9"/>
      <c r="F3" s="10" t="s">
        <v>22</v>
      </c>
      <c r="G3" s="10" t="s">
        <v>23</v>
      </c>
    </row>
    <row r="4" spans="2:8" ht="24" customHeight="1" x14ac:dyDescent="0.35">
      <c r="B4" s="57"/>
      <c r="C4" s="11"/>
      <c r="D4" s="11"/>
      <c r="E4" s="11"/>
      <c r="F4" s="12">
        <f>SUM(F11, F18, F25, F33)</f>
        <v>1936</v>
      </c>
      <c r="G4" s="12">
        <f>SUM(G11,G18,G25, G33)</f>
        <v>1831</v>
      </c>
    </row>
    <row r="5" spans="2:8" ht="15" customHeight="1" x14ac:dyDescent="0.35">
      <c r="B5" s="32"/>
      <c r="C5" s="32"/>
      <c r="D5" s="32"/>
      <c r="E5" s="32"/>
      <c r="F5" s="32"/>
      <c r="G5" s="32"/>
    </row>
    <row r="6" spans="2:8" ht="20.100000000000001" customHeight="1" x14ac:dyDescent="0.35">
      <c r="B6" s="33" t="s">
        <v>40</v>
      </c>
      <c r="C6" s="34"/>
      <c r="D6" s="34"/>
      <c r="E6" s="34"/>
      <c r="F6" s="34"/>
      <c r="G6" s="34"/>
    </row>
    <row r="7" spans="2:8" ht="20.100000000000001" customHeight="1" x14ac:dyDescent="0.35">
      <c r="B7" s="2" t="s">
        <v>41</v>
      </c>
      <c r="C7" s="2" t="s">
        <v>45</v>
      </c>
      <c r="D7" s="2" t="s">
        <v>46</v>
      </c>
      <c r="E7" s="2" t="s">
        <v>57</v>
      </c>
      <c r="F7" s="2" t="s">
        <v>58</v>
      </c>
      <c r="G7" s="2" t="s">
        <v>59</v>
      </c>
    </row>
    <row r="8" spans="2:8" ht="15.95" customHeight="1" x14ac:dyDescent="0.35">
      <c r="B8" s="2">
        <v>300</v>
      </c>
      <c r="C8" s="2">
        <v>278</v>
      </c>
      <c r="D8" s="2" t="s">
        <v>47</v>
      </c>
      <c r="E8" s="19">
        <v>5</v>
      </c>
      <c r="F8" s="19">
        <f>B8*E8</f>
        <v>1500</v>
      </c>
      <c r="G8" s="19">
        <f>C8*E8</f>
        <v>1390</v>
      </c>
    </row>
    <row r="9" spans="2:8" ht="15.95" customHeight="1" x14ac:dyDescent="0.35">
      <c r="B9" s="2">
        <v>197</v>
      </c>
      <c r="C9" s="2">
        <v>195</v>
      </c>
      <c r="D9" s="2" t="s">
        <v>48</v>
      </c>
      <c r="E9" s="19">
        <v>2</v>
      </c>
      <c r="F9" s="19">
        <f>B9*E9</f>
        <v>394</v>
      </c>
      <c r="G9" s="19">
        <f>C9*E9</f>
        <v>390</v>
      </c>
    </row>
    <row r="10" spans="2:8" ht="15.75" customHeight="1" x14ac:dyDescent="0.35">
      <c r="B10" s="2">
        <v>42</v>
      </c>
      <c r="C10" s="2">
        <v>51</v>
      </c>
      <c r="D10" s="2" t="s">
        <v>49</v>
      </c>
      <c r="E10" s="19">
        <v>1</v>
      </c>
      <c r="F10" s="19">
        <f>B10*E10</f>
        <v>42</v>
      </c>
      <c r="G10" s="19">
        <f>C10*E10</f>
        <v>51</v>
      </c>
    </row>
    <row r="11" spans="2:8" ht="15.95" customHeight="1" x14ac:dyDescent="0.35">
      <c r="B11" s="3" t="s">
        <v>65</v>
      </c>
      <c r="C11" s="3"/>
      <c r="D11" s="3"/>
      <c r="E11" s="3"/>
      <c r="F11" s="19">
        <f>SUBTOTAL(109,表9[估计收益])</f>
        <v>1936</v>
      </c>
      <c r="G11" s="19">
        <f>SUBTOTAL(109,表9[实际收益])</f>
        <v>1831</v>
      </c>
    </row>
    <row r="12" spans="2:8" ht="15" customHeight="1" x14ac:dyDescent="0.35">
      <c r="B12" s="32"/>
      <c r="C12" s="32"/>
      <c r="D12" s="32"/>
      <c r="E12" s="32"/>
      <c r="F12" s="32"/>
      <c r="G12" s="32"/>
    </row>
    <row r="13" spans="2:8" ht="20.100000000000001" customHeight="1" x14ac:dyDescent="0.35">
      <c r="B13" s="33" t="s">
        <v>42</v>
      </c>
      <c r="C13" s="34"/>
      <c r="D13" s="34"/>
      <c r="E13" s="34"/>
      <c r="F13" s="34"/>
      <c r="G13" s="34"/>
    </row>
    <row r="14" spans="2:8" ht="20.100000000000001" customHeight="1" x14ac:dyDescent="0.35">
      <c r="B14" s="2" t="s">
        <v>41</v>
      </c>
      <c r="C14" s="2" t="s">
        <v>45</v>
      </c>
      <c r="D14" s="2" t="s">
        <v>46</v>
      </c>
      <c r="E14" s="2" t="s">
        <v>57</v>
      </c>
      <c r="F14" s="2" t="s">
        <v>58</v>
      </c>
      <c r="G14" s="2" t="s">
        <v>59</v>
      </c>
    </row>
    <row r="15" spans="2:8" ht="15.95" customHeight="1" x14ac:dyDescent="0.35">
      <c r="B15" s="2">
        <v>12</v>
      </c>
      <c r="C15" s="2"/>
      <c r="D15" s="2" t="s">
        <v>50</v>
      </c>
      <c r="E15" s="19"/>
      <c r="F15" s="19">
        <f>B15*E15</f>
        <v>0</v>
      </c>
      <c r="G15" s="19">
        <f>C15*E15</f>
        <v>0</v>
      </c>
    </row>
    <row r="16" spans="2:8" ht="15.95" customHeight="1" x14ac:dyDescent="0.35">
      <c r="B16" s="2"/>
      <c r="C16" s="2">
        <v>158</v>
      </c>
      <c r="D16" s="2" t="s">
        <v>51</v>
      </c>
      <c r="E16" s="19"/>
      <c r="F16" s="19">
        <f>B16*E16</f>
        <v>0</v>
      </c>
      <c r="G16" s="19">
        <f>C16*E16</f>
        <v>0</v>
      </c>
    </row>
    <row r="17" spans="1:7" ht="15.95" customHeight="1" x14ac:dyDescent="0.35">
      <c r="B17" s="2">
        <v>4</v>
      </c>
      <c r="C17" s="2"/>
      <c r="D17" s="2" t="s">
        <v>52</v>
      </c>
      <c r="E17" s="19"/>
      <c r="F17" s="19">
        <f>B17*E17</f>
        <v>0</v>
      </c>
      <c r="G17" s="19">
        <f>C17*E17</f>
        <v>0</v>
      </c>
    </row>
    <row r="18" spans="1:7" ht="15.95" customHeight="1" x14ac:dyDescent="0.35">
      <c r="B18" s="3" t="s">
        <v>65</v>
      </c>
      <c r="C18" s="3"/>
      <c r="D18" s="3"/>
      <c r="E18" s="3"/>
      <c r="F18" s="19">
        <f>SUBTOTAL(109,表10[估计收益])</f>
        <v>0</v>
      </c>
      <c r="G18" s="19">
        <f>SUBTOTAL(109,表10[实际收益])</f>
        <v>0</v>
      </c>
    </row>
    <row r="19" spans="1:7" ht="15" customHeight="1" x14ac:dyDescent="0.35">
      <c r="B19" s="35"/>
      <c r="C19" s="35"/>
      <c r="D19" s="35"/>
      <c r="E19" s="35"/>
      <c r="F19" s="35"/>
      <c r="G19" s="35"/>
    </row>
    <row r="20" spans="1:7" ht="20.100000000000001" customHeight="1" x14ac:dyDescent="0.35">
      <c r="B20" s="33" t="s">
        <v>43</v>
      </c>
      <c r="C20" s="34"/>
      <c r="D20" s="34"/>
      <c r="E20" s="34"/>
      <c r="F20" s="34"/>
      <c r="G20" s="34"/>
    </row>
    <row r="21" spans="1:7" ht="20.100000000000001" customHeight="1" x14ac:dyDescent="0.35">
      <c r="B21" s="2" t="s">
        <v>41</v>
      </c>
      <c r="C21" s="2" t="s">
        <v>45</v>
      </c>
      <c r="D21" s="2" t="s">
        <v>46</v>
      </c>
      <c r="E21" s="2" t="s">
        <v>57</v>
      </c>
      <c r="F21" s="2" t="s">
        <v>58</v>
      </c>
      <c r="G21" s="2" t="s">
        <v>59</v>
      </c>
    </row>
    <row r="22" spans="1:7" ht="15.95" customHeight="1" x14ac:dyDescent="0.35">
      <c r="B22" s="2">
        <v>23</v>
      </c>
      <c r="C22" s="2"/>
      <c r="D22" s="2" t="s">
        <v>53</v>
      </c>
      <c r="E22" s="19"/>
      <c r="F22" s="19">
        <f>B22*E22</f>
        <v>0</v>
      </c>
      <c r="G22" s="19">
        <f>C22*E22</f>
        <v>0</v>
      </c>
    </row>
    <row r="23" spans="1:7" ht="15.95" customHeight="1" x14ac:dyDescent="0.35">
      <c r="B23" s="2">
        <v>354</v>
      </c>
      <c r="C23" s="2"/>
      <c r="D23" s="2" t="s">
        <v>54</v>
      </c>
      <c r="E23" s="19"/>
      <c r="F23" s="19">
        <f>B23*E23</f>
        <v>0</v>
      </c>
      <c r="G23" s="19">
        <f>C23*E23</f>
        <v>0</v>
      </c>
    </row>
    <row r="24" spans="1:7" ht="15.95" customHeight="1" x14ac:dyDescent="0.35">
      <c r="B24" s="2">
        <v>56</v>
      </c>
      <c r="C24" s="2"/>
      <c r="D24" s="2" t="s">
        <v>55</v>
      </c>
      <c r="E24" s="19"/>
      <c r="F24" s="19">
        <f>B24*E24</f>
        <v>0</v>
      </c>
      <c r="G24" s="19">
        <f>C24*E24</f>
        <v>0</v>
      </c>
    </row>
    <row r="25" spans="1:7" ht="15.95" customHeight="1" x14ac:dyDescent="0.35">
      <c r="B25" s="3" t="s">
        <v>65</v>
      </c>
      <c r="C25" s="3"/>
      <c r="D25" s="3"/>
      <c r="E25" s="3"/>
      <c r="F25" s="19">
        <f>SUBTOTAL(109,表11[估计收益])</f>
        <v>0</v>
      </c>
      <c r="G25" s="19">
        <f>SUBTOTAL(109,表11[实际收益])</f>
        <v>0</v>
      </c>
    </row>
    <row r="26" spans="1:7" ht="15" customHeight="1" x14ac:dyDescent="0.35">
      <c r="B26" s="35"/>
      <c r="C26" s="35"/>
      <c r="D26" s="35"/>
      <c r="E26" s="35"/>
      <c r="F26" s="35"/>
      <c r="G26" s="35"/>
    </row>
    <row r="27" spans="1:7" ht="20.100000000000001" customHeight="1" x14ac:dyDescent="0.35">
      <c r="B27" s="33" t="s">
        <v>44</v>
      </c>
      <c r="C27" s="34"/>
      <c r="D27" s="34"/>
      <c r="E27" s="34"/>
      <c r="F27" s="34"/>
      <c r="G27" s="34"/>
    </row>
    <row r="28" spans="1:7" ht="20.100000000000001" customHeight="1" x14ac:dyDescent="0.35">
      <c r="B28" s="2" t="s">
        <v>41</v>
      </c>
      <c r="C28" s="2" t="s">
        <v>45</v>
      </c>
      <c r="D28" s="2" t="s">
        <v>46</v>
      </c>
      <c r="E28" s="2" t="s">
        <v>57</v>
      </c>
      <c r="F28" s="2" t="s">
        <v>58</v>
      </c>
      <c r="G28" s="2" t="s">
        <v>59</v>
      </c>
    </row>
    <row r="29" spans="1:7" ht="15.95" customHeight="1" x14ac:dyDescent="0.35">
      <c r="B29" s="2"/>
      <c r="C29" s="2"/>
      <c r="D29" s="2" t="s">
        <v>56</v>
      </c>
      <c r="E29" s="19"/>
      <c r="F29" s="19">
        <f>B29*E29</f>
        <v>0</v>
      </c>
      <c r="G29" s="19">
        <f>C29*E29</f>
        <v>0</v>
      </c>
    </row>
    <row r="30" spans="1:7" ht="15.95" customHeight="1" x14ac:dyDescent="0.35">
      <c r="B30" s="2">
        <v>123</v>
      </c>
      <c r="C30" s="2"/>
      <c r="D30" s="2" t="s">
        <v>56</v>
      </c>
      <c r="E30" s="19"/>
      <c r="F30" s="19">
        <f>B30*E30</f>
        <v>0</v>
      </c>
      <c r="G30" s="19">
        <f>C30*E30</f>
        <v>0</v>
      </c>
    </row>
    <row r="31" spans="1:7" ht="15.95" customHeight="1" x14ac:dyDescent="0.35">
      <c r="A31" s="29"/>
      <c r="B31" s="2"/>
      <c r="C31" s="2"/>
      <c r="D31" s="2" t="s">
        <v>56</v>
      </c>
      <c r="E31" s="19"/>
      <c r="F31" s="19">
        <f>B31*E31</f>
        <v>0</v>
      </c>
      <c r="G31" s="19">
        <f>C31*E31</f>
        <v>0</v>
      </c>
    </row>
    <row r="32" spans="1:7" ht="15.95" customHeight="1" x14ac:dyDescent="0.35">
      <c r="A32" s="29"/>
      <c r="B32" s="2">
        <v>13</v>
      </c>
      <c r="C32" s="2"/>
      <c r="D32" s="2" t="s">
        <v>56</v>
      </c>
      <c r="E32" s="19"/>
      <c r="F32" s="19">
        <f>B32*E32</f>
        <v>0</v>
      </c>
      <c r="G32" s="19">
        <f>C32*E32</f>
        <v>0</v>
      </c>
    </row>
    <row r="33" spans="1:7" ht="15.95" customHeight="1" x14ac:dyDescent="0.35">
      <c r="A33" s="29"/>
      <c r="B33" s="3" t="s">
        <v>65</v>
      </c>
      <c r="C33" s="3"/>
      <c r="D33" s="3"/>
      <c r="E33" s="3"/>
      <c r="F33" s="19">
        <f>SUBTOTAL(109,表12[估计收益])</f>
        <v>0</v>
      </c>
      <c r="G33" s="19">
        <f>SUBTOTAL(109,表12[实际收益])</f>
        <v>0</v>
      </c>
    </row>
    <row r="34" spans="1:7" x14ac:dyDescent="0.35">
      <c r="A34" s="29"/>
    </row>
    <row r="35" spans="1:7" x14ac:dyDescent="0.35">
      <c r="A35" s="29"/>
    </row>
    <row r="36" spans="1:7" x14ac:dyDescent="0.35">
      <c r="A36" s="29"/>
    </row>
    <row r="37" spans="1:7" x14ac:dyDescent="0.35">
      <c r="A37" s="29"/>
    </row>
    <row r="38" spans="1:7" x14ac:dyDescent="0.35">
      <c r="A38" s="29"/>
    </row>
  </sheetData>
  <mergeCells count="2">
    <mergeCell ref="B3:B4"/>
    <mergeCell ref="B1:D1"/>
  </mergeCells>
  <phoneticPr fontId="1" type="noConversion"/>
  <printOptions horizontalCentered="1"/>
  <pageMargins left="0.75" right="0.75" top="1" bottom="1" header="0.5" footer="0.5"/>
  <pageSetup paperSize="9" scale="81" fitToHeight="0" orientation="landscape" r:id="rId1"/>
  <headerFooter alignWithMargins="0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I38"/>
  <sheetViews>
    <sheetView showGridLines="0" zoomScaleNormal="100" workbookViewId="0"/>
  </sheetViews>
  <sheetFormatPr defaultColWidth="9.125" defaultRowHeight="16.5" x14ac:dyDescent="0.35"/>
  <cols>
    <col min="1" max="1" width="5.25" style="30" customWidth="1"/>
    <col min="2" max="4" width="21.375" style="30" customWidth="1"/>
    <col min="5" max="5" width="23.125" style="30" customWidth="1"/>
    <col min="6" max="8" width="21.375" style="30" customWidth="1"/>
    <col min="9" max="9" width="5.25" style="30" customWidth="1"/>
    <col min="10" max="16384" width="9.125" style="30"/>
  </cols>
  <sheetData>
    <row r="1" spans="2:7" ht="36.75" customHeight="1" x14ac:dyDescent="0.55000000000000004">
      <c r="B1" s="58" t="s">
        <v>0</v>
      </c>
      <c r="C1" s="58"/>
      <c r="D1" s="58"/>
      <c r="E1" s="36"/>
      <c r="F1" s="36"/>
      <c r="G1" s="59" t="s">
        <v>63</v>
      </c>
    </row>
    <row r="2" spans="2:7" ht="21" customHeight="1" x14ac:dyDescent="0.35">
      <c r="B2" s="60"/>
      <c r="C2" s="60"/>
      <c r="D2" s="60"/>
      <c r="E2" s="60"/>
      <c r="F2" s="60"/>
      <c r="G2" s="37" t="s">
        <v>64</v>
      </c>
    </row>
    <row r="3" spans="2:7" ht="6.75" customHeight="1" x14ac:dyDescent="0.35">
      <c r="B3" s="6"/>
      <c r="C3" s="6"/>
      <c r="D3" s="6"/>
      <c r="E3" s="7"/>
      <c r="F3" s="7"/>
      <c r="G3" s="7"/>
    </row>
    <row r="4" spans="2:7" x14ac:dyDescent="0.35">
      <c r="B4" s="32"/>
      <c r="C4" s="32"/>
      <c r="D4" s="38"/>
    </row>
    <row r="5" spans="2:7" ht="20.100000000000001" customHeight="1" x14ac:dyDescent="0.35">
      <c r="B5" s="39"/>
      <c r="C5" s="40" t="s">
        <v>22</v>
      </c>
      <c r="D5" s="41" t="s">
        <v>23</v>
      </c>
    </row>
    <row r="6" spans="2:7" ht="15.95" customHeight="1" x14ac:dyDescent="0.35">
      <c r="B6" s="42" t="s">
        <v>60</v>
      </c>
      <c r="C6" s="43">
        <f>收入!F4</f>
        <v>1936</v>
      </c>
      <c r="D6" s="44">
        <f>收入!G4</f>
        <v>1831</v>
      </c>
    </row>
    <row r="7" spans="2:7" ht="15.95" customHeight="1" x14ac:dyDescent="0.35">
      <c r="B7" s="45" t="s">
        <v>1</v>
      </c>
      <c r="C7" s="46">
        <f>支出!G4</f>
        <v>882</v>
      </c>
      <c r="D7" s="47">
        <f>支出!H4</f>
        <v>333</v>
      </c>
    </row>
    <row r="8" spans="2:7" ht="18" x14ac:dyDescent="0.35">
      <c r="B8" s="48"/>
      <c r="C8" s="49"/>
      <c r="D8" s="50"/>
    </row>
    <row r="9" spans="2:7" ht="33" customHeight="1" x14ac:dyDescent="0.35">
      <c r="B9" s="51" t="s">
        <v>61</v>
      </c>
      <c r="C9" s="52">
        <f>C6-C7</f>
        <v>1054</v>
      </c>
      <c r="D9" s="53">
        <f>D6-D7</f>
        <v>1498</v>
      </c>
    </row>
    <row r="31" spans="1:9" x14ac:dyDescent="0.35">
      <c r="A31" s="29"/>
      <c r="H31" s="29"/>
      <c r="I31" s="29"/>
    </row>
    <row r="32" spans="1:9" x14ac:dyDescent="0.35">
      <c r="A32" s="29"/>
      <c r="H32" s="29"/>
      <c r="I32" s="29"/>
    </row>
    <row r="33" spans="1:9" x14ac:dyDescent="0.35">
      <c r="A33" s="29"/>
      <c r="H33" s="29"/>
      <c r="I33" s="29"/>
    </row>
    <row r="34" spans="1:9" x14ac:dyDescent="0.35">
      <c r="A34" s="29"/>
      <c r="H34" s="29"/>
      <c r="I34" s="29"/>
    </row>
    <row r="35" spans="1:9" x14ac:dyDescent="0.35">
      <c r="A35" s="29"/>
      <c r="H35" s="29"/>
      <c r="I35" s="29"/>
    </row>
    <row r="36" spans="1:9" x14ac:dyDescent="0.35">
      <c r="A36" s="29"/>
      <c r="H36" s="29"/>
      <c r="I36" s="29"/>
    </row>
    <row r="37" spans="1:9" x14ac:dyDescent="0.35">
      <c r="A37" s="29"/>
      <c r="H37" s="29"/>
      <c r="I37" s="29"/>
    </row>
    <row r="38" spans="1:9" x14ac:dyDescent="0.35">
      <c r="A38" s="29"/>
      <c r="H38" s="29"/>
      <c r="I38" s="29"/>
    </row>
  </sheetData>
  <mergeCells count="1">
    <mergeCell ref="B1:D1"/>
  </mergeCells>
  <phoneticPr fontId="1" type="noConversion"/>
  <printOptions horizontalCentered="1"/>
  <pageMargins left="0.75" right="0.75" top="1" bottom="1" header="0.5" footer="0.5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</vt:lpstr>
      <vt:lpstr>收入</vt:lpstr>
      <vt:lpstr>利润损失汇总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2017-12-27T06:30:46Z</dcterms:created>
  <dcterms:modified xsi:type="dcterms:W3CDTF">2019-06-04T06:10:45Z</dcterms:modified>
</cp:coreProperties>
</file>