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41.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tables/table3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tables/table24.xml" ContentType="application/vnd.openxmlformats-officedocument.spreadsheetml.tab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44.xml" ContentType="application/vnd.openxmlformats-officedocument.spreadsheetml.worksheet+xml"/>
  <Override PartName="/xl/tables/table55.xml" ContentType="application/vnd.openxmlformats-officedocument.spreadsheetml.table+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5"/>
  <workbookPr filterPrivacy="1" codeName="ThisWorkbook"/>
  <xr:revisionPtr revIDLastSave="68" documentId="13_ncr:1_{34F6C211-C71F-43E1-9CC4-964BCAE50F25}" xr6:coauthVersionLast="47" xr6:coauthVersionMax="47" xr10:uidLastSave="{5CCCCC56-BF52-468F-9DE2-26375017DAB1}"/>
  <bookViews>
    <workbookView xWindow="-120" yWindow="-120" windowWidth="28980" windowHeight="15900" xr2:uid="{00000000-000D-0000-FFFF-FFFF00000000}"/>
  </bookViews>
  <sheets>
    <sheet name="Tóm tắt ngân sách hàng tháng" sheetId="1" r:id="rId1"/>
    <sheet name="Thu nhập" sheetId="3" r:id="rId2"/>
    <sheet name="Chi phí nhân sự" sheetId="4" r:id="rId3"/>
    <sheet name="Chi phí hoạt động" sheetId="5" r:id="rId4"/>
  </sheets>
  <definedNames>
    <definedName name="_xlnm._FilterDatabase" localSheetId="3" hidden="1">'Chi phí hoạt động'!#REF!</definedName>
    <definedName name="_xlnm._FilterDatabase" localSheetId="2" hidden="1">'Chi phí nhân sự'!#REF!</definedName>
    <definedName name="_xlnm._FilterDatabase" localSheetId="0" hidden="1">'Thu nhập'!#REF!</definedName>
    <definedName name="_xlnm._FilterDatabase" localSheetId="1" hidden="1">'Thu nhập'!#REF!</definedName>
    <definedName name="_xlnm.Print_Titles" localSheetId="3">'Chi phí hoạt động'!$4:$4</definedName>
    <definedName name="_xlnm.Print_Titles" localSheetId="2">'Chi phí nhân sự'!$4:$4</definedName>
    <definedName name="_xlnm.Print_Titles" localSheetId="1">'Thu nhập'!$4:$4</definedName>
    <definedName name="TÊN_CÔNG_TY">'Tóm tắt ngân sách hàng tháng'!$B$1</definedName>
    <definedName name="Tiêu_đề_1">_5_chi_phí_hàng_đầu[[#Headers],[CHI PHÍ]]</definedName>
    <definedName name="Tiêu_đề_2">Thu_nhập[[#Headers],[THU NHẬP]]</definedName>
    <definedName name="Tiêu_đề_3">Chi_phí_nhân_sự[[#Headers],[CHI PHÍ NHÂN SỰ]]</definedName>
    <definedName name="Tiêu_đề_4">Chi_phí_hoạt_động[[#Headers],[CHI PHÍ HOẠT ĐỘNG]]</definedName>
    <definedName name="Tiêu_đề_cột_1">Tổng[[#Headers],[TỔNG NGÂN SÁCH]]</definedName>
    <definedName name="Tiêu_đề_NGÂN_SÁCH">'Tóm tắt ngân sách hàng tháng'!$B$2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 l="1"/>
  <c r="B2" i="4"/>
  <c r="B2" i="5"/>
  <c r="D25" i="5" l="1"/>
  <c r="C25" i="5"/>
  <c r="F24" i="5"/>
  <c r="E24" i="5"/>
  <c r="F23" i="5"/>
  <c r="E23" i="5"/>
  <c r="F22" i="5"/>
  <c r="E22" i="5"/>
  <c r="F21" i="5"/>
  <c r="E21" i="5"/>
  <c r="F20" i="5"/>
  <c r="E20" i="5"/>
  <c r="F19" i="5"/>
  <c r="E19" i="5"/>
  <c r="F18" i="5"/>
  <c r="E18" i="5"/>
  <c r="F17" i="5"/>
  <c r="E17" i="5"/>
  <c r="F16" i="5"/>
  <c r="E16" i="5"/>
  <c r="F15" i="5"/>
  <c r="E15" i="5"/>
  <c r="F14" i="5"/>
  <c r="E14" i="5"/>
  <c r="F13" i="5"/>
  <c r="E13" i="5"/>
  <c r="F12" i="5"/>
  <c r="E12" i="5"/>
  <c r="F11" i="5"/>
  <c r="E11" i="5"/>
  <c r="F10" i="5"/>
  <c r="E10" i="5"/>
  <c r="F9" i="5"/>
  <c r="E9" i="5"/>
  <c r="F8" i="5"/>
  <c r="E8" i="5"/>
  <c r="F7" i="5"/>
  <c r="E7" i="5"/>
  <c r="F6" i="5"/>
  <c r="E6" i="5"/>
  <c r="F5" i="5"/>
  <c r="E5" i="5"/>
  <c r="B1" i="5"/>
  <c r="D8" i="4"/>
  <c r="D6" i="1" s="1"/>
  <c r="C8" i="4"/>
  <c r="F7" i="4"/>
  <c r="E7" i="4"/>
  <c r="F6" i="4"/>
  <c r="E6" i="4"/>
  <c r="F5" i="4"/>
  <c r="E5" i="4"/>
  <c r="B1" i="4"/>
  <c r="C16" i="1" l="1"/>
  <c r="B16" i="1" s="1"/>
  <c r="C15" i="1"/>
  <c r="B15" i="1" s="1"/>
  <c r="C13" i="1"/>
  <c r="B13" i="1" s="1"/>
  <c r="C12" i="1"/>
  <c r="B12" i="1" s="1"/>
  <c r="C14" i="1"/>
  <c r="B14" i="1" s="1"/>
  <c r="C6" i="1"/>
  <c r="F25" i="5"/>
  <c r="F8" i="4"/>
  <c r="D8" i="3"/>
  <c r="E7" i="3"/>
  <c r="F6" i="3"/>
  <c r="E6" i="3"/>
  <c r="F5" i="3"/>
  <c r="E5" i="3"/>
  <c r="B1" i="3" l="1"/>
  <c r="E13" i="1" l="1"/>
  <c r="E12" i="1" l="1"/>
  <c r="E16" i="1" l="1"/>
  <c r="E15" i="1"/>
  <c r="E14" i="1" l="1"/>
  <c r="E17" i="1" s="1"/>
  <c r="C17" i="1"/>
  <c r="D5" i="1"/>
  <c r="D14" i="1" l="1"/>
  <c r="E6" i="1"/>
  <c r="D7" i="1"/>
  <c r="D15" i="1"/>
  <c r="D13" i="1"/>
  <c r="D16" i="1"/>
  <c r="D12" i="1"/>
  <c r="D17" i="1" l="1"/>
  <c r="C8" i="3" l="1"/>
  <c r="C5" i="1" s="1"/>
  <c r="F7" i="3"/>
  <c r="F8" i="3"/>
  <c r="E5" i="1" l="1"/>
  <c r="C7" i="1"/>
  <c r="E7" i="1" s="1"/>
</calcChain>
</file>

<file path=xl/sharedStrings.xml><?xml version="1.0" encoding="utf-8"?>
<sst xmlns="http://schemas.openxmlformats.org/spreadsheetml/2006/main" count="60" uniqueCount="50">
  <si>
    <t>TÊN CÔNG TY</t>
  </si>
  <si>
    <t>NGÂN SÁCH HÀNG THÁNG</t>
  </si>
  <si>
    <t>TỔNG NGÂN SÁCH</t>
  </si>
  <si>
    <t>Thu nhập</t>
  </si>
  <si>
    <t>Chi phí</t>
  </si>
  <si>
    <t>Số dư (Thu nhập trừ chi phí)</t>
  </si>
  <si>
    <t>5 CHI PHÍ HOẠT ĐỘNG CAO NHẤT CỦA TÔI LÀ GÌ?</t>
  </si>
  <si>
    <t>CHI PHÍ</t>
  </si>
  <si>
    <t>Tổng</t>
  </si>
  <si>
    <t>ƯỚC TÍNH</t>
  </si>
  <si>
    <t>SỐ TIỀN</t>
  </si>
  <si>
    <t>THỰC TẾ</t>
  </si>
  <si>
    <t>% CHI PHÍ</t>
  </si>
  <si>
    <t>Ngày</t>
  </si>
  <si>
    <t>KHOẢN CHÊNH LỆCH</t>
  </si>
  <si>
    <t>GIẢM 15%</t>
  </si>
  <si>
    <t>THU NHẬP</t>
  </si>
  <si>
    <t>Doanh số thuần</t>
  </si>
  <si>
    <t>Thu nhập ròng từ lãi</t>
  </si>
  <si>
    <t>Doanh số bán hàng (lãi/lỗ)</t>
  </si>
  <si>
    <t>Tổng thu nhập</t>
  </si>
  <si>
    <t>5 KHOẢN TIỀN HÀNG ĐẦU</t>
  </si>
  <si>
    <t>CHI PHÍ NHÂN SỰ</t>
  </si>
  <si>
    <t>Tiền lương</t>
  </si>
  <si>
    <t>Phúc lợi của nhân viên</t>
  </si>
  <si>
    <t>Hoa hồng</t>
  </si>
  <si>
    <t>Tổng chi phí nhân sự</t>
  </si>
  <si>
    <t>CHI PHÍ HOẠT ĐỘNG</t>
  </si>
  <si>
    <t>Quảng cáo</t>
  </si>
  <si>
    <t>Nợ xấu</t>
  </si>
  <si>
    <t>Giảm giá bằng tiền mặt</t>
  </si>
  <si>
    <t>Chi phí chuyển phát</t>
  </si>
  <si>
    <t>Khấu hao</t>
  </si>
  <si>
    <t>Thuế và đăng ký</t>
  </si>
  <si>
    <t>Bảo hiểm</t>
  </si>
  <si>
    <t>Lãi suất</t>
  </si>
  <si>
    <t>Pháp lý và kiểm tra</t>
  </si>
  <si>
    <t>Bảo trì và sửa chữa</t>
  </si>
  <si>
    <t>Văn phòng phẩm</t>
  </si>
  <si>
    <t>Bưu phí</t>
  </si>
  <si>
    <t>Tiền thuê hoặc vay thế chấp</t>
  </si>
  <si>
    <t>Chi phí bán hàng</t>
  </si>
  <si>
    <t>Vận chuyển và bảo quản</t>
  </si>
  <si>
    <t>Dụng cụ</t>
  </si>
  <si>
    <t>Thuế</t>
  </si>
  <si>
    <t>Điện thoại</t>
  </si>
  <si>
    <t>Tiện ích</t>
  </si>
  <si>
    <t>Khác</t>
  </si>
  <si>
    <t>Tổng chi phí hoạt động</t>
  </si>
  <si>
    <t>CHÊNH LỆCH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</si>
</sst>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mmmm\ yyyy"/>
    <numFmt numFmtId="167" formatCode="0.0%"/>
    <numFmt numFmtId="168" formatCode="#,##0.00_ ;[Red]\-#,##0.00\ "/>
  </numFmts>
  <fonts count="24" x14ac:knownFonts="1">
    <font>
      <sz val="11"/>
      <color theme="1"/>
      <name val="Calibri"/>
      <family val="2"/>
    </font>
    <font>
      <sz val="11"/>
      <color theme="1"/>
      <name val="Calibri"/>
      <family val="2"/>
    </font>
    <font>
      <sz val="11"/>
      <color theme="9" tint="-0.4999847407452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6"/>
      <color theme="3"/>
      <name val="Calibri"/>
      <family val="2"/>
    </font>
    <font>
      <sz val="11"/>
      <color theme="1" tint="4.99893185216834E-2"/>
      <name val="Calibri"/>
      <family val="2"/>
    </font>
    <font>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36"/>
      <color theme="3"/>
      <name val="Calibri"/>
      <family val="2"/>
    </font>
    <font>
      <sz val="11"/>
      <color rgb="FF6C0000"/>
      <name val="Calibri"/>
      <family val="2"/>
    </font>
    <font>
      <sz val="11"/>
      <color rgb="FFDA0000"/>
      <name val="Calibri"/>
      <family val="2"/>
    </font>
    <font>
      <sz val="11"/>
      <color theme="0" tint="-4.99893185216834E-2"/>
      <name val="Calibri"/>
      <family val="2"/>
    </font>
    <font>
      <sz val="12"/>
      <color theme="3"/>
      <name val="Calibri"/>
      <family val="2"/>
    </font>
    <font>
      <sz val="16"/>
      <color theme="0"/>
      <name val="Calibri"/>
      <family val="2"/>
    </font>
    <font>
      <sz val="36"/>
      <color theme="0"/>
      <name val="Calibri"/>
      <family val="2"/>
    </font>
    <font>
      <sz val="11"/>
      <name val="Calibri"/>
      <family val="2"/>
    </font>
  </fonts>
  <fills count="37">
    <fill>
      <patternFill patternType="none"/>
    </fill>
    <fill>
      <patternFill patternType="gray125"/>
    </fill>
    <fill>
      <patternFill patternType="solid">
        <fgColor theme="0" tint="-4.99893185216834E-2"/>
        <bgColor indexed="64"/>
      </patternFill>
    </fill>
    <fill>
      <patternFill patternType="solid">
        <fgColor theme="7" tint="0.3999755851924192"/>
        <bgColor indexed="65"/>
      </patternFill>
    </fill>
    <fill>
      <patternFill patternType="solid">
        <fgColor theme="8" tint="0.7999816888943144"/>
        <bgColor indexed="65"/>
      </patternFill>
    </fill>
    <fill>
      <patternFill patternType="solid">
        <fgColor theme="0"/>
        <bgColor indexed="64"/>
      </patternFill>
    </fill>
    <fill>
      <patternFill patternType="solid">
        <fgColor theme="9" tint="0.7999816888943144"/>
        <bgColor indexed="64"/>
      </patternFill>
    </fill>
    <fill>
      <patternFill patternType="solid">
        <fgColor theme="6" tint="0.7999816888943144"/>
        <bgColor indexed="65"/>
      </patternFill>
    </fill>
    <fill>
      <patternFill patternType="solid">
        <fgColor theme="7" tint="0.399945066682943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8"/>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8">
    <xf numFmtId="0" fontId="0" fillId="0" borderId="0">
      <alignment horizontal="left" wrapText="1" indent="1"/>
    </xf>
    <xf numFmtId="0" fontId="16" fillId="0" borderId="0" applyNumberFormat="0" applyFill="0" applyBorder="0" applyAlignment="0" applyProtection="0"/>
    <xf numFmtId="0" fontId="11" fillId="0" borderId="0" applyNumberFormat="0" applyFill="0" applyBorder="0" applyAlignment="0" applyProtection="0"/>
    <xf numFmtId="0" fontId="2" fillId="3" borderId="0" applyNumberFormat="0" applyBorder="0" applyAlignment="0" applyProtection="0"/>
    <xf numFmtId="0" fontId="1" fillId="4" borderId="0" applyNumberFormat="0" applyBorder="0" applyAlignment="0" applyProtection="0"/>
    <xf numFmtId="0" fontId="9" fillId="0" borderId="0" applyNumberFormat="0" applyFill="0" applyAlignment="0" applyProtection="0"/>
    <xf numFmtId="0" fontId="10" fillId="8" borderId="0" applyBorder="0" applyProtection="0">
      <alignment horizontal="left" vertical="center" indent="1"/>
    </xf>
    <xf numFmtId="0" fontId="10" fillId="8" borderId="0" applyNumberFormat="0" applyBorder="0" applyProtection="0">
      <alignment horizontal="left" vertical="center"/>
    </xf>
    <xf numFmtId="0" fontId="1" fillId="0" borderId="0" applyNumberFormat="0" applyFill="0" applyAlignment="0" applyProtection="0"/>
    <xf numFmtId="0" fontId="17" fillId="0" borderId="0" applyNumberFormat="0" applyFill="0" applyBorder="0" applyAlignment="0" applyProtection="0"/>
    <xf numFmtId="168" fontId="1" fillId="0" borderId="0" applyFont="0" applyFill="0" applyBorder="0" applyProtection="0">
      <alignment horizontal="right"/>
    </xf>
    <xf numFmtId="167" fontId="1" fillId="0" borderId="0" applyFont="0" applyFill="0" applyBorder="0" applyProtection="0">
      <alignment horizontal="right"/>
    </xf>
    <xf numFmtId="166" fontId="11" fillId="5" borderId="0" applyFill="0" applyBorder="0">
      <alignment horizontal="right"/>
    </xf>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9" borderId="0" applyNumberFormat="0" applyBorder="0" applyAlignment="0" applyProtection="0"/>
    <xf numFmtId="0" fontId="4" fillId="10" borderId="0" applyNumberFormat="0" applyBorder="0" applyAlignment="0" applyProtection="0"/>
    <xf numFmtId="0" fontId="14" fillId="11" borderId="0" applyNumberFormat="0" applyBorder="0" applyAlignment="0" applyProtection="0"/>
    <xf numFmtId="0" fontId="12" fillId="12" borderId="1" applyNumberFormat="0" applyAlignment="0" applyProtection="0"/>
    <xf numFmtId="0" fontId="15" fillId="13" borderId="2" applyNumberFormat="0" applyAlignment="0" applyProtection="0"/>
    <xf numFmtId="0" fontId="5" fillId="13" borderId="1" applyNumberFormat="0" applyAlignment="0" applyProtection="0"/>
    <xf numFmtId="0" fontId="13" fillId="0" borderId="3" applyNumberFormat="0" applyFill="0" applyAlignment="0" applyProtection="0"/>
    <xf numFmtId="0" fontId="6" fillId="14" borderId="4" applyNumberFormat="0" applyAlignment="0" applyProtection="0"/>
    <xf numFmtId="0" fontId="1" fillId="15" borderId="5" applyNumberFormat="0" applyFont="0" applyAlignment="0" applyProtection="0"/>
    <xf numFmtId="0" fontId="7" fillId="0" borderId="0" applyNumberFormat="0" applyFill="0" applyBorder="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1" fillId="7"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4">
    <xf numFmtId="0" fontId="0" fillId="0" borderId="0" xfId="0">
      <alignment horizontal="left" wrapText="1" indent="1"/>
    </xf>
    <xf numFmtId="168" fontId="0" fillId="0" borderId="0" xfId="10" applyFont="1" applyAlignment="1"/>
    <xf numFmtId="168" fontId="0" fillId="0" borderId="0" xfId="10" applyFont="1">
      <alignment horizontal="right"/>
    </xf>
    <xf numFmtId="167" fontId="0" fillId="0" borderId="0" xfId="11" applyFont="1" applyAlignment="1">
      <alignment wrapText="1"/>
    </xf>
    <xf numFmtId="168" fontId="0" fillId="0" borderId="0" xfId="10" applyFont="1" applyAlignment="1">
      <alignment wrapText="1"/>
    </xf>
    <xf numFmtId="0" fontId="0" fillId="5" borderId="0" xfId="0" applyFill="1">
      <alignment horizontal="left" wrapText="1" indent="1"/>
    </xf>
    <xf numFmtId="0" fontId="9" fillId="5" borderId="0" xfId="5" applyFill="1" applyAlignment="1">
      <alignment horizontal="left" indent="1"/>
    </xf>
    <xf numFmtId="0" fontId="16" fillId="5" borderId="0" xfId="1" applyFill="1" applyAlignment="1">
      <alignment horizontal="left" indent="1"/>
    </xf>
    <xf numFmtId="0" fontId="0" fillId="2" borderId="0" xfId="0" applyFill="1">
      <alignment horizontal="left" wrapText="1" indent="1"/>
    </xf>
    <xf numFmtId="0" fontId="0" fillId="2" borderId="0" xfId="0" applyFill="1" applyAlignment="1">
      <alignment vertical="center"/>
    </xf>
    <xf numFmtId="0" fontId="10" fillId="8" borderId="0" xfId="6">
      <alignment horizontal="left" vertical="center" indent="1"/>
    </xf>
    <xf numFmtId="0" fontId="10" fillId="8" borderId="0" xfId="7">
      <alignment horizontal="left" vertical="center"/>
    </xf>
    <xf numFmtId="0" fontId="0" fillId="0" borderId="0" xfId="0" applyAlignment="1">
      <alignment vertical="center"/>
    </xf>
    <xf numFmtId="168" fontId="0" fillId="7" borderId="0" xfId="10" applyFont="1" applyFill="1" applyAlignment="1"/>
    <xf numFmtId="168" fontId="18" fillId="0" borderId="0" xfId="10" applyFont="1" applyAlignment="1"/>
    <xf numFmtId="0" fontId="3" fillId="0" borderId="0" xfId="0" applyFont="1" applyAlignment="1">
      <alignment horizontal="center"/>
    </xf>
    <xf numFmtId="0" fontId="19" fillId="0" borderId="0" xfId="0" applyFont="1" applyAlignment="1">
      <alignment horizontal="center"/>
    </xf>
    <xf numFmtId="0" fontId="10" fillId="2" borderId="0" xfId="6" applyFill="1" applyAlignment="1">
      <alignment vertical="center"/>
    </xf>
    <xf numFmtId="0" fontId="20" fillId="2" borderId="0" xfId="0" applyFont="1" applyFill="1" applyAlignment="1">
      <alignment vertical="center"/>
    </xf>
    <xf numFmtId="168" fontId="0" fillId="7" borderId="0" xfId="10" applyFont="1" applyFill="1">
      <alignment horizontal="right"/>
    </xf>
    <xf numFmtId="167" fontId="0" fillId="7" borderId="0" xfId="11" applyFont="1" applyFill="1">
      <alignment horizontal="right"/>
    </xf>
    <xf numFmtId="0" fontId="21" fillId="5" borderId="0" xfId="0" applyFont="1" applyFill="1" applyAlignment="1"/>
    <xf numFmtId="0" fontId="22" fillId="5" borderId="0" xfId="0" applyFont="1" applyFill="1" applyAlignment="1">
      <alignment vertical="center"/>
    </xf>
    <xf numFmtId="0" fontId="0" fillId="6" borderId="0" xfId="0" applyFill="1">
      <alignment horizontal="left" wrapText="1" indent="1"/>
    </xf>
    <xf numFmtId="0" fontId="23" fillId="6" borderId="0" xfId="0" applyFont="1" applyFill="1">
      <alignment horizontal="left" wrapText="1" indent="1"/>
    </xf>
    <xf numFmtId="0" fontId="0" fillId="6" borderId="0" xfId="0" applyFill="1" applyAlignment="1">
      <alignment vertical="center"/>
    </xf>
    <xf numFmtId="0" fontId="23" fillId="6" borderId="0" xfId="3" applyFont="1" applyFill="1" applyAlignment="1">
      <alignment vertical="center"/>
    </xf>
    <xf numFmtId="165" fontId="23" fillId="6" borderId="0" xfId="3" applyNumberFormat="1" applyFont="1" applyFill="1"/>
    <xf numFmtId="0" fontId="23" fillId="6" borderId="0" xfId="3" applyFont="1" applyFill="1"/>
    <xf numFmtId="168" fontId="23" fillId="6" borderId="0" xfId="4" applyNumberFormat="1" applyFont="1" applyFill="1"/>
    <xf numFmtId="168" fontId="23" fillId="6" borderId="0" xfId="8" applyNumberFormat="1" applyFont="1" applyFill="1"/>
    <xf numFmtId="166" fontId="11" fillId="5" borderId="0" xfId="12">
      <alignment horizontal="right"/>
    </xf>
    <xf numFmtId="0" fontId="16" fillId="5" borderId="0" xfId="1" applyFill="1" applyAlignment="1">
      <alignment horizontal="left" indent="1"/>
    </xf>
    <xf numFmtId="0" fontId="9" fillId="5" borderId="0" xfId="5" applyFill="1" applyAlignment="1">
      <alignment horizontal="left" indent="1"/>
    </xf>
  </cellXfs>
  <cellStyles count="48">
    <cellStyle name="20% - Accent1" xfId="27" builtinId="30" customBuiltin="1"/>
    <cellStyle name="20% - Accent2" xfId="31" builtinId="34" customBuiltin="1"/>
    <cellStyle name="20% - Accent3" xfId="35" builtinId="38" customBuiltin="1"/>
    <cellStyle name="20% - Accent4" xfId="39" builtinId="42" customBuiltin="1"/>
    <cellStyle name="20% - Accent5" xfId="4" builtinId="46" customBuiltin="1"/>
    <cellStyle name="20% - Accent6" xfId="45"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2" builtinId="47" customBuiltin="1"/>
    <cellStyle name="40% - Accent6" xfId="46" builtinId="51" customBuiltin="1"/>
    <cellStyle name="60% - Accent1" xfId="29" builtinId="32" customBuiltin="1"/>
    <cellStyle name="60% - Accent2" xfId="33" builtinId="36" customBuiltin="1"/>
    <cellStyle name="60% - Accent3" xfId="37" builtinId="40" customBuiltin="1"/>
    <cellStyle name="60% - Accent4" xfId="3" builtinId="44" customBuiltin="1"/>
    <cellStyle name="60% - Accent5" xfId="43" builtinId="48" customBuiltin="1"/>
    <cellStyle name="60% - Accent6" xfId="47" builtinId="52" customBuiltin="1"/>
    <cellStyle name="Accent1" xfId="26" builtinId="29" customBuiltin="1"/>
    <cellStyle name="Accent2" xfId="30" builtinId="33" customBuiltin="1"/>
    <cellStyle name="Accent3" xfId="34" builtinId="37" customBuiltin="1"/>
    <cellStyle name="Accent4" xfId="38" builtinId="41" customBuiltin="1"/>
    <cellStyle name="Accent5" xfId="41" builtinId="45" customBuiltin="1"/>
    <cellStyle name="Accent6" xfId="44" builtinId="49" customBuiltin="1"/>
    <cellStyle name="Bình thường" xfId="0" builtinId="0" customBuiltin="1"/>
    <cellStyle name="Dấu phẩy" xfId="10" builtinId="3" customBuiltin="1"/>
    <cellStyle name="Dấu phẩy [0]" xfId="13" builtinId="6" customBuiltin="1"/>
    <cellStyle name="Đầu đề 1" xfId="5" builtinId="16" customBuiltin="1"/>
    <cellStyle name="Đầu đề 2" xfId="6" builtinId="17" customBuiltin="1"/>
    <cellStyle name="Đầu đề 3" xfId="7" builtinId="18" customBuiltin="1"/>
    <cellStyle name="Đầu đề 4" xfId="2" builtinId="19" customBuiltin="1"/>
    <cellStyle name="Đầu ra" xfId="20" builtinId="21" customBuiltin="1"/>
    <cellStyle name="Đầu vào" xfId="19" builtinId="20" customBuiltin="1"/>
    <cellStyle name="Ghi chú" xfId="24" builtinId="10" customBuiltin="1"/>
    <cellStyle name="Kiểm tra Ô" xfId="23" builtinId="23" customBuiltin="1"/>
    <cellStyle name="Ngày" xfId="12" xr:uid="{00000000-0005-0000-0000-000003000000}"/>
    <cellStyle name="Ô được Nối kết" xfId="22" builtinId="24" customBuiltin="1"/>
    <cellStyle name="Phần trăm" xfId="11" builtinId="5" customBuiltin="1"/>
    <cellStyle name="Tiền tệ" xfId="14" builtinId="4" customBuiltin="1"/>
    <cellStyle name="Tiền tệ [0]" xfId="15" builtinId="7" customBuiltin="1"/>
    <cellStyle name="Tiêu đề" xfId="1" builtinId="15" customBuiltin="1"/>
    <cellStyle name="Tính toán" xfId="21" builtinId="22" customBuiltin="1"/>
    <cellStyle name="Tổng" xfId="8" builtinId="25" customBuiltin="1"/>
    <cellStyle name="Tốt" xfId="16" builtinId="26" customBuiltin="1"/>
    <cellStyle name="Trung lập" xfId="18" builtinId="28" customBuiltin="1"/>
    <cellStyle name="Văn bản Cảnh báo" xfId="9" builtinId="11" customBuiltin="1"/>
    <cellStyle name="Văn bản Giải thích" xfId="25" builtinId="53" customBuiltin="1"/>
    <cellStyle name="Xấu" xfId="17" builtinId="27" customBuiltin="1"/>
  </cellStyles>
  <dxfs count="70">
    <dxf>
      <font>
        <strike val="0"/>
        <outline val="0"/>
        <shadow val="0"/>
        <u val="none"/>
        <vertAlign val="baseline"/>
        <name val="Calibri"/>
        <family val="2"/>
        <scheme val="none"/>
      </font>
      <alignment horizontal="general" vertical="bottom" textRotation="0" wrapText="1" indent="0" justifyLastLine="0" shrinkToFit="0" readingOrder="0"/>
      <protection locked="1" hidden="0"/>
    </dxf>
    <dxf>
      <font>
        <strike val="0"/>
        <outline val="0"/>
        <shadow val="0"/>
        <u val="none"/>
        <vertAlign val="baseline"/>
        <name val="Calibri"/>
        <family val="2"/>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protection locked="1" hidden="0"/>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alignment horizontal="general" vertical="bottom" textRotation="0" wrapText="1" indent="0" justifyLastLine="0" shrinkToFit="0" readingOrder="0"/>
      <protection locked="1" hidden="0"/>
    </dxf>
    <dxf>
      <font>
        <strike val="0"/>
        <outline val="0"/>
        <shadow val="0"/>
        <u val="none"/>
        <vertAlign val="baseline"/>
        <name val="Calibri"/>
        <family val="2"/>
        <scheme val="none"/>
      </font>
      <alignment horizontal="general" vertical="bottom" textRotation="0" wrapText="0" indent="0" justifyLastLine="0" shrinkToFit="0" readingOrder="0"/>
      <protection locked="1" hidden="0"/>
    </dxf>
    <dxf>
      <font>
        <strike val="0"/>
        <outline val="0"/>
        <shadow val="0"/>
        <u val="none"/>
        <vertAlign val="baseline"/>
        <name val="Calibri"/>
        <family val="2"/>
        <scheme val="none"/>
      </font>
      <alignment horizontal="general" vertical="bottom" textRotation="0" wrapText="1" indent="0" justifyLastLine="0" shrinkToFit="0" readingOrder="0"/>
      <protection locked="1" hidden="0"/>
    </dxf>
    <dxf>
      <font>
        <strike val="0"/>
        <outline val="0"/>
        <shadow val="0"/>
        <u val="none"/>
        <vertAlign val="baseline"/>
        <name val="Calibri"/>
        <family val="2"/>
        <scheme val="none"/>
      </font>
      <alignment horizontal="general" vertical="bottom" textRotation="0" wrapText="0" indent="0" justifyLastLine="0" shrinkToFit="0" readingOrder="0"/>
      <protection locked="1" hidden="0"/>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alignment vertical="center" textRotation="0" wrapText="0" indent="0" justifyLastLine="0" shrinkToFit="0" readingOrder="0"/>
      <protection locked="1" hidden="0"/>
    </dxf>
    <dxf>
      <font>
        <color rgb="FFDA0000"/>
      </font>
    </dxf>
    <dxf>
      <font>
        <strike val="0"/>
        <outline val="0"/>
        <shadow val="0"/>
        <u val="none"/>
        <vertAlign val="baseline"/>
        <name val="Calibri"/>
        <family val="2"/>
        <scheme val="none"/>
      </font>
      <alignment horizontal="general" vertical="bottom" textRotation="0" wrapText="1" indent="0" justifyLastLine="0" shrinkToFit="0" readingOrder="0"/>
      <protection locked="1" hidden="0"/>
    </dxf>
    <dxf>
      <font>
        <strike val="0"/>
        <outline val="0"/>
        <shadow val="0"/>
        <u val="none"/>
        <vertAlign val="baseline"/>
        <name val="Calibri"/>
        <family val="2"/>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protection locked="1" hidden="0"/>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alignment horizontal="general" vertical="bottom" textRotation="0" wrapText="0" indent="0" justifyLastLine="0" shrinkToFit="0" readingOrder="0"/>
      <protection locked="1" hidden="0"/>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alignment horizontal="general" vertical="bottom" textRotation="0" wrapText="0" indent="0" justifyLastLine="0" shrinkToFit="0" readingOrder="0"/>
      <protection locked="1" hidden="0"/>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alignment vertical="center" textRotation="0" wrapText="0" indent="0" justifyLastLine="0" shrinkToFit="0" readingOrder="0"/>
      <protection locked="1" hidden="0"/>
    </dxf>
    <dxf>
      <font>
        <color rgb="FFDA0000"/>
      </font>
    </dxf>
    <dxf>
      <font>
        <b val="0"/>
        <i val="0"/>
        <strike val="0"/>
        <condense val="0"/>
        <extend val="0"/>
        <outline val="0"/>
        <shadow val="0"/>
        <u val="none"/>
        <vertAlign val="baseline"/>
        <sz val="11"/>
        <color theme="1"/>
        <name val="Calibri"/>
        <family val="2"/>
        <scheme val="none"/>
      </font>
      <fill>
        <patternFill patternType="none">
          <fgColor indexed="64"/>
          <bgColor indexed="65"/>
        </patternFill>
      </fill>
      <protection locked="1" hidden="0"/>
    </dxf>
    <dxf>
      <font>
        <strike val="0"/>
        <outline val="0"/>
        <shadow val="0"/>
        <u val="none"/>
        <vertAlign val="baseline"/>
        <name val="Calibri"/>
        <family val="2"/>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protection locked="1" hidden="0"/>
    </dxf>
    <dxf>
      <font>
        <strike val="0"/>
        <outline val="0"/>
        <shadow val="0"/>
        <u val="none"/>
        <vertAlign val="baseline"/>
        <name val="Calibri"/>
        <family val="2"/>
        <scheme val="none"/>
      </font>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protection locked="1" hidden="0"/>
    </dxf>
    <dxf>
      <font>
        <strike val="0"/>
        <outline val="0"/>
        <shadow val="0"/>
        <u val="none"/>
        <vertAlign val="baseline"/>
        <name val="Calibri"/>
        <family val="2"/>
        <scheme val="none"/>
      </font>
      <alignment horizontal="general" vertical="bottom" textRotation="0" wrapText="0" indent="0" justifyLastLine="0" shrinkToFit="0" readingOrder="0"/>
      <protection locked="1" hidden="0"/>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bottom" textRotation="0" wrapText="0" indent="0" justifyLastLine="0" shrinkToFit="0" readingOrder="0"/>
      <protection locked="1" hidden="0"/>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protection locked="1" hidden="0"/>
    </dxf>
    <dxf>
      <font>
        <color rgb="FFDA0000"/>
      </font>
    </dxf>
    <dxf>
      <font>
        <strike val="0"/>
        <outline val="0"/>
        <shadow val="0"/>
        <u val="none"/>
        <vertAlign val="baseline"/>
        <name val="Calibri"/>
        <family val="2"/>
        <scheme val="none"/>
      </font>
      <alignment horizontal="general" vertical="bottom" textRotation="0" wrapText="1" indent="0" justifyLastLine="0" shrinkToFit="0" readingOrder="0"/>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alignment horizontal="general" vertical="bottom" textRotation="0" wrapText="1" indent="0" justifyLastLine="0" shrinkToFit="0" readingOrder="0"/>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alignment horizontal="general" vertical="bottom" textRotation="0" wrapText="1" indent="0" justifyLastLine="0" shrinkToFit="0" readingOrder="0"/>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sz val="11"/>
        <color theme="1"/>
        <name val="Calibri"/>
        <family val="2"/>
        <scheme val="none"/>
      </font>
      <protection locked="1" hidden="0"/>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bottom" textRotation="0" wrapText="0" indent="0" justifyLastLine="0" shrinkToFit="0" readingOrder="0"/>
      <protection locked="1" hidden="0"/>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bottom" textRotation="0" wrapText="0" indent="0" justifyLastLine="0" shrinkToFit="0" readingOrder="0"/>
      <protection locked="1" hidden="0"/>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bottom" textRotation="0" wrapText="0" indent="0" justifyLastLine="0" shrinkToFit="0" readingOrder="0"/>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protection locked="1" hidden="0"/>
    </dxf>
    <dxf>
      <font>
        <strike val="0"/>
        <outline val="0"/>
        <shadow val="0"/>
        <u val="none"/>
        <vertAlign val="baseline"/>
        <name val="Calibri"/>
        <family val="2"/>
        <scheme val="none"/>
      </font>
      <protection locked="1" hidden="0"/>
    </dxf>
    <dxf>
      <font>
        <color rgb="FFDA0000"/>
      </font>
    </dxf>
    <dxf>
      <font>
        <color rgb="FFDA0000"/>
      </font>
    </dxf>
    <dxf>
      <fill>
        <patternFill>
          <bgColor theme="5" tint="0.7999816888943144"/>
        </patternFill>
      </fill>
    </dxf>
    <dxf>
      <font>
        <b val="0"/>
        <i val="0"/>
        <color theme="1"/>
      </font>
      <fill>
        <patternFill patternType="solid">
          <fgColor theme="4"/>
          <bgColor theme="5" tint="0.7999816888943144"/>
        </patternFill>
      </fill>
      <border>
        <top style="thin">
          <color theme="0"/>
        </top>
      </border>
    </dxf>
    <dxf>
      <font>
        <color theme="3"/>
      </font>
      <fill>
        <patternFill patternType="solid">
          <fgColor theme="4"/>
          <bgColor theme="7" tint="0.3999450666829432"/>
        </patternFill>
      </fill>
      <border>
        <bottom style="thin">
          <color theme="0"/>
        </bottom>
      </border>
    </dxf>
    <dxf>
      <font>
        <b val="0"/>
        <i val="0"/>
        <color theme="1"/>
      </font>
      <fill>
        <patternFill patternType="solid">
          <fgColor auto="1"/>
          <bgColor theme="6" tint="0.799951170384838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PivotStyle="PivotStyleLight16">
    <tableStyle name="Ngân sách hàng tháng" pivot="0" count="4" xr9:uid="{00000000-0011-0000-FFFF-FFFF00000000}">
      <tableStyleElement type="wholeTable" dxfId="69"/>
      <tableStyleElement type="headerRow" dxfId="68"/>
      <tableStyleElement type="totalRow" dxfId="67"/>
      <tableStyleElement type="lastColumn" dxfId="6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customXml" Target="/customXml/item3.xml" Id="rId11" /><Relationship Type="http://schemas.openxmlformats.org/officeDocument/2006/relationships/theme" Target="/xl/theme/theme11.xml" Id="rId5" /><Relationship Type="http://schemas.openxmlformats.org/officeDocument/2006/relationships/customXml" Target="/customXml/item22.xml" Id="rId10" /><Relationship Type="http://schemas.openxmlformats.org/officeDocument/2006/relationships/worksheet" Target="/xl/worksheets/sheet44.xml" Id="rId4" /><Relationship Type="http://schemas.openxmlformats.org/officeDocument/2006/relationships/customXml" Target="/customXml/item13.xml" Id="rId9"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a:solidFill>
                  <a:schemeClr val="tx2">
                    <a:lumMod val="75000"/>
                  </a:schemeClr>
                </a:solidFill>
              </a:defRPr>
            </a:pPr>
            <a:r>
              <a:rPr lang="en-US" sz="1500" b="0">
                <a:solidFill>
                  <a:schemeClr val="tx2">
                    <a:lumMod val="75000"/>
                  </a:schemeClr>
                </a:solidFill>
              </a:rPr>
              <a:t>TỔNG QUAN VỀ NGÂN SÁCH</a:t>
            </a:r>
          </a:p>
        </c:rich>
      </c:tx>
      <c:layout>
        <c:manualLayout>
          <c:xMode val="edge"/>
          <c:yMode val="edge"/>
          <c:x val="1.2136514266859885E-3"/>
          <c:y val="1.2140565762613012E-2"/>
        </c:manualLayout>
      </c:layout>
      <c:overlay val="0"/>
    </c:title>
    <c:autoTitleDeleted val="0"/>
    <c:plotArea>
      <c:layout/>
      <c:barChart>
        <c:barDir val="col"/>
        <c:grouping val="clustered"/>
        <c:varyColors val="0"/>
        <c:ser>
          <c:idx val="0"/>
          <c:order val="0"/>
          <c:tx>
            <c:strRef>
              <c:f>'Tóm tắt ngân sách hàng tháng'!$B$5</c:f>
              <c:strCache>
                <c:ptCount val="1"/>
                <c:pt idx="0">
                  <c:v>Thu nhập</c:v>
                </c:pt>
              </c:strCache>
            </c:strRef>
          </c:tx>
          <c:spPr>
            <a:solidFill>
              <a:schemeClr val="accent2">
                <a:lumMod val="40000"/>
                <a:lumOff val="60000"/>
              </a:schemeClr>
            </a:solidFill>
            <a:ln>
              <a:noFill/>
            </a:ln>
            <a:effectLst/>
          </c:spPr>
          <c:invertIfNegative val="0"/>
          <c:cat>
            <c:strRef>
              <c:f>'Tóm tắt ngân sách hàng tháng'!$C$4:$D$4</c:f>
              <c:strCache>
                <c:ptCount val="2"/>
                <c:pt idx="0">
                  <c:v>ƯỚC TÍNH</c:v>
                </c:pt>
                <c:pt idx="1">
                  <c:v>THỰC TẾ</c:v>
                </c:pt>
              </c:strCache>
            </c:strRef>
          </c:cat>
          <c:val>
            <c:numRef>
              <c:f>'Tóm tắt ngân sách hàng tháng'!$C$5:$D$5</c:f>
              <c:numCache>
                <c:formatCode>#,##0.00_ ;[Red]\-#,##0.00\ </c:formatCode>
                <c:ptCount val="2"/>
                <c:pt idx="0">
                  <c:v>63300</c:v>
                </c:pt>
                <c:pt idx="1">
                  <c:v>57450</c:v>
                </c:pt>
              </c:numCache>
            </c:numRef>
          </c:val>
          <c:extLst>
            <c:ext xmlns:c16="http://schemas.microsoft.com/office/drawing/2014/chart" uri="{C3380CC4-5D6E-409C-BE32-E72D297353CC}">
              <c16:uniqueId val="{00000000-EF15-4A55-9ED8-2FD455C5FA84}"/>
            </c:ext>
          </c:extLst>
        </c:ser>
        <c:ser>
          <c:idx val="1"/>
          <c:order val="1"/>
          <c:tx>
            <c:strRef>
              <c:f>'Tóm tắt ngân sách hàng tháng'!$B$6</c:f>
              <c:strCache>
                <c:ptCount val="1"/>
                <c:pt idx="0">
                  <c:v>Chi phí</c:v>
                </c:pt>
              </c:strCache>
            </c:strRef>
          </c:tx>
          <c:spPr>
            <a:solidFill>
              <a:schemeClr val="accent6"/>
            </a:solidFill>
            <a:ln>
              <a:noFill/>
            </a:ln>
            <a:effectLst/>
          </c:spPr>
          <c:invertIfNegative val="0"/>
          <c:cat>
            <c:strRef>
              <c:f>'Tóm tắt ngân sách hàng tháng'!$C$4:$D$4</c:f>
              <c:strCache>
                <c:ptCount val="2"/>
                <c:pt idx="0">
                  <c:v>ƯỚC TÍNH</c:v>
                </c:pt>
                <c:pt idx="1">
                  <c:v>THỰC TẾ</c:v>
                </c:pt>
              </c:strCache>
            </c:strRef>
          </c:cat>
          <c:val>
            <c:numRef>
              <c:f>'Tóm tắt ngân sách hàng tháng'!$C$6:$D$6</c:f>
              <c:numCache>
                <c:formatCode>#,##0.00_ ;[Red]\-#,##0.00\ </c:formatCode>
                <c:ptCount val="2"/>
                <c:pt idx="0">
                  <c:v>54500</c:v>
                </c:pt>
                <c:pt idx="1">
                  <c:v>49630</c:v>
                </c:pt>
              </c:numCache>
            </c:numRef>
          </c:val>
          <c:extLst>
            <c:ext xmlns:c16="http://schemas.microsoft.com/office/drawing/2014/chart" uri="{C3380CC4-5D6E-409C-BE32-E72D297353CC}">
              <c16:uniqueId val="{00000001-EF15-4A55-9ED8-2FD455C5FA84}"/>
            </c:ext>
          </c:extLst>
        </c:ser>
        <c:dLbls>
          <c:showLegendKey val="0"/>
          <c:showVal val="0"/>
          <c:showCatName val="0"/>
          <c:showSerName val="0"/>
          <c:showPercent val="0"/>
          <c:showBubbleSize val="0"/>
        </c:dLbls>
        <c:gapWidth val="100"/>
        <c:axId val="742567104"/>
        <c:axId val="742571024"/>
      </c:barChart>
      <c:catAx>
        <c:axId val="742567104"/>
        <c:scaling>
          <c:orientation val="minMax"/>
        </c:scaling>
        <c:delete val="0"/>
        <c:axPos val="b"/>
        <c:numFmt formatCode="General" sourceLinked="0"/>
        <c:majorTickMark val="out"/>
        <c:minorTickMark val="none"/>
        <c:tickLblPos val="nextTo"/>
        <c:spPr>
          <a:ln w="3175">
            <a:solidFill>
              <a:schemeClr val="bg1">
                <a:lumMod val="75000"/>
                <a:alpha val="25000"/>
              </a:schemeClr>
            </a:solidFill>
          </a:ln>
        </c:spPr>
        <c:txPr>
          <a:bodyPr/>
          <a:lstStyle/>
          <a:p>
            <a:pPr>
              <a:defRPr>
                <a:solidFill>
                  <a:schemeClr val="tx1"/>
                </a:solidFill>
              </a:defRPr>
            </a:pPr>
            <a:endParaRPr lang="vi-VN"/>
          </a:p>
        </c:txPr>
        <c:crossAx val="742571024"/>
        <c:crosses val="autoZero"/>
        <c:auto val="1"/>
        <c:lblAlgn val="ctr"/>
        <c:lblOffset val="100"/>
        <c:noMultiLvlLbl val="0"/>
      </c:catAx>
      <c:valAx>
        <c:axId val="742571024"/>
        <c:scaling>
          <c:orientation val="minMax"/>
        </c:scaling>
        <c:delete val="0"/>
        <c:axPos val="l"/>
        <c:majorGridlines>
          <c:spPr>
            <a:ln w="3175">
              <a:solidFill>
                <a:schemeClr val="bg1">
                  <a:lumMod val="75000"/>
                  <a:alpha val="25000"/>
                </a:schemeClr>
              </a:solidFill>
            </a:ln>
          </c:spPr>
        </c:majorGridlines>
        <c:numFmt formatCode="#,##0_ ;[Red]\-#,##0\ " sourceLinked="0"/>
        <c:majorTickMark val="out"/>
        <c:minorTickMark val="none"/>
        <c:tickLblPos val="nextTo"/>
        <c:spPr>
          <a:ln w="3175">
            <a:noFill/>
          </a:ln>
        </c:spPr>
        <c:txPr>
          <a:bodyPr/>
          <a:lstStyle/>
          <a:p>
            <a:pPr>
              <a:defRPr sz="1100">
                <a:solidFill>
                  <a:schemeClr val="tx1"/>
                </a:solidFill>
              </a:defRPr>
            </a:pPr>
            <a:endParaRPr lang="vi-VN"/>
          </a:p>
        </c:txPr>
        <c:crossAx val="742567104"/>
        <c:crosses val="autoZero"/>
        <c:crossBetween val="between"/>
      </c:valAx>
      <c:spPr>
        <a:effectLst/>
      </c:spPr>
    </c:plotArea>
    <c:legend>
      <c:legendPos val="t"/>
      <c:layout>
        <c:manualLayout>
          <c:xMode val="edge"/>
          <c:yMode val="edge"/>
          <c:x val="5.4584778809454041E-3"/>
          <c:y val="7.7102167784582482E-2"/>
          <c:w val="0.30046283517547334"/>
          <c:h val="6.1405072993619622E-2"/>
        </c:manualLayout>
      </c:layout>
      <c:overlay val="0"/>
      <c:txPr>
        <a:bodyPr/>
        <a:lstStyle/>
        <a:p>
          <a:pPr>
            <a:defRPr sz="1100">
              <a:solidFill>
                <a:schemeClr val="tx2">
                  <a:lumMod val="75000"/>
                </a:schemeClr>
              </a:solidFill>
            </a:defRPr>
          </a:pPr>
          <a:endParaRPr lang="vi-VN"/>
        </a:p>
      </c:txPr>
    </c:legend>
    <c:plotVisOnly val="1"/>
    <c:dispBlanksAs val="gap"/>
    <c:showDLblsOverMax val="0"/>
  </c:chart>
  <c:spPr>
    <a:noFill/>
    <a:ln>
      <a:noFill/>
    </a:ln>
  </c:spPr>
  <c:txPr>
    <a:bodyPr/>
    <a:lstStyle/>
    <a:p>
      <a:pPr>
        <a:defRPr>
          <a:latin typeface="Calibri" panose="020F0502020204030204" pitchFamily="34" charset="0"/>
          <a:cs typeface="Calibri" panose="020F0502020204030204" pitchFamily="34" charset="0"/>
        </a:defRPr>
      </a:pPr>
      <a:endParaRPr lang="vi-VN"/>
    </a:p>
  </c:txPr>
  <c:printSettings>
    <c:headerFooter/>
    <c:pageMargins b="0.75" l="0.7" r="0.7" t="0.75" header="0.3" footer="0.3"/>
    <c:pageSetup/>
  </c:printSettings>
</c:chartSpac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0</xdr:col>
      <xdr:colOff>279762</xdr:colOff>
      <xdr:row>8</xdr:row>
      <xdr:rowOff>19051</xdr:rowOff>
    </xdr:from>
    <xdr:to>
      <xdr:col>4</xdr:col>
      <xdr:colOff>581025</xdr:colOff>
      <xdr:row>8</xdr:row>
      <xdr:rowOff>4133851</xdr:rowOff>
    </xdr:to>
    <xdr:graphicFrame macro="">
      <xdr:nvGraphicFramePr>
        <xdr:cNvPr id="3" name="Tổng_quan_về_ngân_sách" descr="Biểu đồ tổng quan dạng thanh hiển thị thu nhập và chi phí ước tính so với thực tế">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ổng" displayName="Tổng" ref="B4:E7" totalsRowCount="1" headerRowDxfId="63" dataDxfId="62" totalsRowDxfId="61">
  <autoFilter ref="B4:E6" xr:uid="{00000000-0009-0000-0100-000004000000}">
    <filterColumn colId="0" hiddenButton="1"/>
    <filterColumn colId="1" hiddenButton="1"/>
    <filterColumn colId="2" hiddenButton="1"/>
    <filterColumn colId="3" hiddenButton="1"/>
  </autoFilter>
  <tableColumns count="4">
    <tableColumn id="1" xr3:uid="{00000000-0010-0000-0000-000001000000}" name="TỔNG NGÂN SÁCH" totalsRowLabel="Số dư (Thu nhập trừ chi phí)" dataDxfId="60" totalsRowDxfId="59"/>
    <tableColumn id="2" xr3:uid="{00000000-0010-0000-0000-000002000000}" name="ƯỚC TÍNH" totalsRowFunction="custom" dataDxfId="58" totalsRowDxfId="57" dataCellStyle="Dấu phẩy">
      <totalsRowFormula>C5-C6</totalsRowFormula>
    </tableColumn>
    <tableColumn id="3" xr3:uid="{00000000-0010-0000-0000-000003000000}" name="THỰC TẾ" totalsRowFunction="custom" dataDxfId="56" totalsRowDxfId="55" dataCellStyle="Dấu phẩy">
      <totalsRowFormula>D5-D6</totalsRowFormula>
    </tableColumn>
    <tableColumn id="4" xr3:uid="{00000000-0010-0000-0000-000004000000}" name="KHOẢN CHÊNH LỆCH" totalsRowFunction="custom" dataDxfId="54" totalsRowDxfId="53" dataCellStyle="Dấu phẩy">
      <calculatedColumnFormula>Tổng[[#This Row],[THỰC TẾ]]-Tổng[[#This Row],[ƯỚC TÍNH]]</calculatedColumnFormula>
      <totalsRowFormula>Tổng[[#Totals],[THỰC TẾ]]-Tổng[[#Totals],[ƯỚC TÍNH]]</totalsRowFormula>
    </tableColumn>
  </tableColumns>
  <tableStyleInfo name="Ngân sách hàng tháng" showFirstColumn="0" showLastColumn="1" showRowStripes="0" showColumnStripes="0"/>
  <extLst>
    <ext xmlns:x14="http://schemas.microsoft.com/office/spreadsheetml/2009/9/main" uri="{504A1905-F514-4f6f-8877-14C23A59335A}">
      <x14:table altTextSummary="Tổng ngân sách, Thu nhập và chi phí ước tính cũng như thực tế và Khoản chênh lệch được cập nhật tự động trong bảng này"/>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_5_chi_phí_hàng_đầu" displayName="_5_chi_phí_hàng_đầu" ref="B11:E17" totalsRowCount="1" headerRowDxfId="52" dataDxfId="51" totalsRowDxfId="50">
  <tableColumns count="4">
    <tableColumn id="1" xr3:uid="{00000000-0010-0000-0100-000001000000}" name="CHI PHÍ" totalsRowLabel="Tổng" dataDxfId="49" totalsRowDxfId="48">
      <calculatedColumnFormula>INDEX(#REF!,MATCH(_5_chi_phí_hàng_đầu[[#This Row],[SỐ TIỀN]],#REF!,0),1)</calculatedColumnFormula>
    </tableColumn>
    <tableColumn id="2" xr3:uid="{00000000-0010-0000-0100-000002000000}" name="SỐ TIỀN" totalsRowFunction="sum" dataDxfId="47" totalsRowDxfId="46" dataCellStyle="Dấu phẩy"/>
    <tableColumn id="3" xr3:uid="{00000000-0010-0000-0100-000003000000}" name="% CHI PHÍ" totalsRowFunction="sum" dataDxfId="45" totalsRowDxfId="44" dataCellStyle="Phần trăm">
      <calculatedColumnFormula>_5_chi_phí_hàng_đầu[[#This Row],[SỐ TIỀN]]/$D$6</calculatedColumnFormula>
    </tableColumn>
    <tableColumn id="4" xr3:uid="{00000000-0010-0000-0100-000004000000}" name="GIẢM 15%" totalsRowFunction="sum" dataDxfId="43" totalsRowDxfId="42" dataCellStyle="Dấu phẩy">
      <calculatedColumnFormula>_5_chi_phí_hàng_đầu[[#This Row],[SỐ TIỀN]]*0.15</calculatedColumnFormula>
    </tableColumn>
  </tableColumns>
  <tableStyleInfo name="Ngân sách hàng tháng" showFirstColumn="0" showLastColumn="0" showRowStripes="0" showColumnStripes="0"/>
  <extLst>
    <ext xmlns:x14="http://schemas.microsoft.com/office/spreadsheetml/2009/9/main" uri="{504A1905-F514-4f6f-8877-14C23A59335A}">
      <x14:table altTextSummary="5 mục Chi phí hoạt động hàng đầu, Số tiền, phần trăm Chi phí và Giảm 15% được cập nhật tự động trong bảng này"/>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hu_nhập" displayName="Thu_nhập" ref="B4:F8" totalsRowCount="1" headerRowDxfId="40" dataDxfId="39" totalsRowDxfId="38">
  <autoFilter ref="B4:F7" xr:uid="{00000000-0009-0000-0100-000003000000}"/>
  <tableColumns count="5">
    <tableColumn id="1" xr3:uid="{00000000-0010-0000-0200-000001000000}" name="THU NHẬP" totalsRowLabel="Tổng thu nhập" dataDxfId="37" totalsRowDxfId="36"/>
    <tableColumn id="2" xr3:uid="{00000000-0010-0000-0200-000002000000}" name="ƯỚC TÍNH" totalsRowFunction="sum" dataDxfId="35" totalsRowDxfId="34" dataCellStyle="Dấu phẩy"/>
    <tableColumn id="3" xr3:uid="{00000000-0010-0000-0200-000003000000}" name="THỰC TẾ" totalsRowFunction="sum" dataDxfId="33" totalsRowDxfId="32" dataCellStyle="Dấu phẩy"/>
    <tableColumn id="5" xr3:uid="{00000000-0010-0000-0200-000005000000}" name="5 KHOẢN TIỀN HÀNG ĐẦU" dataDxfId="31" totalsRowDxfId="30" dataCellStyle="Dấu phẩy">
      <calculatedColumnFormula>Thu_nhập[[#This Row],[THỰC TẾ]]+(10^-6)*ROW(Thu_nhập[[#This Row],[THỰC TẾ]])</calculatedColumnFormula>
    </tableColumn>
    <tableColumn id="4" xr3:uid="{00000000-0010-0000-0200-000004000000}" name="KHOẢN CHÊNH LỆCH" totalsRowFunction="sum" dataDxfId="29" totalsRowDxfId="28" dataCellStyle="Dấu phẩy">
      <calculatedColumnFormula>Thu_nhập[[#This Row],[THỰC TẾ]]-Thu_nhập[[#This Row],[ƯỚC TÍNH]]</calculatedColumnFormula>
    </tableColumn>
  </tableColumns>
  <tableStyleInfo name="Ngân sách hàng tháng" showFirstColumn="0" showLastColumn="1" showRowStripes="0" showColumnStripes="0"/>
  <extLst>
    <ext xmlns:x14="http://schemas.microsoft.com/office/spreadsheetml/2009/9/main" uri="{504A1905-F514-4f6f-8877-14C23A59335A}">
      <x14:table altTextSummary="Nhập Thu nhập hàng tháng, Giá trị ước tính và Giá trị thực tế vào bảng này. Khoản chênh lệch được tính toán tự động"/>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Chi_phí_nhân_sự" displayName="Chi_phí_nhân_sự" ref="B4:F8" totalsRowCount="1" headerRowDxfId="26" dataDxfId="25" totalsRowDxfId="24">
  <autoFilter ref="B4:F7" xr:uid="{00000000-0009-0000-0100-000007000000}"/>
  <tableColumns count="5">
    <tableColumn id="1" xr3:uid="{00000000-0010-0000-0300-000001000000}" name="CHI PHÍ NHÂN SỰ" totalsRowLabel="Tổng chi phí nhân sự" dataDxfId="23" totalsRowDxfId="22"/>
    <tableColumn id="2" xr3:uid="{00000000-0010-0000-0300-000002000000}" name="ƯỚC TÍNH" totalsRowFunction="sum" dataDxfId="21" totalsRowDxfId="20" dataCellStyle="Dấu phẩy"/>
    <tableColumn id="3" xr3:uid="{00000000-0010-0000-0300-000003000000}" name="THỰC TẾ" totalsRowFunction="sum" dataDxfId="19" totalsRowDxfId="18" dataCellStyle="Dấu phẩy"/>
    <tableColumn id="4" xr3:uid="{00000000-0010-0000-0300-000004000000}" name="5 KHOẢN TIỀN HÀNG ĐẦU" dataDxfId="17" totalsRowDxfId="16" dataCellStyle="Dấu phẩy">
      <calculatedColumnFormula>Chi_phí_nhân_sự[[#This Row],[THỰC TẾ]]+(10^-6)*ROW(Chi_phí_nhân_sự[[#This Row],[THỰC TẾ]])</calculatedColumnFormula>
    </tableColumn>
    <tableColumn id="5" xr3:uid="{00000000-0010-0000-0300-000005000000}" name="KHOẢN CHÊNH LỆCH" totalsRowFunction="sum" dataDxfId="15" totalsRowDxfId="14" dataCellStyle="Dấu phẩy">
      <calculatedColumnFormula>Chi_phí_nhân_sự[[#This Row],[ƯỚC TÍNH]]-Chi_phí_nhân_sự[[#This Row],[THỰC TẾ]]</calculatedColumnFormula>
    </tableColumn>
  </tableColumns>
  <tableStyleInfo name="Ngân sách hàng tháng" showFirstColumn="0" showLastColumn="1" showRowStripes="0" showColumnStripes="0"/>
  <extLst>
    <ext xmlns:x14="http://schemas.microsoft.com/office/spreadsheetml/2009/9/main" uri="{504A1905-F514-4f6f-8877-14C23A59335A}">
      <x14:table altTextSummary="Nhập Chi phí nhân sự, Giá trị ước tính và Giá trị thực tế vào bảng này. Khoản chênh lệch được tính toán tự động"/>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Chi_phí_hoạt_động" displayName="Chi_phí_hoạt_động" ref="B4:F25" totalsRowCount="1" headerRowDxfId="12" dataDxfId="11" totalsRowDxfId="10">
  <autoFilter ref="B4:F24" xr:uid="{00000000-0009-0000-0100-000009000000}"/>
  <sortState xmlns:xlrd2="http://schemas.microsoft.com/office/spreadsheetml/2017/richdata2" ref="B12:F32">
    <sortCondition ref="B16:B37"/>
  </sortState>
  <tableColumns count="5">
    <tableColumn id="1" xr3:uid="{00000000-0010-0000-0400-000001000000}" name="CHI PHÍ HOẠT ĐỘNG" totalsRowLabel="Tổng chi phí hoạt động" dataDxfId="9" totalsRowDxfId="8"/>
    <tableColumn id="2" xr3:uid="{00000000-0010-0000-0400-000002000000}" name="ƯỚC TÍNH" totalsRowFunction="sum" dataDxfId="7" totalsRowDxfId="6" dataCellStyle="Dấu phẩy"/>
    <tableColumn id="3" xr3:uid="{00000000-0010-0000-0400-000003000000}" name="THỰC TẾ" totalsRowFunction="sum" dataDxfId="5" totalsRowDxfId="4" dataCellStyle="Dấu phẩy"/>
    <tableColumn id="5" xr3:uid="{00000000-0010-0000-0400-000005000000}" name="5 KHOẢN TIỀN HÀNG ĐẦU" dataDxfId="3" totalsRowDxfId="2" dataCellStyle="Dấu phẩy">
      <calculatedColumnFormula>Chi_phí_hoạt_động[[#This Row],[THỰC TẾ]]+(10^-6)*ROW(Chi_phí_hoạt_động[[#This Row],[THỰC TẾ]])</calculatedColumnFormula>
    </tableColumn>
    <tableColumn id="4" xr3:uid="{00000000-0010-0000-0400-000004000000}" name="CHÊNH LỆCH" totalsRowFunction="sum" dataDxfId="1" totalsRowDxfId="0" dataCellStyle="Dấu phẩy">
      <calculatedColumnFormula>Chi_phí_hoạt_động[[#This Row],[ƯỚC TÍNH]]-Chi_phí_hoạt_động[[#This Row],[THỰC TẾ]]</calculatedColumnFormula>
    </tableColumn>
  </tableColumns>
  <tableStyleInfo name="Ngân sách hàng tháng" showFirstColumn="0" showLastColumn="1" showRowStripes="0" showColumnStripes="0"/>
  <extLst>
    <ext xmlns:x14="http://schemas.microsoft.com/office/spreadsheetml/2009/9/main" uri="{504A1905-F514-4f6f-8877-14C23A59335A}">
      <x14:table altTextSummary="Nhập Chi phí hoạt động, Giá trị ước tính và Giá trị thực tế vào bảng này. Khoản chênh lệch được tính toán tự động"/>
    </ext>
  </extLst>
</table>
</file>

<file path=xl/theme/theme11.xml><?xml version="1.0" encoding="utf-8"?>
<a:theme xmlns:a="http://schemas.openxmlformats.org/drawingml/2006/main" name="Thatch">
  <a:themeElements>
    <a:clrScheme name="Small Business Budget">
      <a:dk1>
        <a:sysClr val="windowText" lastClr="000000"/>
      </a:dk1>
      <a:lt1>
        <a:sysClr val="window" lastClr="FFFFFF"/>
      </a:lt1>
      <a:dk2>
        <a:srgbClr val="355A61"/>
      </a:dk2>
      <a:lt2>
        <a:srgbClr val="DBE3E9"/>
      </a:lt2>
      <a:accent1>
        <a:srgbClr val="62799E"/>
      </a:accent1>
      <a:accent2>
        <a:srgbClr val="B3C035"/>
      </a:accent2>
      <a:accent3>
        <a:srgbClr val="908F74"/>
      </a:accent3>
      <a:accent4>
        <a:srgbClr val="7EA67F"/>
      </a:accent4>
      <a:accent5>
        <a:srgbClr val="5588A5"/>
      </a:accent5>
      <a:accent6>
        <a:srgbClr val="559592"/>
      </a:accent6>
      <a:hlink>
        <a:srgbClr val="66AACD"/>
      </a:hlink>
      <a:folHlink>
        <a:srgbClr val="809DB3"/>
      </a:folHlink>
    </a:clrScheme>
    <a:fontScheme name="Small Business Budget">
      <a:majorFont>
        <a:latin typeface="Gill Sans MT"/>
        <a:ea typeface=""/>
        <a:cs typeface=""/>
      </a:majorFont>
      <a:minorFont>
        <a:latin typeface="Gill Sans MT"/>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1.xml" Id="rId2" /><Relationship Type="http://schemas.openxmlformats.org/officeDocument/2006/relationships/printerSettings" Target="/xl/printerSettings/printerSettings13.bin" Id="rId1" /><Relationship Type="http://schemas.openxmlformats.org/officeDocument/2006/relationships/table" Target="/xl/tables/table24.xml" Id="rId4" /></Relationships>
</file>

<file path=xl/worksheets/_rels/sheet22.xml.rels>&#65279;<?xml version="1.0" encoding="utf-8"?><Relationships xmlns="http://schemas.openxmlformats.org/package/2006/relationships"><Relationship Type="http://schemas.openxmlformats.org/officeDocument/2006/relationships/table" Target="/xl/tables/table3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4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table" Target="/xl/tables/table55.xml" Id="rId2" /><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
    <pageSetUpPr autoPageBreaks="0" fitToPage="1"/>
  </sheetPr>
  <dimension ref="A1:F17"/>
  <sheetViews>
    <sheetView showGridLines="0" tabSelected="1" zoomScaleNormal="100" workbookViewId="0"/>
  </sheetViews>
  <sheetFormatPr defaultColWidth="9" defaultRowHeight="16.5" customHeight="1" x14ac:dyDescent="0.25"/>
  <cols>
    <col min="1" max="1" width="4.140625" style="8" customWidth="1"/>
    <col min="2" max="2" width="29.28515625" style="8" customWidth="1"/>
    <col min="3" max="4" width="24.140625" style="8" customWidth="1"/>
    <col min="5" max="5" width="29.140625" style="8" customWidth="1"/>
    <col min="6" max="6" width="4.140625" style="8" customWidth="1"/>
    <col min="7" max="7" width="4.140625" customWidth="1"/>
  </cols>
  <sheetData>
    <row r="1" spans="1:6" ht="31.5" customHeight="1" x14ac:dyDescent="0.35">
      <c r="A1" s="5"/>
      <c r="B1" s="33" t="s">
        <v>0</v>
      </c>
      <c r="C1" s="33"/>
      <c r="D1" s="33"/>
      <c r="E1"/>
      <c r="F1"/>
    </row>
    <row r="2" spans="1:6" ht="42" customHeight="1" x14ac:dyDescent="0.7">
      <c r="A2" s="5"/>
      <c r="B2" s="32" t="s">
        <v>1</v>
      </c>
      <c r="C2" s="32"/>
      <c r="D2" s="32"/>
      <c r="E2" s="31" t="s">
        <v>13</v>
      </c>
      <c r="F2" s="31"/>
    </row>
    <row r="3" spans="1:6" ht="15" customHeight="1" x14ac:dyDescent="0.25"/>
    <row r="4" spans="1:6" s="12" customFormat="1" ht="21.75" customHeight="1" x14ac:dyDescent="0.25">
      <c r="A4" s="9"/>
      <c r="B4" s="10" t="s">
        <v>2</v>
      </c>
      <c r="C4" s="11" t="s">
        <v>9</v>
      </c>
      <c r="D4" s="11" t="s">
        <v>11</v>
      </c>
      <c r="E4" s="11" t="s">
        <v>14</v>
      </c>
      <c r="F4" s="9"/>
    </row>
    <row r="5" spans="1:6" ht="15" x14ac:dyDescent="0.25">
      <c r="B5" t="s">
        <v>3</v>
      </c>
      <c r="C5" s="13">
        <f>Thu_nhập[[#Totals],[ƯỚC TÍNH]]</f>
        <v>63300</v>
      </c>
      <c r="D5" s="13">
        <f>Thu_nhập[[#Totals],[THỰC TẾ]]</f>
        <v>57450</v>
      </c>
      <c r="E5" s="14">
        <f>Tổng[[#This Row],[THỰC TẾ]]-Tổng[[#This Row],[ƯỚC TÍNH]]</f>
        <v>-5850</v>
      </c>
    </row>
    <row r="6" spans="1:6" ht="15" x14ac:dyDescent="0.25">
      <c r="B6" t="s">
        <v>4</v>
      </c>
      <c r="C6" s="13">
        <f>Chi_phí_hoạt_động[[#Totals],[ƯỚC TÍNH]]+Chi_phí_nhân_sự[[#Totals],[ƯỚC TÍNH]]</f>
        <v>54500</v>
      </c>
      <c r="D6" s="13">
        <f>Chi_phí_hoạt_động[[#Totals],[THỰC TẾ]]+Chi_phí_nhân_sự[[#Totals],[THỰC TẾ]]</f>
        <v>49630</v>
      </c>
      <c r="E6" s="1">
        <f>Tổng[[#This Row],[ƯỚC TÍNH]]-Tổng[[#This Row],[THỰC TẾ]]</f>
        <v>4870</v>
      </c>
    </row>
    <row r="7" spans="1:6" ht="15" x14ac:dyDescent="0.25">
      <c r="B7" t="s">
        <v>5</v>
      </c>
      <c r="C7" s="1">
        <f>C5-C6</f>
        <v>8800</v>
      </c>
      <c r="D7" s="1">
        <f>D5-D6</f>
        <v>7820</v>
      </c>
      <c r="E7" s="1">
        <f>Tổng[[#Totals],[THỰC TẾ]]-Tổng[[#Totals],[ƯỚC TÍNH]]</f>
        <v>-980</v>
      </c>
    </row>
    <row r="9" spans="1:6" ht="335.45" customHeight="1" x14ac:dyDescent="0.25">
      <c r="A9"/>
      <c r="B9" s="15"/>
      <c r="C9" s="16"/>
      <c r="D9" s="16"/>
      <c r="E9" s="16"/>
      <c r="F9"/>
    </row>
    <row r="10" spans="1:6" ht="16.5" customHeight="1" x14ac:dyDescent="0.25">
      <c r="B10" s="17" t="s">
        <v>6</v>
      </c>
      <c r="C10" s="18"/>
      <c r="D10" s="18"/>
      <c r="E10" s="18"/>
    </row>
    <row r="11" spans="1:6" ht="21.75" customHeight="1" x14ac:dyDescent="0.25">
      <c r="B11" s="10" t="s">
        <v>7</v>
      </c>
      <c r="C11" s="11" t="s">
        <v>10</v>
      </c>
      <c r="D11" s="11" t="s">
        <v>12</v>
      </c>
      <c r="E11" s="11" t="s">
        <v>15</v>
      </c>
    </row>
    <row r="12" spans="1:6" ht="15" x14ac:dyDescent="0.25">
      <c r="B12" t="str">
        <f>INDEX(Chi_phí_hoạt_động[],MATCH(_5_chi_phí_hàng_đầu[[#This Row],[SỐ TIỀN]],Chi_phí_hoạt_động[5 KHOẢN TIỀN HÀNG ĐẦU],0),1)</f>
        <v>Bảo trì và sửa chữa</v>
      </c>
      <c r="C12" s="19">
        <f>LARGE(Chi_phí_hoạt_động[5 KHOẢN TIỀN HÀNG ĐẦU],1)</f>
        <v>4600.000014</v>
      </c>
      <c r="D12" s="20">
        <f>_5_chi_phí_hàng_đầu[[#This Row],[SỐ TIỀN]]/$D$6</f>
        <v>9.268587576062866E-2</v>
      </c>
      <c r="E12" s="19">
        <f>_5_chi_phí_hàng_đầu[[#This Row],[SỐ TIỀN]]*0.15</f>
        <v>690.0000021</v>
      </c>
    </row>
    <row r="13" spans="1:6" ht="15" x14ac:dyDescent="0.25">
      <c r="B13" t="str">
        <f>INDEX(Chi_phí_hoạt_động[],MATCH(_5_chi_phí_hàng_đầu[[#This Row],[SỐ TIỀN]],Chi_phí_hoạt_động[5 KHOẢN TIỀN HÀNG ĐẦU],0),1)</f>
        <v>Dụng cụ</v>
      </c>
      <c r="C13" s="19">
        <f>LARGE(Chi_phí_hoạt_động[5 KHOẢN TIỀN HÀNG ĐẦU],2)</f>
        <v>4500.00002</v>
      </c>
      <c r="D13" s="20">
        <f>_5_chi_phí_hàng_đầu[[#This Row],[SỐ TIỀN]]/$D$6</f>
        <v>9.067096554503326E-2</v>
      </c>
      <c r="E13" s="19">
        <f>_5_chi_phí_hàng_đầu[[#This Row],[SỐ TIỀN]]*0.15</f>
        <v>675.000003</v>
      </c>
    </row>
    <row r="14" spans="1:6" ht="15" x14ac:dyDescent="0.25">
      <c r="B14" t="str">
        <f>INDEX(Chi_phí_hoạt_động[],MATCH(_5_chi_phí_hàng_đầu[[#This Row],[SỐ TIỀN]],Chi_phí_hoạt_động[5 KHOẢN TIỀN HÀNG ĐẦU],0),1)</f>
        <v>Tiền thuê hoặc vay thế chấp</v>
      </c>
      <c r="C14" s="19">
        <f>LARGE(Chi_phí_hoạt_động[5 KHOẢN TIỀN HÀNG ĐẦU],3)</f>
        <v>4500.000017</v>
      </c>
      <c r="D14" s="20">
        <f>_5_chi_phí_hàng_đầu[[#This Row],[SỐ TIỀN]]/$D$6</f>
        <v>9.067096548458595E-2</v>
      </c>
      <c r="E14" s="19">
        <f>_5_chi_phí_hàng_đầu[[#This Row],[SỐ TIỀN]]*0.15</f>
        <v>675.00000255</v>
      </c>
    </row>
    <row r="15" spans="1:6" ht="15" x14ac:dyDescent="0.25">
      <c r="B15" t="str">
        <f>INDEX(Chi_phí_hoạt_động[],MATCH(_5_chi_phí_hàng_đầu[[#This Row],[SỐ TIỀN]],Chi_phí_hoạt_động[5 KHOẢN TIỀN HÀNG ĐẦU],0),1)</f>
        <v>Thuế</v>
      </c>
      <c r="C15" s="19">
        <f>LARGE(Chi_phí_hoạt_động[5 KHOẢN TIỀN HÀNG ĐẦU],4)</f>
        <v>3200.000021</v>
      </c>
      <c r="D15" s="20">
        <f>_5_chi_phí_hàng_đầu[[#This Row],[SỐ TIỀN]]/$D$6</f>
        <v>6.447713119081201E-2</v>
      </c>
      <c r="E15" s="19">
        <f>_5_chi_phí_hàng_đầu[[#This Row],[SỐ TIỀN]]*0.15</f>
        <v>4.8000000314999994E2</v>
      </c>
    </row>
    <row r="16" spans="1:6" ht="15" x14ac:dyDescent="0.25">
      <c r="B16" t="str">
        <f>INDEX(Chi_phí_hoạt_động[],MATCH(_5_chi_phí_hàng_đầu[[#This Row],[SỐ TIỀN]],Chi_phí_hoạt_động[5 KHOẢN TIỀN HÀNG ĐẦU],0),1)</f>
        <v>Quảng cáo</v>
      </c>
      <c r="C16" s="19">
        <f>LARGE(Chi_phí_hoạt_động[5 KHOẢN TIỀN HÀNG ĐẦU],5)</f>
        <v>2500.000005</v>
      </c>
      <c r="D16" s="20">
        <f>_5_chi_phí_hàng_đầu[[#This Row],[SỐ TIỀN]]/$D$6</f>
        <v>5.037275851299617E-2</v>
      </c>
      <c r="E16" s="19">
        <f>_5_chi_phí_hàng_đầu[[#This Row],[SỐ TIỀN]]*0.15</f>
        <v>3.7500000074999997E2</v>
      </c>
    </row>
    <row r="17" spans="2:5" ht="15" x14ac:dyDescent="0.25">
      <c r="B17" t="s">
        <v>8</v>
      </c>
      <c r="C17" s="4">
        <f>SUBTOTAL(109,_5_chi_phí_hàng_đầu[SỐ TIỀN])</f>
        <v>1.9300000077000004E4</v>
      </c>
      <c r="D17" s="3">
        <f>SUBTOTAL(109,_5_chi_phí_hàng_đầu[% CHI PHÍ])</f>
        <v>0.388877696494056</v>
      </c>
      <c r="E17" s="4">
        <f>SUBTOTAL(109,_5_chi_phí_hàng_đầu[GIẢM 15%])</f>
        <v>2.8950000115499997E3</v>
      </c>
    </row>
  </sheetData>
  <sheetProtection insertColumns="0" insertRows="0" deleteColumns="0" deleteRows="0" selectLockedCells="1" autoFilter="0"/>
  <mergeCells count="3">
    <mergeCell ref="E2:F2"/>
    <mergeCell ref="B2:D2"/>
    <mergeCell ref="B1:D1"/>
  </mergeCells>
  <conditionalFormatting sqref="C5:E8 C10:E65">
    <cfRule type="cellIs" dxfId="65" priority="2" operator="lessThan">
      <formula>0</formula>
    </cfRule>
  </conditionalFormatting>
  <conditionalFormatting sqref="D12:E17">
    <cfRule type="cellIs" dxfId="64" priority="1" operator="lessThan">
      <formula>0</formula>
    </cfRule>
  </conditionalFormatting>
  <dataValidations count="19">
    <dataValidation type="custom" allowBlank="1" showInputMessage="1" showErrorMessage="1" errorTitle="CẢNH BÁO" error="Ô này được tự động điền và không nên bị ghi đè. Việc ghi đè ô này sẽ phá vỡ các tính toán trong trang tính này." sqref="D13 D15:D16 C5:E6" xr:uid="{00000000-0002-0000-0000-000000000000}">
      <formula1>LEN(C5)=""</formula1>
    </dataValidation>
    <dataValidation type="custom" allowBlank="1" showInputMessage="1" showErrorMessage="1" errorTitle="CẢNH BÁO" error="Ô này được tự động điền và không nên bị ghi đè. Việc ghi đè ô này sẽ phá vỡ các tính toán trong trang tính này." sqref="E14:E16" xr:uid="{00000000-0002-0000-0000-000001000000}">
      <formula1>LEN(#REF!)=""</formula1>
    </dataValidation>
    <dataValidation type="custom" allowBlank="1" showInputMessage="1" showErrorMessage="1" errorTitle="CẢNH BÁO" error="Ô này được tự động điền và không nên bị ghi đè. Việc ghi đè ô này sẽ phá vỡ các tính toán trong trang tính này." sqref="C12:E12 C13:C16" xr:uid="{00000000-0002-0000-0000-000002000000}">
      <formula1>LEN(C12:C17)=""</formula1>
    </dataValidation>
    <dataValidation type="custom" allowBlank="1" showInputMessage="1" showErrorMessage="1" errorTitle="CẢNH BÁO" error="Ô này được tự động điền và không nên bị ghi đè. Việc ghi đè ô này sẽ phá vỡ các tính toán trong trang tính này." sqref="D14" xr:uid="{00000000-0002-0000-0000-000004000000}">
      <formula1>LEN(D13:D17)=""</formula1>
    </dataValidation>
    <dataValidation type="custom" allowBlank="1" showInputMessage="1" showErrorMessage="1" errorTitle="CẢNH BÁO" error="Ô này được tự động điền và không nên bị ghi đè. Việc ghi đè ô này sẽ phá vỡ các tính toán trong trang tính này." sqref="E13" xr:uid="{00000000-0002-0000-0000-000005000000}">
      <formula1>LEN(E13:E17)=""</formula1>
    </dataValidation>
    <dataValidation allowBlank="1" showInputMessage="1" showErrorMessage="1" prompt="Tạo Ngân sách Kinh doanh Hàng tháng trong sổ làm việc này. Tổng quan nằm trong trang tính này. Nhập chi tiết thu nhập trong Thu nhập Hàng tháng, Nhân sự và Chi phí Hoạt động trong trang tính tương ứng" sqref="A1" xr:uid="{00000000-0002-0000-0000-000006000000}"/>
    <dataValidation allowBlank="1" showInputMessage="1" showErrorMessage="1" prompt="Nhập Tên công ty vào ô này" sqref="B1" xr:uid="{00000000-0002-0000-0000-000007000000}"/>
    <dataValidation allowBlank="1" showInputMessage="1" showErrorMessage="1" prompt="Nhập Ngày trong ô này. Biểu đồ Tổng quan về ngân sách nằm trong ô B9." sqref="E2:F2" xr:uid="{00000000-0002-0000-0000-000008000000}"/>
    <dataValidation allowBlank="1" showInputMessage="1" showErrorMessage="1" prompt="Tổng ngân sách cho Thu nhập &amp; Chi phí, cả ước tính lẫn thực tế, đều được tính toán tự động từ số tiền đã nhập vào các trang tính khác. Số dư và Khác biệt được tự động điều chỉnh" sqref="B4" xr:uid="{00000000-0002-0000-0000-000009000000}"/>
    <dataValidation allowBlank="1" showInputMessage="1" showErrorMessage="1" prompt="Tổng ước tính được tính toán tự động trong cột này, bên dưới đầu đề này" sqref="C4" xr:uid="{00000000-0002-0000-0000-00000A000000}"/>
    <dataValidation allowBlank="1" showInputMessage="1" showErrorMessage="1" prompt="Tổng thực tế được tính toán tự động trong cột này, bên dưới đầu đề này" sqref="D4" xr:uid="{00000000-0002-0000-0000-00000B000000}"/>
    <dataValidation allowBlank="1" showInputMessage="1" showErrorMessage="1" prompt="Khoản chênh lệch giữa Tổng ước tính và Tổng thực tế được tính toán tự động trong cột này, bên dưới đầu đề này" sqref="E4" xr:uid="{00000000-0002-0000-0000-00000C000000}"/>
    <dataValidation allowBlank="1" showInputMessage="1" showErrorMessage="1" prompt="5 khoản Chi phí hoạt động hàng đầu được cập nhật tự động trong bảng bên dưới" sqref="B10" xr:uid="{00000000-0002-0000-0000-00000D000000}"/>
    <dataValidation allowBlank="1" showInputMessage="1" showErrorMessage="1" prompt="5 mục Chi phí hàng đầu được cập nhật tự động trong cột này, bên dưới đầu đề này" sqref="B11" xr:uid="{00000000-0002-0000-0000-00000E000000}"/>
    <dataValidation allowBlank="1" showInputMessage="1" showErrorMessage="1" prompt="Số tiền sẽ cập nhật tự động trong cột này, bên dưới đầu đề này" sqref="C11" xr:uid="{00000000-0002-0000-0000-00000F000000}"/>
    <dataValidation allowBlank="1" showInputMessage="1" showErrorMessage="1" prompt="Phần trăm chi phí được tính toán tự động trong cột này, bên dưới đầu đề này" sqref="D11" xr:uid="{00000000-0002-0000-0000-000010000000}"/>
    <dataValidation allowBlank="1" showInputMessage="1" showErrorMessage="1" prompt="Số tiền giảm giá 15% được tính toán tự động trong cột này, bên dưới đầu đề này" sqref="E11" xr:uid="{00000000-0002-0000-0000-000011000000}"/>
    <dataValidation allowBlank="1" showInputMessage="1" showErrorMessage="1" prompt="Tiêu đề của trang tính này nằm trong ô này. Nhập Ngày vào ô ở bên phải. Tổng ngân sách được tự động tính toán trong bảng Tổng bắt đầu từ ô B4" sqref="B2:D2" xr:uid="{00000000-0002-0000-0000-000012000000}"/>
    <dataValidation allowBlank="1" showInputMessage="1" showErrorMessage="1" prompt="Biểu đồ Tổng quan ngân sách ở trong ô này. Năm chi phí hoạt động hàng đầu được cập nhật tự động trong bảng 5_chi_phí_hàng_đầu bên dưới." sqref="B9" xr:uid="{6D8844C3-D2C4-41A8-9632-7791388B6264}"/>
  </dataValidations>
  <printOptions horizontalCentered="1"/>
  <pageMargins left="0.25" right="0.25" top="0.25" bottom="0.25" header="0" footer="0"/>
  <pageSetup paperSize="9" scale="86" fitToHeight="0" orientation="portrait" r:id="rId1"/>
  <headerFooter differentFirst="1">
    <oddFooter>Page &amp;P of &amp;N</oddFooter>
  </headerFooter>
  <ignoredErrors>
    <ignoredError sqref="C5:E5 D13:E16 C6:D6 D12:E12" listDataValidation="1"/>
    <ignoredError sqref="E6 C12:C16" listDataValidation="1" calculatedColumn="1"/>
    <ignoredError sqref="B12:B16" calculatedColumn="1"/>
  </ignoredErrors>
  <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
    <pageSetUpPr autoPageBreaks="0" fitToPage="1"/>
  </sheetPr>
  <dimension ref="A1:G8"/>
  <sheetViews>
    <sheetView showGridLines="0" zoomScaleNormal="100" workbookViewId="0"/>
  </sheetViews>
  <sheetFormatPr defaultColWidth="9" defaultRowHeight="30" customHeight="1" x14ac:dyDescent="0.25"/>
  <cols>
    <col min="1" max="1" width="4.140625" style="23" customWidth="1"/>
    <col min="2" max="2" width="29.28515625" style="23" customWidth="1"/>
    <col min="3" max="4" width="24.140625" style="23" customWidth="1"/>
    <col min="5" max="5" width="29.140625" style="23" hidden="1" customWidth="1"/>
    <col min="6" max="6" width="22.28515625" style="23" customWidth="1"/>
    <col min="7" max="7" width="4.140625" style="23" customWidth="1"/>
    <col min="8" max="8" width="4.140625" customWidth="1"/>
  </cols>
  <sheetData>
    <row r="1" spans="1:7" ht="31.5" customHeight="1" x14ac:dyDescent="0.35">
      <c r="A1" s="5"/>
      <c r="B1" s="6" t="str">
        <f>TÊN_CÔNG_TY</f>
        <v>TÊN CÔNG TY</v>
      </c>
      <c r="C1" s="21"/>
      <c r="D1" s="21"/>
      <c r="E1" s="21"/>
      <c r="F1" s="21"/>
      <c r="G1" s="21"/>
    </row>
    <row r="2" spans="1:7" ht="42" customHeight="1" x14ac:dyDescent="0.7">
      <c r="A2" s="5"/>
      <c r="B2" s="7" t="str">
        <f>Tiêu_đề_NGÂN_SÁCH</f>
        <v>NGÂN SÁCH HÀNG THÁNG</v>
      </c>
      <c r="C2" s="22"/>
      <c r="D2" s="22"/>
      <c r="E2" s="22"/>
      <c r="F2" s="22"/>
      <c r="G2" s="22"/>
    </row>
    <row r="3" spans="1:7" ht="15" customHeight="1" x14ac:dyDescent="0.25">
      <c r="G3" s="24"/>
    </row>
    <row r="4" spans="1:7" s="12" customFormat="1" ht="30" customHeight="1" x14ac:dyDescent="0.25">
      <c r="A4" s="25"/>
      <c r="B4" s="10" t="s">
        <v>16</v>
      </c>
      <c r="C4" s="11" t="s">
        <v>9</v>
      </c>
      <c r="D4" s="11" t="s">
        <v>11</v>
      </c>
      <c r="E4" s="10" t="s">
        <v>21</v>
      </c>
      <c r="F4" s="11" t="s">
        <v>14</v>
      </c>
      <c r="G4" s="26"/>
    </row>
    <row r="5" spans="1:7" ht="30" customHeight="1" x14ac:dyDescent="0.25">
      <c r="B5" t="s">
        <v>17</v>
      </c>
      <c r="C5" s="13">
        <v>60000</v>
      </c>
      <c r="D5" s="13">
        <v>54000</v>
      </c>
      <c r="E5" s="2">
        <f>Thu_nhập[[#This Row],[THỰC TẾ]]+(10^-6)*ROW(Thu_nhập[[#This Row],[THỰC TẾ]])</f>
        <v>54000.000005</v>
      </c>
      <c r="F5" s="1">
        <f>Thu_nhập[[#This Row],[THỰC TẾ]]-Thu_nhập[[#This Row],[ƯỚC TÍNH]]</f>
        <v>-6000</v>
      </c>
      <c r="G5" s="29"/>
    </row>
    <row r="6" spans="1:7" ht="30" customHeight="1" x14ac:dyDescent="0.25">
      <c r="B6" t="s">
        <v>18</v>
      </c>
      <c r="C6" s="13">
        <v>3000</v>
      </c>
      <c r="D6" s="13">
        <v>3000</v>
      </c>
      <c r="E6" s="2">
        <f>Thu_nhập[[#This Row],[THỰC TẾ]]+(10^-6)*ROW(Thu_nhập[[#This Row],[THỰC TẾ]])</f>
        <v>3000.000006</v>
      </c>
      <c r="F6" s="1">
        <f>Thu_nhập[[#This Row],[THỰC TẾ]]-Thu_nhập[[#This Row],[ƯỚC TÍNH]]</f>
        <v>0</v>
      </c>
      <c r="G6" s="29"/>
    </row>
    <row r="7" spans="1:7" ht="30" customHeight="1" x14ac:dyDescent="0.25">
      <c r="B7" t="s">
        <v>19</v>
      </c>
      <c r="C7" s="13">
        <v>300</v>
      </c>
      <c r="D7" s="13">
        <v>450</v>
      </c>
      <c r="E7" s="2">
        <f>Thu_nhập[[#This Row],[THỰC TẾ]]+(10^-6)*ROW(Thu_nhập[[#This Row],[THỰC TẾ]])</f>
        <v>450.000007</v>
      </c>
      <c r="F7" s="1">
        <f>Thu_nhập[[#This Row],[THỰC TẾ]]-Thu_nhập[[#This Row],[ƯỚC TÍNH]]</f>
        <v>150</v>
      </c>
      <c r="G7" s="29"/>
    </row>
    <row r="8" spans="1:7" ht="30" customHeight="1" x14ac:dyDescent="0.25">
      <c r="B8" t="s">
        <v>20</v>
      </c>
      <c r="C8" s="2">
        <f>SUBTOTAL(109,Thu_nhập[ƯỚC TÍNH])</f>
        <v>63300</v>
      </c>
      <c r="D8" s="2">
        <f>SUBTOTAL(109,Thu_nhập[THỰC TẾ])</f>
        <v>57450</v>
      </c>
      <c r="E8" s="2"/>
      <c r="F8" s="2">
        <f>SUBTOTAL(109,Thu_nhập[KHOẢN CHÊNH LỆCH])</f>
        <v>-5850</v>
      </c>
      <c r="G8" s="30"/>
    </row>
  </sheetData>
  <sheetProtection insertColumns="0" insertRows="0" deleteColumns="0" deleteRows="0" selectLockedCells="1" autoFilter="0"/>
  <dataConsolidate/>
  <conditionalFormatting sqref="F8">
    <cfRule type="cellIs" dxfId="41" priority="3" operator="lessThan">
      <formula>0</formula>
    </cfRule>
  </conditionalFormatting>
  <dataValidations count="9">
    <dataValidation type="custom" allowBlank="1" showInputMessage="1" showErrorMessage="1" errorTitle="CẢNH BÁO" error="Ô này được tự động điền và không nên bị ghi đè. Việc ghi đè ô này sẽ phá vỡ các tính toán trong trang tính này." sqref="G5:G7" xr:uid="{00000000-0002-0000-0100-000000000000}">
      <formula1>LEN(G5)=""</formula1>
    </dataValidation>
    <dataValidation allowBlank="1" showInputMessage="1" showErrorMessage="1" errorTitle="CẢNH BÁO" error="Ô này được tự động điền và không nên bị ghi đè. Việc ghi đè ô này sẽ phá vỡ các tính toán trong trang tính này." sqref="F5:F7" xr:uid="{00000000-0002-0000-0100-000001000000}"/>
    <dataValidation allowBlank="1" showInputMessage="1" showErrorMessage="1" prompt="Nhập khoản thu nhập hàng tháng vào trang tính này" sqref="A1" xr:uid="{00000000-0002-0000-0100-000002000000}"/>
    <dataValidation allowBlank="1" showInputMessage="1" showErrorMessage="1" prompt="Tên công ty được cập nhật tự động trong ô này" sqref="B1" xr:uid="{00000000-0002-0000-0100-000003000000}"/>
    <dataValidation allowBlank="1" showInputMessage="1" showErrorMessage="1" prompt="Chức danh được cập nhật tự động trong ô này. Nhập chi tiết Thu nhập hàng tháng vào bảng bên dưới" sqref="B2" xr:uid="{00000000-0002-0000-0100-000004000000}"/>
    <dataValidation allowBlank="1" showInputMessage="1" showErrorMessage="1" prompt="Nhập các chi tiết về Thu nhập trong cột này, bên dưới đầu đề này. Sử dụng bộ lọc đầu đề để tìm các mục nhập cụ thể" sqref="B4" xr:uid="{00000000-0002-0000-0100-000005000000}"/>
    <dataValidation allowBlank="1" showInputMessage="1" showErrorMessage="1" prompt="Nhập Số tiền ước tính vào cột này, bên dưới đầu đề này" sqref="C4" xr:uid="{00000000-0002-0000-0100-000006000000}"/>
    <dataValidation allowBlank="1" showInputMessage="1" showErrorMessage="1" prompt="Nhập Số tiền thực tế vào cột này, bên dưới đầu đề này" sqref="D4" xr:uid="{00000000-0002-0000-0100-000007000000}"/>
    <dataValidation allowBlank="1" showInputMessage="1" showErrorMessage="1" prompt="Khoản chênh lệch giữa Thu nhập ước tính và Thu nhập thực tế được tính toán tự động trong cột này, bên dưới đầu đề này" sqref="F4" xr:uid="{00000000-0002-0000-0100-000008000000}"/>
  </dataValidations>
  <printOptions horizontalCentered="1"/>
  <pageMargins left="0.25" right="0.25" top="0.25" bottom="0.25" header="0" footer="0"/>
  <pageSetup paperSize="9" scale="91" fitToHeight="0" orientation="portrait" r:id="rId1"/>
  <headerFooter differentFirst="1">
    <oddFooter>Page &amp;P of &amp;N</oddFooter>
  </headerFooter>
  <ignoredErrors>
    <ignoredError sqref="B2" unlockedFormula="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8" id="{9B1F0385-725B-457A-9CC0-2AD50E12D260}">
            <x14:iconSet iconSet="3Flags" custom="1">
              <x14:cfvo type="percent">
                <xm:f>0</xm:f>
              </x14:cfvo>
              <x14:cfvo type="num">
                <xm:f>0</xm:f>
              </x14:cfvo>
              <x14:cfvo type="num">
                <xm:f>0</xm:f>
              </x14:cfvo>
              <x14:cfIcon iconSet="3Flags" iconId="0"/>
              <x14:cfIcon iconSet="NoIcons" iconId="0"/>
              <x14:cfIcon iconSet="NoIcons" iconId="0"/>
            </x14:iconSet>
          </x14:cfRule>
          <xm:sqref>G5:G7</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
    <pageSetUpPr autoPageBreaks="0" fitToPage="1"/>
  </sheetPr>
  <dimension ref="A1:G8"/>
  <sheetViews>
    <sheetView showGridLines="0" zoomScaleNormal="100" workbookViewId="0"/>
  </sheetViews>
  <sheetFormatPr defaultColWidth="9" defaultRowHeight="30" customHeight="1" x14ac:dyDescent="0.25"/>
  <cols>
    <col min="1" max="1" width="4.140625" style="23" customWidth="1"/>
    <col min="2" max="2" width="29.28515625" style="23" customWidth="1"/>
    <col min="3" max="4" width="24.140625" style="23" customWidth="1"/>
    <col min="5" max="5" width="29.140625" style="23" hidden="1" customWidth="1"/>
    <col min="6" max="6" width="22.28515625" style="23" customWidth="1"/>
    <col min="7" max="7" width="4.140625" style="23" customWidth="1"/>
    <col min="8" max="8" width="4.140625" customWidth="1"/>
  </cols>
  <sheetData>
    <row r="1" spans="1:7" ht="31.5" customHeight="1" x14ac:dyDescent="0.35">
      <c r="A1" s="5"/>
      <c r="B1" s="6" t="str">
        <f>TÊN_CÔNG_TY</f>
        <v>TÊN CÔNG TY</v>
      </c>
      <c r="C1" s="21"/>
      <c r="D1" s="21"/>
      <c r="E1" s="21"/>
      <c r="F1" s="21"/>
      <c r="G1" s="21"/>
    </row>
    <row r="2" spans="1:7" ht="42" customHeight="1" x14ac:dyDescent="0.7">
      <c r="A2" s="5"/>
      <c r="B2" s="7" t="str">
        <f>Tiêu_đề_NGÂN_SÁCH</f>
        <v>NGÂN SÁCH HÀNG THÁNG</v>
      </c>
      <c r="C2" s="22"/>
      <c r="D2" s="22"/>
      <c r="E2" s="22"/>
      <c r="F2" s="22"/>
      <c r="G2" s="22"/>
    </row>
    <row r="3" spans="1:7" ht="15" customHeight="1" x14ac:dyDescent="0.25">
      <c r="G3" s="24"/>
    </row>
    <row r="4" spans="1:7" ht="30" customHeight="1" x14ac:dyDescent="0.25">
      <c r="A4" s="25"/>
      <c r="B4" s="10" t="s">
        <v>22</v>
      </c>
      <c r="C4" s="11" t="s">
        <v>9</v>
      </c>
      <c r="D4" s="11" t="s">
        <v>11</v>
      </c>
      <c r="E4" s="10" t="s">
        <v>21</v>
      </c>
      <c r="F4" s="11" t="s">
        <v>14</v>
      </c>
      <c r="G4" s="27"/>
    </row>
    <row r="5" spans="1:7" ht="30" customHeight="1" x14ac:dyDescent="0.25">
      <c r="B5" t="s">
        <v>23</v>
      </c>
      <c r="C5" s="13">
        <v>9500</v>
      </c>
      <c r="D5" s="13">
        <v>9600</v>
      </c>
      <c r="E5" s="2">
        <f>Chi_phí_nhân_sự[[#This Row],[THỰC TẾ]]+(10^-6)*ROW(Chi_phí_nhân_sự[[#This Row],[THỰC TẾ]])</f>
        <v>9600.000005</v>
      </c>
      <c r="F5" s="1">
        <f>Chi_phí_nhân_sự[[#This Row],[ƯỚC TÍNH]]-Chi_phí_nhân_sự[[#This Row],[THỰC TẾ]]</f>
        <v>-100</v>
      </c>
      <c r="G5" s="29"/>
    </row>
    <row r="6" spans="1:7" ht="30" customHeight="1" x14ac:dyDescent="0.25">
      <c r="B6" t="s">
        <v>24</v>
      </c>
      <c r="C6" s="13">
        <v>4000</v>
      </c>
      <c r="D6" s="13">
        <v>0</v>
      </c>
      <c r="E6" s="2">
        <f>Chi_phí_nhân_sự[[#This Row],[THỰC TẾ]]+(10^-6)*ROW(Chi_phí_nhân_sự[[#This Row],[THỰC TẾ]])</f>
        <v>0.000006</v>
      </c>
      <c r="F6" s="1">
        <f>Chi_phí_nhân_sự[[#This Row],[ƯỚC TÍNH]]-Chi_phí_nhân_sự[[#This Row],[THỰC TẾ]]</f>
        <v>4000</v>
      </c>
      <c r="G6" s="29"/>
    </row>
    <row r="7" spans="1:7" ht="30" customHeight="1" x14ac:dyDescent="0.25">
      <c r="B7" t="s">
        <v>25</v>
      </c>
      <c r="C7" s="13">
        <v>5000</v>
      </c>
      <c r="D7" s="13">
        <v>4500</v>
      </c>
      <c r="E7" s="2">
        <f>Chi_phí_nhân_sự[[#This Row],[THỰC TẾ]]+(10^-6)*ROW(Chi_phí_nhân_sự[[#This Row],[THỰC TẾ]])</f>
        <v>4500.000007</v>
      </c>
      <c r="F7" s="1">
        <f>Chi_phí_nhân_sự[[#This Row],[ƯỚC TÍNH]]-Chi_phí_nhân_sự[[#This Row],[THỰC TẾ]]</f>
        <v>500</v>
      </c>
      <c r="G7" s="29"/>
    </row>
    <row r="8" spans="1:7" ht="30" customHeight="1" x14ac:dyDescent="0.25">
      <c r="B8" t="s">
        <v>26</v>
      </c>
      <c r="C8" s="1">
        <f>SUBTOTAL(109,Chi_phí_nhân_sự[ƯỚC TÍNH])</f>
        <v>18500</v>
      </c>
      <c r="D8" s="1">
        <f>SUBTOTAL(109,Chi_phí_nhân_sự[THỰC TẾ])</f>
        <v>14100</v>
      </c>
      <c r="E8" s="2"/>
      <c r="F8" s="4">
        <f>SUBTOTAL(109,Chi_phí_nhân_sự[KHOẢN CHÊNH LỆCH])</f>
        <v>4400</v>
      </c>
      <c r="G8" s="30"/>
    </row>
  </sheetData>
  <sheetProtection insertColumns="0" insertRows="0" deleteColumns="0" deleteRows="0" selectLockedCells="1" autoFilter="0"/>
  <dataConsolidate/>
  <conditionalFormatting sqref="F8">
    <cfRule type="cellIs" dxfId="27" priority="1" operator="lessThan">
      <formula>0</formula>
    </cfRule>
  </conditionalFormatting>
  <dataValidations count="9">
    <dataValidation allowBlank="1" showInputMessage="1" showErrorMessage="1" errorTitle="CẢNH BÁO" error="Ô này được tự động điền và không nên bị ghi đè. Việc ghi đè ô này sẽ phá vỡ các tính toán trong trang tính này." sqref="F5:F7" xr:uid="{00000000-0002-0000-0200-000000000000}"/>
    <dataValidation type="custom" allowBlank="1" showInputMessage="1" showErrorMessage="1" errorTitle="CẢNH BÁO" error="Ô này được tự động điền và không nên bị ghi đè. Việc ghi đè ô này sẽ phá vỡ các tính toán trong trang tính này." sqref="G5:G7" xr:uid="{00000000-0002-0000-0200-000001000000}">
      <formula1>LEN(G5)=""</formula1>
    </dataValidation>
    <dataValidation allowBlank="1" showInputMessage="1" showErrorMessage="1" prompt="Nhập Chi phí nhân sự hàng tháng vào trang tính này" sqref="A1" xr:uid="{00000000-0002-0000-0200-000002000000}"/>
    <dataValidation allowBlank="1" showInputMessage="1" showErrorMessage="1" prompt="Tên công ty được cập nhật tự động trong ô này" sqref="B1" xr:uid="{00000000-0002-0000-0200-000003000000}"/>
    <dataValidation allowBlank="1" showInputMessage="1" showErrorMessage="1" prompt="Chức danh được cập nhật tự động trong ô này. Nhập chi tiết Chi phí nhân sự vào bảng bên dưới" sqref="B2" xr:uid="{00000000-0002-0000-0200-000004000000}"/>
    <dataValidation allowBlank="1" showInputMessage="1" showErrorMessage="1" prompt="Nhập Chi phí nhân sự vào cột này, bên dưới đầu đề này. Sử dụng bộ lọc đầu đề để tìm các mục nhập cụ thể" sqref="B4" xr:uid="{00000000-0002-0000-0200-000005000000}"/>
    <dataValidation allowBlank="1" showInputMessage="1" showErrorMessage="1" prompt="Nhập Số tiền ước tính vào cột này, bên dưới đầu đề này" sqref="C4" xr:uid="{00000000-0002-0000-0200-000006000000}"/>
    <dataValidation allowBlank="1" showInputMessage="1" showErrorMessage="1" prompt="Nhập Số tiền thực tế vào cột này, bên dưới đầu đề này" sqref="D4" xr:uid="{00000000-0002-0000-0200-000007000000}"/>
    <dataValidation allowBlank="1" showInputMessage="1" showErrorMessage="1" prompt="Khoản chênh lệch giữa Chi phí nhân sự ước tính và Chi phí nhân sự thực tế được tính toán tự động trong cột này, bên dưới đầu đề này" sqref="F4" xr:uid="{00000000-0002-0000-0200-000008000000}"/>
  </dataValidations>
  <printOptions horizontalCentered="1"/>
  <pageMargins left="0.25" right="0.25" top="0.25" bottom="0.25" header="0" footer="0"/>
  <pageSetup paperSize="9" scale="91" fitToHeight="0" orientation="portrait" r:id="rId1"/>
  <headerFooter differentFirst="1">
    <oddFooter>Page &amp;P of &amp;N</oddFooter>
  </headerFooter>
  <ignoredErrors>
    <ignoredError sqref="B2" unlockedFormula="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9" id="{A05D47DE-DAEF-437E-AEB3-B330BDE5B980}">
            <x14:iconSet iconSet="3Flags" custom="1">
              <x14:cfvo type="percent">
                <xm:f>0</xm:f>
              </x14:cfvo>
              <x14:cfvo type="num">
                <xm:f>0</xm:f>
              </x14:cfvo>
              <x14:cfvo type="num">
                <xm:f>0</xm:f>
              </x14:cfvo>
              <x14:cfIcon iconSet="3Flags" iconId="0"/>
              <x14:cfIcon iconSet="NoIcons" iconId="0"/>
              <x14:cfIcon iconSet="NoIcons" iconId="0"/>
            </x14:iconSet>
          </x14:cfRule>
          <xm:sqref>G5:G7</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
    <pageSetUpPr autoPageBreaks="0" fitToPage="1"/>
  </sheetPr>
  <dimension ref="A1:G25"/>
  <sheetViews>
    <sheetView showGridLines="0" zoomScaleNormal="100" workbookViewId="0"/>
  </sheetViews>
  <sheetFormatPr defaultColWidth="9" defaultRowHeight="30" customHeight="1" x14ac:dyDescent="0.25"/>
  <cols>
    <col min="1" max="1" width="4.140625" style="23" customWidth="1"/>
    <col min="2" max="2" width="29.28515625" style="23" customWidth="1"/>
    <col min="3" max="4" width="24.140625" style="23" customWidth="1"/>
    <col min="5" max="5" width="29.140625" style="23" hidden="1" customWidth="1"/>
    <col min="6" max="6" width="22.28515625" style="23" customWidth="1"/>
    <col min="7" max="7" width="4.140625" style="23" customWidth="1"/>
    <col min="8" max="8" width="4.140625" customWidth="1"/>
  </cols>
  <sheetData>
    <row r="1" spans="1:7" ht="31.5" customHeight="1" x14ac:dyDescent="0.35">
      <c r="A1" s="5"/>
      <c r="B1" s="6" t="str">
        <f>TÊN_CÔNG_TY</f>
        <v>TÊN CÔNG TY</v>
      </c>
      <c r="C1" s="21"/>
      <c r="D1" s="21"/>
      <c r="E1" s="21"/>
      <c r="F1" s="21"/>
      <c r="G1" s="21"/>
    </row>
    <row r="2" spans="1:7" ht="42" customHeight="1" x14ac:dyDescent="0.7">
      <c r="A2" s="5"/>
      <c r="B2" s="7" t="str">
        <f>Tiêu_đề_NGÂN_SÁCH</f>
        <v>NGÂN SÁCH HÀNG THÁNG</v>
      </c>
      <c r="C2" s="22"/>
      <c r="D2" s="22"/>
      <c r="E2" s="22"/>
      <c r="F2" s="22"/>
      <c r="G2" s="22"/>
    </row>
    <row r="3" spans="1:7" ht="15" customHeight="1" x14ac:dyDescent="0.25">
      <c r="G3" s="24"/>
    </row>
    <row r="4" spans="1:7" ht="30" customHeight="1" x14ac:dyDescent="0.25">
      <c r="B4" s="10" t="s">
        <v>27</v>
      </c>
      <c r="C4" s="11" t="s">
        <v>9</v>
      </c>
      <c r="D4" s="11" t="s">
        <v>11</v>
      </c>
      <c r="E4" s="10" t="s">
        <v>21</v>
      </c>
      <c r="F4" s="11" t="s">
        <v>49</v>
      </c>
      <c r="G4" s="28"/>
    </row>
    <row r="5" spans="1:7" ht="30" customHeight="1" x14ac:dyDescent="0.25">
      <c r="B5" t="s">
        <v>28</v>
      </c>
      <c r="C5" s="13">
        <v>3000</v>
      </c>
      <c r="D5" s="13">
        <v>2500</v>
      </c>
      <c r="E5" s="2">
        <f>Chi_phí_hoạt_động[[#This Row],[THỰC TẾ]]+(10^-6)*ROW(Chi_phí_hoạt_động[[#This Row],[THỰC TẾ]])</f>
        <v>2500.000005</v>
      </c>
      <c r="F5" s="1">
        <f>Chi_phí_hoạt_động[[#This Row],[ƯỚC TÍNH]]-Chi_phí_hoạt_động[[#This Row],[THỰC TẾ]]</f>
        <v>500</v>
      </c>
      <c r="G5" s="29"/>
    </row>
    <row r="6" spans="1:7" ht="30" customHeight="1" x14ac:dyDescent="0.25">
      <c r="B6" t="s">
        <v>29</v>
      </c>
      <c r="C6" s="13">
        <v>2000</v>
      </c>
      <c r="D6" s="13">
        <v>2000</v>
      </c>
      <c r="E6" s="2">
        <f>Chi_phí_hoạt_động[[#This Row],[THỰC TẾ]]+(10^-6)*ROW(Chi_phí_hoạt_động[[#This Row],[THỰC TẾ]])</f>
        <v>2000.000006</v>
      </c>
      <c r="F6" s="1">
        <f>Chi_phí_hoạt_động[[#This Row],[ƯỚC TÍNH]]-Chi_phí_hoạt_động[[#This Row],[THỰC TẾ]]</f>
        <v>0</v>
      </c>
      <c r="G6" s="29"/>
    </row>
    <row r="7" spans="1:7" ht="30" customHeight="1" x14ac:dyDescent="0.25">
      <c r="B7" t="s">
        <v>30</v>
      </c>
      <c r="C7" s="13">
        <v>1500</v>
      </c>
      <c r="D7" s="13">
        <v>2175</v>
      </c>
      <c r="E7" s="2">
        <f>Chi_phí_hoạt_động[[#This Row],[THỰC TẾ]]+(10^-6)*ROW(Chi_phí_hoạt_động[[#This Row],[THỰC TẾ]])</f>
        <v>2175.000007</v>
      </c>
      <c r="F7" s="1">
        <f>Chi_phí_hoạt_động[[#This Row],[ƯỚC TÍNH]]-Chi_phí_hoạt_động[[#This Row],[THỰC TẾ]]</f>
        <v>-675</v>
      </c>
      <c r="G7" s="29"/>
    </row>
    <row r="8" spans="1:7" ht="30" customHeight="1" x14ac:dyDescent="0.25">
      <c r="B8" t="s">
        <v>31</v>
      </c>
      <c r="C8" s="13">
        <v>2000</v>
      </c>
      <c r="D8" s="13">
        <v>1500</v>
      </c>
      <c r="E8" s="2">
        <f>Chi_phí_hoạt_động[[#This Row],[THỰC TẾ]]+(10^-6)*ROW(Chi_phí_hoạt_động[[#This Row],[THỰC TẾ]])</f>
        <v>1500.000008</v>
      </c>
      <c r="F8" s="1">
        <f>Chi_phí_hoạt_động[[#This Row],[ƯỚC TÍNH]]-Chi_phí_hoạt_động[[#This Row],[THỰC TẾ]]</f>
        <v>500</v>
      </c>
      <c r="G8" s="29"/>
    </row>
    <row r="9" spans="1:7" ht="30" customHeight="1" x14ac:dyDescent="0.25">
      <c r="B9" t="s">
        <v>32</v>
      </c>
      <c r="C9" s="13">
        <v>1000</v>
      </c>
      <c r="D9" s="13">
        <v>1000</v>
      </c>
      <c r="E9" s="2">
        <f>Chi_phí_hoạt_động[[#This Row],[THỰC TẾ]]+(10^-6)*ROW(Chi_phí_hoạt_động[[#This Row],[THỰC TẾ]])</f>
        <v>1000.000009</v>
      </c>
      <c r="F9" s="1">
        <f>Chi_phí_hoạt_động[[#This Row],[ƯỚC TÍNH]]-Chi_phí_hoạt_động[[#This Row],[THỰC TẾ]]</f>
        <v>0</v>
      </c>
      <c r="G9" s="29"/>
    </row>
    <row r="10" spans="1:7" ht="30" customHeight="1" x14ac:dyDescent="0.25">
      <c r="B10" t="s">
        <v>33</v>
      </c>
      <c r="C10" s="13">
        <v>500</v>
      </c>
      <c r="D10" s="13">
        <v>525</v>
      </c>
      <c r="E10" s="2">
        <f>Chi_phí_hoạt_động[[#This Row],[THỰC TẾ]]+(10^-6)*ROW(Chi_phí_hoạt_động[[#This Row],[THỰC TẾ]])</f>
        <v>525.00001</v>
      </c>
      <c r="F10" s="1">
        <f>Chi_phí_hoạt_động[[#This Row],[ƯỚC TÍNH]]-Chi_phí_hoạt_động[[#This Row],[THỰC TẾ]]</f>
        <v>-25</v>
      </c>
      <c r="G10" s="29"/>
    </row>
    <row r="11" spans="1:7" ht="30" customHeight="1" x14ac:dyDescent="0.25">
      <c r="B11" t="s">
        <v>34</v>
      </c>
      <c r="C11" s="13">
        <v>1300</v>
      </c>
      <c r="D11" s="13">
        <v>1275</v>
      </c>
      <c r="E11" s="2">
        <f>Chi_phí_hoạt_động[[#This Row],[THỰC TẾ]]+(10^-6)*ROW(Chi_phí_hoạt_động[[#This Row],[THỰC TẾ]])</f>
        <v>1275.000011</v>
      </c>
      <c r="F11" s="1">
        <f>Chi_phí_hoạt_động[[#This Row],[ƯỚC TÍNH]]-Chi_phí_hoạt_động[[#This Row],[THỰC TẾ]]</f>
        <v>25</v>
      </c>
      <c r="G11" s="29"/>
    </row>
    <row r="12" spans="1:7" ht="30" customHeight="1" x14ac:dyDescent="0.25">
      <c r="B12" t="s">
        <v>35</v>
      </c>
      <c r="C12" s="13">
        <v>2000</v>
      </c>
      <c r="D12" s="13">
        <v>2200</v>
      </c>
      <c r="E12" s="2">
        <f>Chi_phí_hoạt_động[[#This Row],[THỰC TẾ]]+(10^-6)*ROW(Chi_phí_hoạt_động[[#This Row],[THỰC TẾ]])</f>
        <v>2200.000012</v>
      </c>
      <c r="F12" s="1">
        <f>Chi_phí_hoạt_động[[#This Row],[ƯỚC TÍNH]]-Chi_phí_hoạt_động[[#This Row],[THỰC TẾ]]</f>
        <v>-200</v>
      </c>
      <c r="G12" s="29"/>
    </row>
    <row r="13" spans="1:7" ht="30" customHeight="1" x14ac:dyDescent="0.25">
      <c r="B13" t="s">
        <v>36</v>
      </c>
      <c r="C13" s="13">
        <v>1000</v>
      </c>
      <c r="D13" s="13">
        <v>800</v>
      </c>
      <c r="E13" s="2">
        <f>Chi_phí_hoạt_động[[#This Row],[THỰC TẾ]]+(10^-6)*ROW(Chi_phí_hoạt_động[[#This Row],[THỰC TẾ]])</f>
        <v>800.000013</v>
      </c>
      <c r="F13" s="1">
        <f>Chi_phí_hoạt_động[[#This Row],[ƯỚC TÍNH]]-Chi_phí_hoạt_động[[#This Row],[THỰC TẾ]]</f>
        <v>200</v>
      </c>
      <c r="G13" s="29"/>
    </row>
    <row r="14" spans="1:7" ht="30" customHeight="1" x14ac:dyDescent="0.25">
      <c r="B14" t="s">
        <v>37</v>
      </c>
      <c r="C14" s="13">
        <v>4500</v>
      </c>
      <c r="D14" s="13">
        <v>4600</v>
      </c>
      <c r="E14" s="2">
        <f>Chi_phí_hoạt_động[[#This Row],[THỰC TẾ]]+(10^-6)*ROW(Chi_phí_hoạt_động[[#This Row],[THỰC TẾ]])</f>
        <v>4600.000014</v>
      </c>
      <c r="F14" s="1">
        <f>Chi_phí_hoạt_động[[#This Row],[ƯỚC TÍNH]]-Chi_phí_hoạt_động[[#This Row],[THỰC TẾ]]</f>
        <v>-100</v>
      </c>
      <c r="G14" s="29"/>
    </row>
    <row r="15" spans="1:7" ht="30" customHeight="1" x14ac:dyDescent="0.25">
      <c r="B15" t="s">
        <v>38</v>
      </c>
      <c r="C15" s="13">
        <v>800</v>
      </c>
      <c r="D15" s="13">
        <v>750</v>
      </c>
      <c r="E15" s="2">
        <f>Chi_phí_hoạt_động[[#This Row],[THỰC TẾ]]+(10^-6)*ROW(Chi_phí_hoạt_động[[#This Row],[THỰC TẾ]])</f>
        <v>750.000015</v>
      </c>
      <c r="F15" s="1">
        <f>Chi_phí_hoạt_động[[#This Row],[ƯỚC TÍNH]]-Chi_phí_hoạt_động[[#This Row],[THỰC TẾ]]</f>
        <v>50</v>
      </c>
      <c r="G15" s="29"/>
    </row>
    <row r="16" spans="1:7" ht="30" customHeight="1" x14ac:dyDescent="0.25">
      <c r="B16" t="s">
        <v>39</v>
      </c>
      <c r="C16" s="13">
        <v>400</v>
      </c>
      <c r="D16" s="13">
        <v>350</v>
      </c>
      <c r="E16" s="2">
        <f>Chi_phí_hoạt_động[[#This Row],[THỰC TẾ]]+(10^-6)*ROW(Chi_phí_hoạt_động[[#This Row],[THỰC TẾ]])</f>
        <v>350.000016</v>
      </c>
      <c r="F16" s="1">
        <f>Chi_phí_hoạt_động[[#This Row],[ƯỚC TÍNH]]-Chi_phí_hoạt_động[[#This Row],[THỰC TẾ]]</f>
        <v>50</v>
      </c>
      <c r="G16" s="29"/>
    </row>
    <row r="17" spans="2:7" ht="30" customHeight="1" x14ac:dyDescent="0.25">
      <c r="B17" t="s">
        <v>40</v>
      </c>
      <c r="C17" s="13">
        <v>4100</v>
      </c>
      <c r="D17" s="13">
        <v>4500</v>
      </c>
      <c r="E17" s="2">
        <f>Chi_phí_hoạt_động[[#This Row],[THỰC TẾ]]+(10^-6)*ROW(Chi_phí_hoạt_động[[#This Row],[THỰC TẾ]])</f>
        <v>4500.000017</v>
      </c>
      <c r="F17" s="1">
        <f>Chi_phí_hoạt_động[[#This Row],[ƯỚC TÍNH]]-Chi_phí_hoạt_động[[#This Row],[THỰC TẾ]]</f>
        <v>-400</v>
      </c>
      <c r="G17" s="29"/>
    </row>
    <row r="18" spans="2:7" ht="30" customHeight="1" x14ac:dyDescent="0.25">
      <c r="B18" t="s">
        <v>41</v>
      </c>
      <c r="C18" s="13">
        <v>350</v>
      </c>
      <c r="D18" s="13">
        <v>400</v>
      </c>
      <c r="E18" s="2">
        <f>Chi_phí_hoạt_động[[#This Row],[THỰC TẾ]]+(10^-6)*ROW(Chi_phí_hoạt_động[[#This Row],[THỰC TẾ]])</f>
        <v>400.000018</v>
      </c>
      <c r="F18" s="1">
        <f>Chi_phí_hoạt_động[[#This Row],[ƯỚC TÍNH]]-Chi_phí_hoạt_động[[#This Row],[THỰC TẾ]]</f>
        <v>-50</v>
      </c>
      <c r="G18" s="29"/>
    </row>
    <row r="19" spans="2:7" ht="30" customHeight="1" x14ac:dyDescent="0.25">
      <c r="B19" t="s">
        <v>42</v>
      </c>
      <c r="C19" s="13">
        <v>900</v>
      </c>
      <c r="D19" s="13">
        <v>840</v>
      </c>
      <c r="E19" s="2">
        <f>Chi_phí_hoạt_động[[#This Row],[THỰC TẾ]]+(10^-6)*ROW(Chi_phí_hoạt_động[[#This Row],[THỰC TẾ]])</f>
        <v>840.000019</v>
      </c>
      <c r="F19" s="1">
        <f>Chi_phí_hoạt_động[[#This Row],[ƯỚC TÍNH]]-Chi_phí_hoạt_động[[#This Row],[THỰC TẾ]]</f>
        <v>60</v>
      </c>
      <c r="G19" s="29"/>
    </row>
    <row r="20" spans="2:7" ht="30" customHeight="1" x14ac:dyDescent="0.25">
      <c r="B20" t="s">
        <v>43</v>
      </c>
      <c r="C20" s="13">
        <v>5000</v>
      </c>
      <c r="D20" s="13">
        <v>4500</v>
      </c>
      <c r="E20" s="2">
        <f>Chi_phí_hoạt_động[[#This Row],[THỰC TẾ]]+(10^-6)*ROW(Chi_phí_hoạt_động[[#This Row],[THỰC TẾ]])</f>
        <v>4500.00002</v>
      </c>
      <c r="F20" s="1">
        <f>Chi_phí_hoạt_động[[#This Row],[ƯỚC TÍNH]]-Chi_phí_hoạt_động[[#This Row],[THỰC TẾ]]</f>
        <v>500</v>
      </c>
      <c r="G20" s="29"/>
    </row>
    <row r="21" spans="2:7" ht="30" customHeight="1" x14ac:dyDescent="0.25">
      <c r="B21" t="s">
        <v>44</v>
      </c>
      <c r="C21" s="13">
        <v>3000</v>
      </c>
      <c r="D21" s="13">
        <v>3200</v>
      </c>
      <c r="E21" s="2">
        <f>Chi_phí_hoạt_động[[#This Row],[THỰC TẾ]]+(10^-6)*ROW(Chi_phí_hoạt_động[[#This Row],[THỰC TẾ]])</f>
        <v>3200.000021</v>
      </c>
      <c r="F21" s="1">
        <f>Chi_phí_hoạt_động[[#This Row],[ƯỚC TÍNH]]-Chi_phí_hoạt_động[[#This Row],[THỰC TẾ]]</f>
        <v>-200</v>
      </c>
      <c r="G21" s="29"/>
    </row>
    <row r="22" spans="2:7" ht="30" customHeight="1" x14ac:dyDescent="0.25">
      <c r="B22" t="s">
        <v>45</v>
      </c>
      <c r="C22" s="13">
        <v>250</v>
      </c>
      <c r="D22" s="13">
        <v>280</v>
      </c>
      <c r="E22" s="2">
        <f>Chi_phí_hoạt_động[[#This Row],[THỰC TẾ]]+(10^-6)*ROW(Chi_phí_hoạt_động[[#This Row],[THỰC TẾ]])</f>
        <v>280.000022</v>
      </c>
      <c r="F22" s="1">
        <f>Chi_phí_hoạt_động[[#This Row],[ƯỚC TÍNH]]-Chi_phí_hoạt_động[[#This Row],[THỰC TẾ]]</f>
        <v>-30</v>
      </c>
      <c r="G22" s="29"/>
    </row>
    <row r="23" spans="2:7" ht="30" customHeight="1" x14ac:dyDescent="0.25">
      <c r="B23" t="s">
        <v>46</v>
      </c>
      <c r="C23" s="13">
        <v>1400</v>
      </c>
      <c r="D23" s="13">
        <v>1385</v>
      </c>
      <c r="E23" s="2">
        <f>Chi_phí_hoạt_động[[#This Row],[THỰC TẾ]]+(10^-6)*ROW(Chi_phí_hoạt_động[[#This Row],[THỰC TẾ]])</f>
        <v>1385.000023</v>
      </c>
      <c r="F23" s="1">
        <f>Chi_phí_hoạt_động[[#This Row],[ƯỚC TÍNH]]-Chi_phí_hoạt_động[[#This Row],[THỰC TẾ]]</f>
        <v>15</v>
      </c>
      <c r="G23" s="29"/>
    </row>
    <row r="24" spans="2:7" ht="30" customHeight="1" x14ac:dyDescent="0.25">
      <c r="B24" t="s">
        <v>47</v>
      </c>
      <c r="C24" s="13">
        <v>1000</v>
      </c>
      <c r="D24" s="13">
        <v>750</v>
      </c>
      <c r="E24" s="2">
        <f>Chi_phí_hoạt_động[[#This Row],[THỰC TẾ]]+(10^-6)*ROW(Chi_phí_hoạt_động[[#This Row],[THỰC TẾ]])</f>
        <v>750.000024</v>
      </c>
      <c r="F24" s="1">
        <f>Chi_phí_hoạt_động[[#This Row],[ƯỚC TÍNH]]-Chi_phí_hoạt_động[[#This Row],[THỰC TẾ]]</f>
        <v>250</v>
      </c>
      <c r="G24" s="29"/>
    </row>
    <row r="25" spans="2:7" ht="30" customHeight="1" x14ac:dyDescent="0.25">
      <c r="B25" t="s">
        <v>48</v>
      </c>
      <c r="C25" s="4">
        <f>SUBTOTAL(109,Chi_phí_hoạt_động[ƯỚC TÍNH])</f>
        <v>36000</v>
      </c>
      <c r="D25" s="4">
        <f>SUBTOTAL(109,Chi_phí_hoạt_động[THỰC TẾ])</f>
        <v>35530</v>
      </c>
      <c r="E25" s="2"/>
      <c r="F25" s="4">
        <f>SUBTOTAL(109,Chi_phí_hoạt_động[CHÊNH LỆCH])</f>
        <v>470</v>
      </c>
      <c r="G25" s="30"/>
    </row>
  </sheetData>
  <sheetProtection insertColumns="0" insertRows="0" deleteColumns="0" deleteRows="0" selectLockedCells="1" autoFilter="0"/>
  <dataConsolidate/>
  <conditionalFormatting sqref="F25">
    <cfRule type="cellIs" dxfId="13" priority="1" operator="lessThan">
      <formula>0</formula>
    </cfRule>
  </conditionalFormatting>
  <dataValidations count="9">
    <dataValidation type="custom" allowBlank="1" showInputMessage="1" showErrorMessage="1" errorTitle="CẢNH BÁO" error="Ô này được tự động điền và không nên bị ghi đè. Việc ghi đè ô này sẽ phá vỡ các tính toán trong trang tính này." sqref="G5:G24" xr:uid="{00000000-0002-0000-0300-000000000000}">
      <formula1>LEN(G5)=""</formula1>
    </dataValidation>
    <dataValidation allowBlank="1" showInputMessage="1" showErrorMessage="1" errorTitle="CẢNH BÁO" error="Ô này được tự động điền và không nên bị ghi đè. Việc ghi đè ô này sẽ phá vỡ các tính toán trong trang tính này." sqref="F5:F24" xr:uid="{00000000-0002-0000-0300-000001000000}"/>
    <dataValidation allowBlank="1" showInputMessage="1" showErrorMessage="1" prompt="Nhập Chi phí hoạt động hàng tháng vào trang tính này" sqref="A1" xr:uid="{00000000-0002-0000-0300-000002000000}"/>
    <dataValidation allowBlank="1" showInputMessage="1" showErrorMessage="1" prompt="Tên công ty được cập nhật tự động trong ô này" sqref="B1" xr:uid="{00000000-0002-0000-0300-000003000000}"/>
    <dataValidation allowBlank="1" showInputMessage="1" showErrorMessage="1" prompt="Chức danh được cập nhật tự động trong ô này. Nhập chi tiết Chi phí hoạt động vào bảng bên dưới" sqref="B2" xr:uid="{00000000-0002-0000-0300-000004000000}"/>
    <dataValidation allowBlank="1" showInputMessage="1" showErrorMessage="1" prompt="Nhập Chi phí hoạt động vào cột này, bên dưới đầu đề này. Sử dụng bộ lọc đầu đề để tìm các mục nhập cụ thể" sqref="B4" xr:uid="{00000000-0002-0000-0300-000005000000}"/>
    <dataValidation allowBlank="1" showInputMessage="1" showErrorMessage="1" prompt="Nhập Số tiền ước tính vào cột này, bên dưới đầu đề này" sqref="C4" xr:uid="{00000000-0002-0000-0300-000006000000}"/>
    <dataValidation allowBlank="1" showInputMessage="1" showErrorMessage="1" prompt="Nhập Số tiền thực tế vào cột này, bên dưới đầu đề này" sqref="D4" xr:uid="{00000000-0002-0000-0300-000007000000}"/>
    <dataValidation allowBlank="1" showInputMessage="1" showErrorMessage="1" prompt="Khoản chênh lệch giữa Chi phí hoạt động ước tính và Chi phí hoạt động thực tế được tính toán tự động trong cột này, bên dưới đầu đề này" sqref="F4" xr:uid="{00000000-0002-0000-0300-000008000000}"/>
  </dataValidations>
  <printOptions horizontalCentered="1"/>
  <pageMargins left="0.25" right="0.25" top="0.25" bottom="0.25" header="0" footer="0"/>
  <pageSetup paperSize="9" scale="91" fitToHeight="0" orientation="portrait" r:id="rId1"/>
  <headerFooter differentFirst="1">
    <oddFooter>Page &amp;P of &amp;N</oddFooter>
  </headerFooter>
  <ignoredErrors>
    <ignoredError sqref="B2" unlockedFormula="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E8DFEDF7-DD2B-4BDC-AEAC-141B22E8ECA0}">
            <x14:iconSet iconSet="3Flags" custom="1">
              <x14:cfvo type="percent">
                <xm:f>0</xm:f>
              </x14:cfvo>
              <x14:cfvo type="num">
                <xm:f>0</xm:f>
              </x14:cfvo>
              <x14:cfvo type="num">
                <xm:f>0</xm:f>
              </x14:cfvo>
              <x14:cfIcon iconSet="3Flags" iconId="0"/>
              <x14:cfIcon iconSet="NoIcons" iconId="0"/>
              <x14:cfIcon iconSet="NoIcons" iconId="0"/>
            </x14:iconSet>
          </x14:cfRule>
          <xm:sqref>G5:G24</xm:sqref>
        </x14:conditionalFormatting>
      </x14:conditionalFormattings>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56959E06-A44B-4E8A-BEF1-B165D9B2DD71}">
  <ds:schemaRefs>
    <ds:schemaRef ds:uri="http://schemas.microsoft.com/sharepoint/v3/contenttype/forms"/>
  </ds:schemaRefs>
</ds:datastoreItem>
</file>

<file path=customXml/itemProps22.xml><?xml version="1.0" encoding="utf-8"?>
<ds:datastoreItem xmlns:ds="http://schemas.openxmlformats.org/officeDocument/2006/customXml" ds:itemID="{023AA672-7AA9-4F91-BFFF-9A6FDB399D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7CE99E0C-805E-419A-AABB-AC8EB766AA53}">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TM03458075</ap:Template>
  <ap:TotalTime>0</ap:TotalTime>
  <ap:Application>Microsoft Excel</ap:Application>
  <ap:DocSecurity>0</ap:DocSecurity>
  <ap:ScaleCrop>false</ap:ScaleCrop>
  <ap:HeadingPairs>
    <vt:vector baseType="variant" size="4">
      <vt:variant>
        <vt:lpstr>Trang tính</vt:lpstr>
      </vt:variant>
      <vt:variant>
        <vt:i4>4</vt:i4>
      </vt:variant>
      <vt:variant>
        <vt:lpstr>Phạm vi Có tên</vt:lpstr>
      </vt:variant>
      <vt:variant>
        <vt:i4>10</vt:i4>
      </vt:variant>
    </vt:vector>
  </ap:HeadingPairs>
  <ap:TitlesOfParts>
    <vt:vector baseType="lpstr" size="14">
      <vt:lpstr>Tóm tắt ngân sách hàng tháng</vt:lpstr>
      <vt:lpstr>Thu nhập</vt:lpstr>
      <vt:lpstr>Chi phí nhân sự</vt:lpstr>
      <vt:lpstr>Chi phí hoạt động</vt:lpstr>
      <vt:lpstr>'Chi phí hoạt động'!Print_Titles</vt:lpstr>
      <vt:lpstr>'Chi phí nhân sự'!Print_Titles</vt:lpstr>
      <vt:lpstr>'Thu nhập'!Print_Titles</vt:lpstr>
      <vt:lpstr>TÊN_CÔNG_TY</vt:lpstr>
      <vt:lpstr>Tiêu_đề_1</vt:lpstr>
      <vt:lpstr>Tiêu_đề_2</vt:lpstr>
      <vt:lpstr>Tiêu_đề_3</vt:lpstr>
      <vt:lpstr>Tiêu_đề_4</vt:lpstr>
      <vt:lpstr>Tiêu_đề_cột_1</vt:lpstr>
      <vt:lpstr>Tiêu_đề_NGÂN_SÁCH</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2021-12-13T22:23:56Z</dcterms:created>
  <dcterms:modified xsi:type="dcterms:W3CDTF">2022-02-28T08:17:09Z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