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09"/>
  <workbookPr/>
  <mc:AlternateContent xmlns:mc="http://schemas.openxmlformats.org/markup-compatibility/2006">
    <mc:Choice Requires="x15">
      <x15ac:absPath xmlns:x15ac="http://schemas.microsoft.com/office/spreadsheetml/2010/11/ac" url="C:\MIC_060\Template\HOAllSep\Excel\"/>
    </mc:Choice>
  </mc:AlternateContent>
  <bookViews>
    <workbookView xWindow="240" yWindow="75" windowWidth="20115" windowHeight="7740" tabRatio="717" activeTab="3"/>
  </bookViews>
  <sheets>
    <sheet name="Tổng quan Bữa tiệc" sheetId="4" r:id="rId1"/>
    <sheet name="Danh sách Khách" sheetId="2" r:id="rId2"/>
    <sheet name="Thức ăn &amp; Đồ uống" sheetId="1" r:id="rId3"/>
    <sheet name="Thiết yếu Khác" sheetId="3" r:id="rId4"/>
    <sheet name="Bố trí chỗ ngồi" sheetId="5" r:id="rId5"/>
  </sheets>
  <definedNames>
    <definedName name="AdultTotal">'Tổng quan Bữa tiệc'!$E$9</definedName>
    <definedName name="ChildrenTotal">'Tổng quan Bữa tiệc'!$E$10</definedName>
    <definedName name="ConfirmedGuests">AttendeeSummary[[#Totals],[Tổng Xác nhận]]</definedName>
    <definedName name="EssentialCostPerGuest">(Table1Budget[[#Totals],[Chi phí]]+Table2Budget[[#Totals],[Chi phí]]+Table3Budget[[#Totals],[Chi phí]])/AttendeeSummary[[#Totals],[Tổng Xác nhận]]</definedName>
    <definedName name="OutstandingRSVPs">COUNTIF(GuestTable[CÓ THAM DỰ?],"&lt;&gt;"&amp;"*")</definedName>
    <definedName name="_xlnm.Print_Area" localSheetId="4">'Bố trí chỗ ngồi'!$A$1:$AH$44</definedName>
    <definedName name="Table1Header">'Thiết yếu Khác'!$B$6</definedName>
    <definedName name="Table2Header">'Thiết yếu Khác'!$B$17</definedName>
    <definedName name="Table3Header">'Thiết yếu Khác'!$B$25</definedName>
  </definedNames>
  <calcPr calcId="152511"/>
</workbook>
</file>

<file path=xl/calcChain.xml><?xml version="1.0" encoding="utf-8"?>
<calcChain xmlns="http://schemas.openxmlformats.org/spreadsheetml/2006/main">
  <c r="G11" i="4" l="1"/>
  <c r="F11" i="4"/>
  <c r="H6" i="4"/>
  <c r="T36" i="5" l="1"/>
  <c r="U42" i="5"/>
  <c r="U41" i="5"/>
  <c r="U40" i="5"/>
  <c r="U39" i="5"/>
  <c r="U38" i="5"/>
  <c r="E10" i="4"/>
  <c r="E9" i="4"/>
  <c r="F7" i="1" l="1"/>
  <c r="G7" i="1" s="1"/>
  <c r="H7" i="1" l="1"/>
  <c r="I7" i="1"/>
  <c r="E20" i="4"/>
  <c r="E19" i="4"/>
  <c r="E18" i="4"/>
  <c r="E17" i="4"/>
  <c r="E21" i="4" l="1"/>
  <c r="C30" i="3"/>
  <c r="G20" i="4" s="1"/>
  <c r="H20" i="4" s="1"/>
  <c r="C22" i="3"/>
  <c r="G19" i="4" s="1"/>
  <c r="H19" i="4" s="1"/>
  <c r="C14" i="3"/>
  <c r="G18" i="4" s="1"/>
  <c r="H18" i="4" s="1"/>
  <c r="E25" i="1"/>
  <c r="D25" i="1"/>
  <c r="C25" i="1"/>
  <c r="G17" i="4" s="1"/>
  <c r="L22" i="2"/>
  <c r="L21" i="2"/>
  <c r="L20" i="2"/>
  <c r="L19" i="2"/>
  <c r="L18" i="2"/>
  <c r="L17" i="2"/>
  <c r="L16" i="2"/>
  <c r="L15" i="2"/>
  <c r="L14" i="2"/>
  <c r="L13" i="2"/>
  <c r="L12" i="2"/>
  <c r="L11" i="2"/>
  <c r="L10" i="2"/>
  <c r="L9" i="2"/>
  <c r="L8" i="2"/>
  <c r="F21" i="4"/>
  <c r="D20" i="4"/>
  <c r="D19" i="4"/>
  <c r="D18" i="4"/>
  <c r="F16" i="1" l="1"/>
  <c r="G16" i="1" s="1"/>
  <c r="F18" i="1"/>
  <c r="G18" i="1" s="1"/>
  <c r="F17" i="1"/>
  <c r="G17" i="1" s="1"/>
  <c r="E11" i="4"/>
  <c r="G9" i="4" s="1"/>
  <c r="G21" i="4"/>
  <c r="H17" i="4"/>
  <c r="F8" i="1"/>
  <c r="G8" i="1" s="1"/>
  <c r="F9" i="1"/>
  <c r="G9" i="1" s="1"/>
  <c r="F10" i="1"/>
  <c r="G10" i="1" s="1"/>
  <c r="F11" i="1"/>
  <c r="G11" i="1" s="1"/>
  <c r="F12" i="1"/>
  <c r="G12" i="1" s="1"/>
  <c r="F13" i="1"/>
  <c r="G13" i="1" s="1"/>
  <c r="F14" i="1"/>
  <c r="G14" i="1" s="1"/>
  <c r="F15" i="1"/>
  <c r="G15" i="1" s="1"/>
  <c r="F19" i="1"/>
  <c r="G19" i="1" s="1"/>
  <c r="F20" i="1"/>
  <c r="G20" i="1" s="1"/>
  <c r="F21" i="1"/>
  <c r="G21" i="1" s="1"/>
  <c r="F22" i="1"/>
  <c r="G22" i="1" s="1"/>
  <c r="F23" i="1"/>
  <c r="G23" i="1" s="1"/>
  <c r="F24" i="1"/>
  <c r="G24" i="1" s="1"/>
  <c r="G10" i="4" l="1"/>
  <c r="H18" i="1"/>
  <c r="I18" i="1"/>
  <c r="I17" i="1"/>
  <c r="H17" i="1"/>
  <c r="I16" i="1"/>
  <c r="H16" i="1"/>
  <c r="I21" i="1"/>
  <c r="H21" i="1"/>
  <c r="I19" i="1"/>
  <c r="H19" i="1"/>
  <c r="I14" i="1"/>
  <c r="H14" i="1"/>
  <c r="I12" i="1"/>
  <c r="H12" i="1"/>
  <c r="I10" i="1"/>
  <c r="H10" i="1"/>
  <c r="I8" i="1"/>
  <c r="H8" i="1"/>
  <c r="I22" i="1"/>
  <c r="H22" i="1"/>
  <c r="I20" i="1"/>
  <c r="H20" i="1"/>
  <c r="I15" i="1"/>
  <c r="H15" i="1"/>
  <c r="I13" i="1"/>
  <c r="H13" i="1"/>
  <c r="I11" i="1"/>
  <c r="H11" i="1"/>
  <c r="I9" i="1"/>
  <c r="H9" i="1"/>
  <c r="H23" i="1"/>
  <c r="I23" i="1"/>
  <c r="I24" i="1"/>
  <c r="H24" i="1"/>
  <c r="H21" i="4"/>
  <c r="F25" i="1"/>
  <c r="I25" i="1" l="1"/>
  <c r="F9" i="4" s="1"/>
  <c r="G25" i="1"/>
  <c r="H25" i="1"/>
  <c r="F10" i="4" s="1"/>
  <c r="H10" i="4" s="1"/>
  <c r="H9" i="4" l="1"/>
  <c r="H11" i="4" s="1"/>
</calcChain>
</file>

<file path=xl/sharedStrings.xml><?xml version="1.0" encoding="utf-8"?>
<sst xmlns="http://schemas.openxmlformats.org/spreadsheetml/2006/main" count="254" uniqueCount="216">
  <si>
    <t>Bruschetta</t>
  </si>
  <si>
    <t>Email1</t>
  </si>
  <si>
    <t>Zip 1</t>
  </si>
  <si>
    <t>Zip 2</t>
  </si>
  <si>
    <t>Zip 3</t>
  </si>
  <si>
    <t>Zip 4</t>
  </si>
  <si>
    <t>Zip 5</t>
  </si>
  <si>
    <t>Zip 6</t>
  </si>
  <si>
    <t>Zip 7</t>
  </si>
  <si>
    <t>Zip 8</t>
  </si>
  <si>
    <t>Zip 9</t>
  </si>
  <si>
    <t>Zip 10</t>
  </si>
  <si>
    <t>Zip 11</t>
  </si>
  <si>
    <t>Zip 12</t>
  </si>
  <si>
    <t>Zip 13</t>
  </si>
  <si>
    <t>Zip 14</t>
  </si>
  <si>
    <t>Zip 15</t>
  </si>
  <si>
    <t>Email2</t>
  </si>
  <si>
    <t>Email3</t>
  </si>
  <si>
    <t>Email4</t>
  </si>
  <si>
    <t>Email5</t>
  </si>
  <si>
    <t>Email6</t>
  </si>
  <si>
    <t>Email7</t>
  </si>
  <si>
    <t>Email8</t>
  </si>
  <si>
    <t>Email9</t>
  </si>
  <si>
    <t>Email10</t>
  </si>
  <si>
    <t>Email11</t>
  </si>
  <si>
    <t>Email12</t>
  </si>
  <si>
    <t>Email13</t>
  </si>
  <si>
    <t>Email14</t>
  </si>
  <si>
    <t>Email15</t>
  </si>
  <si>
    <t>ZIP</t>
  </si>
  <si>
    <t>EMAIL</t>
  </si>
  <si>
    <t>Tổng quan Bữa tiệc</t>
  </si>
  <si>
    <t>SỰ KIỆN</t>
  </si>
  <si>
    <t>Sinh nhật lần thứ 75 của Bà</t>
  </si>
  <si>
    <t>NGÀY</t>
  </si>
  <si>
    <t>THỜI GIAN</t>
  </si>
  <si>
    <t>2 giờ chiều đến 4 giờ chiều</t>
  </si>
  <si>
    <t>VỊ TRÍ</t>
  </si>
  <si>
    <t>Nhà của Dì Kim</t>
  </si>
  <si>
    <t>Người lớn</t>
  </si>
  <si>
    <t>Trẻ em</t>
  </si>
  <si>
    <t>Thức ăn và Đồ uống</t>
  </si>
  <si>
    <t>MỤC</t>
  </si>
  <si>
    <t>ĐẾM</t>
  </si>
  <si>
    <t>SỐ TIỀN NGÂN SÁCH</t>
  </si>
  <si>
    <t>TỔNG CHI PHÍ</t>
  </si>
  <si>
    <t>CHÊNH LỆCH</t>
  </si>
  <si>
    <t>Khách đã Xác nhận</t>
  </si>
  <si>
    <t>Tổng Xác nhận</t>
  </si>
  <si>
    <t>Thức ăn</t>
  </si>
  <si>
    <t>Khác</t>
  </si>
  <si>
    <t>Tổng cộng</t>
  </si>
  <si>
    <t>TÓM TẮT KHÁCH</t>
  </si>
  <si>
    <t xml:space="preserve">TÓM TẮT NGÂN SÁCH
</t>
  </si>
  <si>
    <t>CHI PHÍ MỖI KHÁCH</t>
  </si>
  <si>
    <t>Danh sách Khách</t>
  </si>
  <si>
    <t>Gia đình 1</t>
  </si>
  <si>
    <t>Địa chỉ 1</t>
  </si>
  <si>
    <t>Thành phố 1</t>
  </si>
  <si>
    <t>Bang 1</t>
  </si>
  <si>
    <t>Điện thoại 1</t>
  </si>
  <si>
    <t>Không</t>
  </si>
  <si>
    <t>Gia đình 2</t>
  </si>
  <si>
    <t>Địa chỉ 2</t>
  </si>
  <si>
    <t>Thành phố 2</t>
  </si>
  <si>
    <t>Bang 2</t>
  </si>
  <si>
    <t>Điện thoại 2</t>
  </si>
  <si>
    <t>Có</t>
  </si>
  <si>
    <t>Gia đình 3</t>
  </si>
  <si>
    <t>Địa chỉ 3</t>
  </si>
  <si>
    <t>Thành phố 3</t>
  </si>
  <si>
    <t>Bang 3</t>
  </si>
  <si>
    <t>Điện thoại 3</t>
  </si>
  <si>
    <t>Gia đình 4</t>
  </si>
  <si>
    <t>Địa chỉ 4</t>
  </si>
  <si>
    <t>Thành phố 4</t>
  </si>
  <si>
    <t>Bang 4</t>
  </si>
  <si>
    <t>Điện thoại 4</t>
  </si>
  <si>
    <t>Gia đình 5</t>
  </si>
  <si>
    <t>Địa chỉ 5</t>
  </si>
  <si>
    <t>Thành phố 5</t>
  </si>
  <si>
    <t>Bang 5</t>
  </si>
  <si>
    <t>Điện thoại 5</t>
  </si>
  <si>
    <t>Gia đình 6</t>
  </si>
  <si>
    <t>Địa chỉ 6</t>
  </si>
  <si>
    <t>Thành phố 6</t>
  </si>
  <si>
    <t>Bang 6</t>
  </si>
  <si>
    <t>Điện thoại 6</t>
  </si>
  <si>
    <t>Gia đình 7</t>
  </si>
  <si>
    <t>Địa chỉ 7</t>
  </si>
  <si>
    <t>Thành phố 7</t>
  </si>
  <si>
    <t>Bang 7</t>
  </si>
  <si>
    <t>Điện thoại 7</t>
  </si>
  <si>
    <t>Gia đình 8</t>
  </si>
  <si>
    <t>Địa chỉ 8</t>
  </si>
  <si>
    <t>Thành phố 8</t>
  </si>
  <si>
    <t>Bang 8</t>
  </si>
  <si>
    <t>Điện thoại 8</t>
  </si>
  <si>
    <t>Gia đình 9</t>
  </si>
  <si>
    <t>Địa chỉ 9</t>
  </si>
  <si>
    <t>Thành phố 9</t>
  </si>
  <si>
    <t>Bang 9</t>
  </si>
  <si>
    <t>Điện thoại 9</t>
  </si>
  <si>
    <t>Gia đình 10</t>
  </si>
  <si>
    <t>Địa chỉ 10</t>
  </si>
  <si>
    <t>Thành phố 10</t>
  </si>
  <si>
    <t>Bang 10</t>
  </si>
  <si>
    <t>Điện thoại 10</t>
  </si>
  <si>
    <t>Gia đình 11</t>
  </si>
  <si>
    <t>Địa chỉ 11</t>
  </si>
  <si>
    <t>Thành phố 11</t>
  </si>
  <si>
    <t>Bang 11</t>
  </si>
  <si>
    <t>Điện thoại 11</t>
  </si>
  <si>
    <t>Gia đình 12</t>
  </si>
  <si>
    <t>Địa chỉ 12</t>
  </si>
  <si>
    <t>Thành phố 12</t>
  </si>
  <si>
    <t>Bang 12</t>
  </si>
  <si>
    <t>Điện thoại 12</t>
  </si>
  <si>
    <t>Gia đình 13</t>
  </si>
  <si>
    <t>Địa chỉ 13</t>
  </si>
  <si>
    <t>Thành phố 14</t>
  </si>
  <si>
    <t>Bang 13</t>
  </si>
  <si>
    <t>Điện thoại 13</t>
  </si>
  <si>
    <t>Gia đình 14</t>
  </si>
  <si>
    <t>Địa chỉ 14</t>
  </si>
  <si>
    <t>Bang 14</t>
  </si>
  <si>
    <t>Điện thoại 14</t>
  </si>
  <si>
    <t>Gia đình 15</t>
  </si>
  <si>
    <t>Địa chỉ 15</t>
  </si>
  <si>
    <t>Thành phố 15</t>
  </si>
  <si>
    <t>Bang 15</t>
  </si>
  <si>
    <t>Điện thoại 15</t>
  </si>
  <si>
    <t>TÊN</t>
  </si>
  <si>
    <t>ĐỊA CHỈ</t>
  </si>
  <si>
    <t>THÀNH PHỐ</t>
  </si>
  <si>
    <t>BANG</t>
  </si>
  <si>
    <t>ĐIỆN THOẠI</t>
  </si>
  <si>
    <t>CÓ THAM DỰ?</t>
  </si>
  <si>
    <t>TRẺ EM</t>
  </si>
  <si>
    <t>NGƯỜI LỚN</t>
  </si>
  <si>
    <t>TỔNG</t>
  </si>
  <si>
    <t>Nước xô đa</t>
  </si>
  <si>
    <t>Hộp nước hoa quả</t>
  </si>
  <si>
    <t>Rượu</t>
  </si>
  <si>
    <t>Bánh</t>
  </si>
  <si>
    <t>Kem</t>
  </si>
  <si>
    <t>Ly pút-đinh</t>
  </si>
  <si>
    <t>Nấm nhồi</t>
  </si>
  <si>
    <t>Cá hồi hun khói</t>
  </si>
  <si>
    <t>Bánh mì mini</t>
  </si>
  <si>
    <t>Pho mát kem</t>
  </si>
  <si>
    <t>Nụ bạch hoa</t>
  </si>
  <si>
    <t>Cánh gà</t>
  </si>
  <si>
    <t>Món khai vị hummus</t>
  </si>
  <si>
    <t>Pitta chiên giòn phủ phô mai bào</t>
  </si>
  <si>
    <t>Các loại rau</t>
  </si>
  <si>
    <t>Viên pho mát</t>
  </si>
  <si>
    <t>Bánh quy</t>
  </si>
  <si>
    <t>MỤC THỨC ĂN VÀ ĐỒ UỐNG</t>
  </si>
  <si>
    <t>KHẨU PHẦN MỖI TRẺ EM</t>
  </si>
  <si>
    <t>KHẨU PHẦN MỖI NGƯỜI LỚN</t>
  </si>
  <si>
    <t>TỔNG KHẨU PHẦN</t>
  </si>
  <si>
    <t>CHI PHÍ MỖI KHẨU PHẦN</t>
  </si>
  <si>
    <t>CHI PHÍ MỖI TRẺ EM</t>
  </si>
  <si>
    <t>CHI PHÍ MỖI NGƯỜI LỚN</t>
  </si>
  <si>
    <t>CHÚ THÍCH</t>
  </si>
  <si>
    <t>Chai 2 lít</t>
  </si>
  <si>
    <t>Táo và nho trắng</t>
  </si>
  <si>
    <t>Đặt hàng từ hàng bánh địa phương</t>
  </si>
  <si>
    <t>Nấm nhồi với pho mát kem và xúc xích</t>
  </si>
  <si>
    <t xml:space="preserve">Cà chua và ngò thơm </t>
  </si>
  <si>
    <t>4 túi - các loại</t>
  </si>
  <si>
    <t>2 bồn lớn</t>
  </si>
  <si>
    <t>3 lọ</t>
  </si>
  <si>
    <t>Mua từ của hàng bán lẻ địa phương</t>
  </si>
  <si>
    <t>Làm trước một đêm</t>
  </si>
  <si>
    <t>Cà rốt chẻ, cần tây, bông cải xanh, súp lơ, ớt đỏ và xanh</t>
  </si>
  <si>
    <t>Các loại: pho mát kem, pho mát cứng với các loại hạt</t>
  </si>
  <si>
    <t>Các loại</t>
  </si>
  <si>
    <t>Thức ăn &amp; Đồ uống</t>
  </si>
  <si>
    <t>Thiết yếu Khác</t>
  </si>
  <si>
    <t>Thuê phòng/hội trường</t>
  </si>
  <si>
    <t>Vải lanh trải bàn</t>
  </si>
  <si>
    <t>Tiền thuê</t>
  </si>
  <si>
    <t>Bàn và ghế</t>
  </si>
  <si>
    <t>Có trong tiền thuê hội trường</t>
  </si>
  <si>
    <t>Khăn ăn cho đồ uống</t>
  </si>
  <si>
    <t>Khăn ăn cho bữa ăn</t>
  </si>
  <si>
    <t>Phụ vụ bàn</t>
  </si>
  <si>
    <t>Bộ đồ uống</t>
  </si>
  <si>
    <t>Bóng bay</t>
  </si>
  <si>
    <t>Thùng chứa khí hê-li</t>
  </si>
  <si>
    <t>Vật trang trí ở giữa</t>
  </si>
  <si>
    <t>Tổng 10</t>
  </si>
  <si>
    <t>Bình rượu</t>
  </si>
  <si>
    <t>Mượn từ Sandy</t>
  </si>
  <si>
    <t>Giấy mời</t>
  </si>
  <si>
    <t>Bưu phí</t>
  </si>
  <si>
    <t>Thợ ảnh</t>
  </si>
  <si>
    <t>2 giờ (2 giờ chiều  - 4 giờ chiều)</t>
  </si>
  <si>
    <t>Quà tặng của bữa tiệc</t>
  </si>
  <si>
    <t>Chi phí</t>
  </si>
  <si>
    <t>Mua</t>
  </si>
  <si>
    <t>Ghi chú</t>
  </si>
  <si>
    <t>Trang trí</t>
  </si>
  <si>
    <t>Thiết bị &amp; Vật tư</t>
  </si>
  <si>
    <t>*1 mét vuông= khoảng 1 foot vuông</t>
  </si>
  <si>
    <t>Bạn có thể sử dụng bất kỳ thiết lập bảng sau đây:</t>
  </si>
  <si>
    <t>(Không gian ưu tiên giữa các bàn: 42 in-sơ)</t>
  </si>
  <si>
    <t>Mua ly đóng gói: vani và sô cô la</t>
  </si>
  <si>
    <t>Bố trí chỗ ngồi</t>
  </si>
  <si>
    <t>14/06/2011</t>
  </si>
  <si>
    <t>TỔNG QUAN LƯỢT TRẢ LỜI</t>
  </si>
  <si>
    <t>Nhập chi phí khẩu phần và ước tính để tự động tính tổng phần và chi phí mỗi khẩu phần dựa trên tổng tham dự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</si>
</sst>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quot;_-;\-* #,##0.00\ &quot;₫&quot;_-;_-* &quot;-&quot;??\ &quot;₫&quot;_-;_-@_-"/>
    <numFmt numFmtId="165" formatCode="&quot;$&quot;#,##0.00"/>
    <numFmt numFmtId="166" formatCode="[&lt;=9999999]###\-####;\(###\)\ ###\-####"/>
    <numFmt numFmtId="167" formatCode="[$-409]mmmm\ d\,\ yyyy;@"/>
    <numFmt numFmtId="168" formatCode="#,##0.00\ &quot;₫&quot;"/>
    <numFmt numFmtId="169" formatCode="#,##0.00\ &quot;₫&quot;;[Red]#,##0.00\ &quot;₫&quot;"/>
  </numFmts>
  <fonts count="30" x14ac:knownFonts="1">
    <font>
      <sz val="12"/>
      <color theme="1" tint="0.24994659260841701"/>
      <name val="Calibri"/>
      <family val="2"/>
      <scheme val="minor"/>
    </font>
    <font>
      <b/>
      <sz val="11"/>
      <color theme="0"/>
      <name val="Calibri"/>
      <family val="2"/>
      <scheme val="minor"/>
    </font>
    <font>
      <sz val="10"/>
      <name val="Calibri"/>
      <family val="2"/>
      <scheme val="minor"/>
    </font>
    <font>
      <sz val="10"/>
      <name val="MS Sans Serif"/>
      <family val="2"/>
    </font>
    <font>
      <sz val="10"/>
      <color indexed="63"/>
      <name val="Calibri"/>
      <family val="2"/>
      <scheme val="minor"/>
    </font>
    <font>
      <b/>
      <sz val="28"/>
      <color theme="1" tint="0.34998626667073579"/>
      <name val="Calibri"/>
      <family val="2"/>
      <scheme val="minor"/>
    </font>
    <font>
      <sz val="11"/>
      <name val="Calibri"/>
      <family val="2"/>
      <scheme val="minor"/>
    </font>
    <font>
      <b/>
      <sz val="16"/>
      <color theme="1" tint="0.24994659260841701"/>
      <name val="Garamond"/>
      <family val="1"/>
      <scheme val="major"/>
    </font>
    <font>
      <b/>
      <sz val="16"/>
      <color theme="1" tint="0.24994659260841701"/>
      <name val="Garamond"/>
      <family val="5"/>
      <scheme val="major"/>
    </font>
    <font>
      <b/>
      <sz val="16"/>
      <color theme="4"/>
      <name val="Garamond"/>
      <family val="1"/>
      <scheme val="major"/>
    </font>
    <font>
      <b/>
      <sz val="36"/>
      <color theme="0"/>
      <name val="Garamond"/>
      <family val="2"/>
      <scheme val="major"/>
    </font>
    <font>
      <sz val="12"/>
      <color theme="1" tint="0.24994659260841701"/>
      <name val="Times New Roman"/>
      <family val="1"/>
      <charset val="163"/>
    </font>
    <font>
      <b/>
      <sz val="36"/>
      <color theme="0"/>
      <name val="Times New Roman"/>
      <family val="1"/>
      <charset val="163"/>
    </font>
    <font>
      <b/>
      <sz val="12"/>
      <color theme="3"/>
      <name val="Times New Roman"/>
      <family val="1"/>
      <charset val="163"/>
    </font>
    <font>
      <b/>
      <sz val="16"/>
      <color theme="1" tint="0.24994659260841701"/>
      <name val="Times New Roman"/>
      <family val="1"/>
      <charset val="163"/>
    </font>
    <font>
      <b/>
      <sz val="16"/>
      <color theme="4"/>
      <name val="Times New Roman"/>
      <family val="1"/>
      <charset val="163"/>
    </font>
    <font>
      <b/>
      <sz val="12"/>
      <color theme="0"/>
      <name val="Times New Roman"/>
      <family val="1"/>
      <charset val="163"/>
    </font>
    <font>
      <sz val="10"/>
      <color theme="4" tint="-0.499984740745262"/>
      <name val="Times New Roman"/>
      <family val="1"/>
      <charset val="163"/>
    </font>
    <font>
      <sz val="12"/>
      <color rgb="FF000000"/>
      <name val="Times New Roman"/>
      <family val="1"/>
      <charset val="163"/>
    </font>
    <font>
      <i/>
      <sz val="10"/>
      <color theme="1"/>
      <name val="Times New Roman"/>
      <family val="1"/>
      <charset val="163"/>
    </font>
    <font>
      <b/>
      <sz val="11"/>
      <color theme="3"/>
      <name val="Times New Roman"/>
      <family val="1"/>
      <charset val="163"/>
    </font>
    <font>
      <b/>
      <sz val="36"/>
      <color theme="1" tint="0.249977111117893"/>
      <name val="Times New Roman"/>
      <family val="1"/>
      <charset val="163"/>
    </font>
    <font>
      <sz val="10"/>
      <name val="Times New Roman"/>
      <family val="1"/>
      <charset val="163"/>
    </font>
    <font>
      <sz val="8"/>
      <name val="Times New Roman"/>
      <family val="1"/>
      <charset val="163"/>
    </font>
    <font>
      <i/>
      <sz val="10"/>
      <name val="Times New Roman"/>
      <family val="1"/>
      <charset val="163"/>
    </font>
    <font>
      <b/>
      <sz val="11"/>
      <color theme="0"/>
      <name val="Times New Roman"/>
      <family val="1"/>
      <charset val="163"/>
    </font>
    <font>
      <b/>
      <sz val="10"/>
      <color theme="0"/>
      <name val="Times New Roman"/>
      <family val="1"/>
      <charset val="163"/>
    </font>
    <font>
      <sz val="10"/>
      <color theme="1"/>
      <name val="Times New Roman"/>
      <family val="1"/>
      <charset val="163"/>
    </font>
    <font>
      <sz val="10"/>
      <color rgb="FF000000"/>
      <name val="Times New Roman"/>
      <family val="1"/>
      <charset val="163"/>
    </font>
    <font>
      <sz val="10"/>
      <color theme="1" tint="0.24994659260841701"/>
      <name val="Times New Roman"/>
      <family val="1"/>
      <charset val="163"/>
    </font>
  </fonts>
  <fills count="7">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499984740745262"/>
        <bgColor indexed="64"/>
      </patternFill>
    </fill>
    <fill>
      <patternFill patternType="solid">
        <fgColor theme="1"/>
        <bgColor indexed="64"/>
      </patternFill>
    </fill>
    <fill>
      <patternFill patternType="solid">
        <fgColor theme="4"/>
        <bgColor indexed="64"/>
      </patternFill>
    </fill>
  </fills>
  <borders count="16">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3" tint="0.39994506668294322"/>
      </right>
      <top/>
      <bottom/>
      <diagonal/>
    </border>
    <border>
      <left style="thin">
        <color theme="3" tint="0.39994506668294322"/>
      </left>
      <right/>
      <top/>
      <bottom/>
      <diagonal/>
    </border>
    <border>
      <left/>
      <right/>
      <top style="thin">
        <color theme="3" tint="0.39994506668294322"/>
      </top>
      <bottom style="thin">
        <color theme="3" tint="0.39994506668294322"/>
      </bottom>
      <diagonal/>
    </border>
    <border>
      <left/>
      <right/>
      <top style="thin">
        <color indexed="44"/>
      </top>
      <bottom/>
      <diagonal/>
    </border>
    <border>
      <left/>
      <right/>
      <top/>
      <bottom style="thin">
        <color theme="3" tint="0.39994506668294322"/>
      </bottom>
      <diagonal/>
    </border>
    <border>
      <left style="thin">
        <color theme="3" tint="0.39994506668294322"/>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39994506668294322"/>
      </left>
      <right style="thin">
        <color theme="3" tint="0.39994506668294322"/>
      </right>
      <top/>
      <bottom/>
      <diagonal/>
    </border>
    <border>
      <left style="thin">
        <color rgb="FF404040"/>
      </left>
      <right/>
      <top style="thin">
        <color rgb="FF404040"/>
      </top>
      <bottom style="thin">
        <color rgb="FF404040"/>
      </bottom>
      <diagonal/>
    </border>
  </borders>
  <cellStyleXfs count="11">
    <xf numFmtId="0" fontId="0" fillId="0" borderId="0">
      <alignment vertical="center"/>
    </xf>
    <xf numFmtId="0" fontId="10" fillId="5" borderId="0" applyNumberFormat="0" applyBorder="0" applyAlignment="0" applyProtection="0"/>
    <xf numFmtId="0" fontId="2" fillId="0" borderId="0"/>
    <xf numFmtId="0" fontId="3" fillId="0" borderId="0"/>
    <xf numFmtId="0" fontId="4" fillId="3" borderId="0" applyNumberFormat="0" applyBorder="0" applyAlignment="0" applyProtection="0"/>
    <xf numFmtId="0" fontId="1" fillId="2" borderId="1" applyNumberFormat="0" applyAlignment="0" applyProtection="0"/>
    <xf numFmtId="0" fontId="5" fillId="0" borderId="0" applyNumberFormat="0" applyFill="0" applyAlignment="0" applyProtection="0"/>
    <xf numFmtId="0" fontId="6" fillId="0" borderId="0"/>
    <xf numFmtId="0" fontId="8" fillId="0" borderId="0" applyNumberFormat="0" applyFill="0" applyBorder="0" applyProtection="0">
      <alignment horizontal="left" vertical="center"/>
    </xf>
    <xf numFmtId="0" fontId="9" fillId="0" borderId="0" applyNumberFormat="0" applyFill="0" applyBorder="0" applyProtection="0">
      <alignment horizontal="left"/>
    </xf>
    <xf numFmtId="0" fontId="7" fillId="0" borderId="0" applyNumberFormat="0" applyFill="0" applyBorder="0" applyAlignment="0" applyProtection="0"/>
  </cellStyleXfs>
  <cellXfs count="91">
    <xf numFmtId="0" fontId="0" fillId="0" borderId="0" xfId="0">
      <alignment vertical="center"/>
    </xf>
    <xf numFmtId="0" fontId="11" fillId="0" borderId="0" xfId="0" applyFont="1">
      <alignment vertical="center"/>
    </xf>
    <xf numFmtId="0" fontId="11" fillId="6" borderId="0" xfId="0" applyFont="1" applyFill="1">
      <alignment vertical="center"/>
    </xf>
    <xf numFmtId="0" fontId="11" fillId="5" borderId="0" xfId="0" applyFont="1" applyFill="1">
      <alignment vertical="center"/>
    </xf>
    <xf numFmtId="0" fontId="12" fillId="5" borderId="0" xfId="1" applyFont="1" applyFill="1" applyAlignment="1">
      <alignment vertical="center"/>
    </xf>
    <xf numFmtId="0" fontId="13" fillId="5" borderId="0" xfId="1" applyFont="1" applyFill="1" applyAlignment="1">
      <alignment horizontal="right"/>
    </xf>
    <xf numFmtId="0" fontId="12" fillId="6" borderId="0" xfId="1" applyFont="1" applyFill="1" applyAlignment="1">
      <alignment vertical="center"/>
    </xf>
    <xf numFmtId="0" fontId="13" fillId="6" borderId="0" xfId="1" applyFont="1" applyFill="1" applyAlignment="1">
      <alignment horizontal="right"/>
    </xf>
    <xf numFmtId="0" fontId="14" fillId="0" borderId="0" xfId="8" applyFont="1">
      <alignment horizontal="left" vertical="center"/>
    </xf>
    <xf numFmtId="0" fontId="11" fillId="0" borderId="0" xfId="0" applyFont="1" applyAlignment="1">
      <alignment horizontal="right" vertical="top"/>
    </xf>
    <xf numFmtId="0" fontId="15" fillId="0" borderId="0" xfId="9" applyFont="1">
      <alignment horizontal="left"/>
    </xf>
    <xf numFmtId="0" fontId="16" fillId="6" borderId="0" xfId="0" applyFont="1" applyFill="1" applyBorder="1" applyAlignment="1">
      <alignment horizontal="left" vertical="center" indent="1"/>
    </xf>
    <xf numFmtId="0" fontId="16" fillId="6" borderId="6" xfId="0" applyFont="1" applyFill="1" applyBorder="1" applyAlignment="1">
      <alignment horizontal="left" vertical="center" indent="1"/>
    </xf>
    <xf numFmtId="0" fontId="16" fillId="6" borderId="0" xfId="0" applyFont="1" applyFill="1" applyBorder="1" applyAlignment="1">
      <alignment horizontal="left" indent="1"/>
    </xf>
    <xf numFmtId="0" fontId="17" fillId="0" borderId="0" xfId="8" applyFont="1" applyAlignment="1">
      <alignment horizontal="left"/>
    </xf>
    <xf numFmtId="0" fontId="11" fillId="0" borderId="0" xfId="0" applyFont="1" applyFill="1" applyBorder="1" applyAlignment="1">
      <alignment horizontal="left" vertical="center" wrapText="1" indent="1"/>
    </xf>
    <xf numFmtId="0" fontId="11" fillId="0" borderId="6" xfId="0" applyFont="1" applyFill="1" applyBorder="1" applyAlignment="1">
      <alignment horizontal="center" vertical="center" wrapText="1"/>
    </xf>
    <xf numFmtId="0" fontId="11" fillId="0" borderId="7" xfId="0" applyFont="1" applyFill="1" applyBorder="1" applyAlignment="1">
      <alignment horizontal="right" vertical="center" wrapText="1" indent="3"/>
    </xf>
    <xf numFmtId="0" fontId="11" fillId="0" borderId="6" xfId="0" applyFont="1" applyFill="1" applyBorder="1" applyAlignment="1">
      <alignment horizontal="right" vertical="center" wrapText="1" indent="2"/>
    </xf>
    <xf numFmtId="0" fontId="11" fillId="0" borderId="0" xfId="0" applyFont="1" applyFill="1" applyBorder="1" applyAlignment="1">
      <alignment horizontal="right" vertical="center" wrapText="1" indent="1"/>
    </xf>
    <xf numFmtId="0" fontId="11" fillId="0" borderId="0" xfId="0" applyFont="1" applyBorder="1">
      <alignment vertical="center"/>
    </xf>
    <xf numFmtId="0" fontId="11" fillId="0" borderId="0" xfId="0" applyFont="1" applyFill="1" applyBorder="1" applyAlignment="1">
      <alignment horizontal="left" vertical="center" indent="1"/>
    </xf>
    <xf numFmtId="0" fontId="11" fillId="0" borderId="6" xfId="0" applyFont="1" applyFill="1" applyBorder="1" applyAlignment="1">
      <alignment horizontal="center" vertical="center"/>
    </xf>
    <xf numFmtId="167" fontId="15" fillId="0" borderId="0" xfId="9" applyNumberFormat="1" applyFont="1">
      <alignment horizontal="left"/>
    </xf>
    <xf numFmtId="0" fontId="17" fillId="0" borderId="0" xfId="8" applyFont="1" applyAlignment="1">
      <alignment horizontal="left" vertical="center"/>
    </xf>
    <xf numFmtId="0" fontId="11" fillId="0" borderId="0" xfId="0" applyFont="1" applyAlignment="1">
      <alignment horizontal="center"/>
    </xf>
    <xf numFmtId="165" fontId="11" fillId="0" borderId="0" xfId="0" applyNumberFormat="1" applyFont="1" applyAlignment="1">
      <alignment horizontal="center"/>
    </xf>
    <xf numFmtId="165" fontId="11" fillId="0" borderId="0" xfId="0" applyNumberFormat="1" applyFont="1">
      <alignment vertical="center"/>
    </xf>
    <xf numFmtId="0" fontId="14" fillId="0" borderId="0" xfId="8" applyFont="1" applyAlignment="1">
      <alignment horizontal="left" vertical="center" wrapText="1"/>
    </xf>
    <xf numFmtId="0" fontId="11" fillId="0" borderId="0" xfId="0" applyFont="1" applyAlignment="1">
      <alignment horizontal="left" vertical="center" indent="1"/>
    </xf>
    <xf numFmtId="0" fontId="11" fillId="0" borderId="6"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Alignment="1">
      <alignment horizontal="center" vertical="center"/>
    </xf>
    <xf numFmtId="0" fontId="18" fillId="0" borderId="15" xfId="0" applyFont="1" applyBorder="1" applyAlignment="1">
      <alignment horizontal="left" vertical="center" indent="1"/>
    </xf>
    <xf numFmtId="0" fontId="11" fillId="0" borderId="6" xfId="0" applyFont="1" applyBorder="1" applyAlignment="1">
      <alignment horizontal="right" vertical="center" indent="1"/>
    </xf>
    <xf numFmtId="0" fontId="16" fillId="6" borderId="7" xfId="0" applyFont="1" applyFill="1" applyBorder="1" applyAlignment="1">
      <alignment horizontal="left" vertical="center" indent="1"/>
    </xf>
    <xf numFmtId="0" fontId="12" fillId="5" borderId="0" xfId="1" applyFont="1" applyAlignment="1">
      <alignment vertical="center"/>
    </xf>
    <xf numFmtId="0" fontId="19" fillId="0" borderId="0" xfId="0" applyFont="1" applyAlignment="1"/>
    <xf numFmtId="0" fontId="11" fillId="0" borderId="0" xfId="0" applyFont="1" applyAlignment="1">
      <alignmen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6" borderId="0" xfId="0" applyFont="1" applyFill="1" applyAlignment="1">
      <alignment vertical="center"/>
    </xf>
    <xf numFmtId="0" fontId="12" fillId="6" borderId="0" xfId="1" applyFont="1" applyFill="1" applyAlignment="1">
      <alignment horizontal="left" vertical="center"/>
    </xf>
    <xf numFmtId="0" fontId="13" fillId="6" borderId="0" xfId="1" applyFont="1" applyFill="1" applyAlignment="1">
      <alignment horizontal="right" vertical="center"/>
    </xf>
    <xf numFmtId="0" fontId="11" fillId="0" borderId="0" xfId="0" applyFont="1" applyAlignment="1">
      <alignment vertical="center"/>
    </xf>
    <xf numFmtId="166" fontId="11" fillId="0" borderId="0" xfId="0" applyNumberFormat="1" applyFont="1" applyFill="1" applyBorder="1" applyAlignment="1">
      <alignment horizontal="left" vertical="center" indent="1"/>
    </xf>
    <xf numFmtId="0" fontId="12" fillId="6" borderId="0" xfId="1" applyFont="1" applyFill="1"/>
    <xf numFmtId="0" fontId="11" fillId="0" borderId="0" xfId="0" applyFont="1" applyFill="1" applyBorder="1" applyAlignment="1">
      <alignment horizontal="left" vertical="center"/>
    </xf>
    <xf numFmtId="0" fontId="20" fillId="0" borderId="0" xfId="0" applyFont="1" applyAlignment="1">
      <alignment horizontal="center"/>
    </xf>
    <xf numFmtId="0" fontId="20" fillId="0" borderId="0" xfId="0" applyFont="1">
      <alignment vertical="center"/>
    </xf>
    <xf numFmtId="0" fontId="11" fillId="0" borderId="0" xfId="0" applyFont="1" applyFill="1" applyBorder="1" applyAlignment="1">
      <alignment vertical="center"/>
    </xf>
    <xf numFmtId="168" fontId="11" fillId="0" borderId="0" xfId="0" applyNumberFormat="1" applyFont="1" applyFill="1" applyBorder="1" applyAlignment="1">
      <alignment horizontal="right" vertical="center" indent="1"/>
    </xf>
    <xf numFmtId="168" fontId="11" fillId="0" borderId="0" xfId="0" applyNumberFormat="1" applyFont="1" applyFill="1" applyBorder="1" applyAlignment="1">
      <alignment horizontal="right" vertical="center"/>
    </xf>
    <xf numFmtId="168" fontId="11" fillId="0" borderId="0" xfId="0" applyNumberFormat="1" applyFont="1" applyFill="1" applyBorder="1" applyAlignment="1">
      <alignment vertical="center"/>
    </xf>
    <xf numFmtId="168" fontId="11" fillId="0" borderId="7" xfId="0" applyNumberFormat="1" applyFont="1" applyFill="1" applyBorder="1" applyAlignment="1">
      <alignment horizontal="right" vertical="center" indent="3"/>
    </xf>
    <xf numFmtId="168" fontId="11" fillId="0" borderId="6" xfId="0" applyNumberFormat="1" applyFont="1" applyFill="1" applyBorder="1" applyAlignment="1">
      <alignment horizontal="right" vertical="center" indent="2"/>
    </xf>
    <xf numFmtId="168" fontId="11" fillId="0" borderId="14" xfId="0" applyNumberFormat="1" applyFont="1" applyBorder="1" applyAlignment="1">
      <alignment horizontal="right" vertical="center" indent="1"/>
    </xf>
    <xf numFmtId="168" fontId="11" fillId="0" borderId="0" xfId="0" applyNumberFormat="1" applyFont="1" applyAlignment="1">
      <alignment horizontal="right" vertical="center" indent="1"/>
    </xf>
    <xf numFmtId="0" fontId="21" fillId="0" borderId="0" xfId="1" applyFont="1" applyFill="1" applyBorder="1" applyAlignment="1">
      <alignment vertical="center"/>
    </xf>
    <xf numFmtId="0" fontId="22" fillId="0" borderId="0" xfId="2" applyFont="1" applyFill="1"/>
    <xf numFmtId="0" fontId="22" fillId="0" borderId="13" xfId="3" applyNumberFormat="1" applyFont="1" applyFill="1" applyBorder="1" applyAlignment="1" applyProtection="1"/>
    <xf numFmtId="0" fontId="23" fillId="0" borderId="13" xfId="3" applyNumberFormat="1" applyFont="1" applyFill="1" applyBorder="1" applyAlignment="1" applyProtection="1"/>
    <xf numFmtId="0" fontId="24" fillId="0" borderId="0" xfId="2" applyFont="1" applyFill="1" applyAlignment="1">
      <alignment horizontal="right" vertical="center"/>
    </xf>
    <xf numFmtId="0" fontId="22" fillId="0" borderId="5" xfId="2" applyFont="1" applyFill="1" applyBorder="1"/>
    <xf numFmtId="0" fontId="22" fillId="0" borderId="10" xfId="2" applyFont="1" applyFill="1" applyBorder="1"/>
    <xf numFmtId="0" fontId="11" fillId="0" borderId="10" xfId="0" applyFont="1" applyBorder="1">
      <alignment vertical="center"/>
    </xf>
    <xf numFmtId="0" fontId="22" fillId="0" borderId="0" xfId="2" applyFont="1" applyFill="1" applyBorder="1"/>
    <xf numFmtId="0" fontId="27" fillId="0" borderId="7" xfId="0" applyFont="1" applyBorder="1" applyAlignment="1">
      <alignment horizontal="left" indent="2"/>
    </xf>
    <xf numFmtId="0" fontId="27" fillId="0" borderId="0" xfId="0" applyFont="1" applyBorder="1">
      <alignment vertical="center"/>
    </xf>
    <xf numFmtId="0" fontId="22" fillId="0" borderId="6" xfId="2" applyFont="1" applyFill="1" applyBorder="1"/>
    <xf numFmtId="0" fontId="22" fillId="0" borderId="8" xfId="2" applyFont="1" applyFill="1" applyBorder="1"/>
    <xf numFmtId="0" fontId="11" fillId="0" borderId="8" xfId="0" applyFont="1" applyBorder="1">
      <alignment vertical="center"/>
    </xf>
    <xf numFmtId="0" fontId="11" fillId="0" borderId="7" xfId="0" applyFont="1" applyBorder="1">
      <alignment vertical="center"/>
    </xf>
    <xf numFmtId="0" fontId="28" fillId="0" borderId="0" xfId="0" applyFont="1" applyBorder="1" applyAlignment="1">
      <alignment horizontal="left" indent="1"/>
    </xf>
    <xf numFmtId="0" fontId="11" fillId="0" borderId="6" xfId="0" applyFont="1" applyBorder="1">
      <alignment vertical="center"/>
    </xf>
    <xf numFmtId="0" fontId="22" fillId="0" borderId="0" xfId="2" applyFont="1" applyBorder="1"/>
    <xf numFmtId="0" fontId="22" fillId="0" borderId="7" xfId="2" applyFont="1" applyFill="1" applyBorder="1"/>
    <xf numFmtId="0" fontId="23" fillId="0" borderId="11" xfId="2" applyFont="1" applyFill="1" applyBorder="1" applyAlignment="1">
      <alignment horizontal="left" vertical="center" indent="2"/>
    </xf>
    <xf numFmtId="0" fontId="23" fillId="0" borderId="10" xfId="2" applyFont="1" applyFill="1" applyBorder="1" applyAlignment="1">
      <alignment vertical="center"/>
    </xf>
    <xf numFmtId="0" fontId="22" fillId="0" borderId="10" xfId="2" applyFont="1" applyBorder="1"/>
    <xf numFmtId="0" fontId="22" fillId="0" borderId="12" xfId="2" applyFont="1" applyFill="1" applyBorder="1"/>
    <xf numFmtId="0" fontId="22" fillId="0" borderId="0" xfId="2" applyFont="1"/>
    <xf numFmtId="168" fontId="29" fillId="0" borderId="7" xfId="0" applyNumberFormat="1" applyFont="1" applyFill="1" applyBorder="1" applyAlignment="1">
      <alignment horizontal="right" vertical="center" indent="3"/>
    </xf>
    <xf numFmtId="164" fontId="29" fillId="0" borderId="6" xfId="0" applyNumberFormat="1" applyFont="1" applyFill="1" applyBorder="1" applyAlignment="1">
      <alignment horizontal="right" vertical="center" indent="2"/>
    </xf>
    <xf numFmtId="169" fontId="11" fillId="0" borderId="0" xfId="0" applyNumberFormat="1" applyFont="1" applyAlignment="1">
      <alignment horizontal="right" vertical="center" indent="1"/>
    </xf>
    <xf numFmtId="0" fontId="11" fillId="0" borderId="0" xfId="0" applyFont="1" applyAlignment="1">
      <alignment horizontal="center"/>
    </xf>
    <xf numFmtId="0" fontId="25" fillId="4" borderId="9" xfId="2" applyFont="1" applyFill="1" applyBorder="1" applyAlignment="1">
      <alignment horizontal="center" vertical="center"/>
    </xf>
    <xf numFmtId="0" fontId="26" fillId="4" borderId="2"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4" xfId="0" applyFont="1" applyFill="1" applyBorder="1" applyAlignment="1">
      <alignment horizontal="center" vertical="center"/>
    </xf>
  </cellXfs>
  <cellStyles count="11">
    <cellStyle name="40% - Accent1 2" xfId="4"/>
    <cellStyle name="Accent1 2" xfId="5"/>
    <cellStyle name="Bình thường" xfId="0" builtinId="0" customBuiltin="1"/>
    <cellStyle name="Đầu đề 1" xfId="8" builtinId="16" customBuiltin="1"/>
    <cellStyle name="Đầu đề 2" xfId="9" builtinId="17" customBuiltin="1"/>
    <cellStyle name="Đầu đề 3" xfId="10" builtinId="18" customBuiltin="1"/>
    <cellStyle name="Heading 1 2" xfId="6"/>
    <cellStyle name="Normal 2" xfId="2"/>
    <cellStyle name="Normal 3" xfId="7"/>
    <cellStyle name="Normal_Graph Paper (combined)" xfId="3"/>
    <cellStyle name="Tiêu đề" xfId="1" builtinId="15" customBuiltin="1"/>
  </cellStyles>
  <dxfs count="100">
    <dxf>
      <font>
        <b val="0"/>
        <i val="0"/>
        <strike val="0"/>
        <condense val="0"/>
        <extend val="0"/>
        <outline val="0"/>
        <shadow val="0"/>
        <u val="none"/>
        <vertAlign val="baseline"/>
        <sz val="12"/>
        <color theme="1" tint="0.24994659260841701"/>
        <name val="Times New Roman"/>
        <scheme val="none"/>
      </font>
      <numFmt numFmtId="168" formatCode="#,##0.00\ &quot;₫&quo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theme="1" tint="0.24994659260841701"/>
        <name val="Times New Roman"/>
        <scheme val="none"/>
      </font>
      <numFmt numFmtId="164" formatCode="_-* #,##0.00\ &quot;₫&quot;_-;\-* #,##0.00\ &quot;₫&quot;_-;_-* &quot;-&quot;??\ &quot;₫&quot;_-;_-@_-"/>
      <fill>
        <patternFill patternType="none">
          <fgColor indexed="64"/>
          <bgColor indexed="65"/>
        </patternFill>
      </fill>
      <alignment horizontal="right" vertical="center" textRotation="0" wrapText="0" indent="2" justifyLastLine="0" shrinkToFit="0" readingOrder="0"/>
      <border diagonalUp="0" diagonalDown="0" outline="0">
        <left/>
        <right style="thin">
          <color theme="3" tint="0.39994506668294322"/>
        </right>
        <top/>
        <bottom/>
      </border>
    </dxf>
    <dxf>
      <font>
        <b val="0"/>
        <i val="0"/>
        <strike val="0"/>
        <condense val="0"/>
        <extend val="0"/>
        <outline val="0"/>
        <shadow val="0"/>
        <u val="none"/>
        <vertAlign val="baseline"/>
        <sz val="10"/>
        <color theme="1" tint="0.24994659260841701"/>
        <name val="Times New Roman"/>
        <scheme val="none"/>
      </font>
      <numFmt numFmtId="168" formatCode="#,##0.00\ &quot;₫&quot;"/>
      <fill>
        <patternFill patternType="none">
          <fgColor indexed="64"/>
          <bgColor indexed="65"/>
        </patternFill>
      </fill>
      <alignment horizontal="right" vertical="center" textRotation="0" wrapText="0" indent="3" justifyLastLine="0" shrinkToFit="0" readingOrder="0"/>
      <border diagonalUp="0" diagonalDown="0" outline="0">
        <left style="thin">
          <color theme="3" tint="0.39994506668294322"/>
        </left>
        <right/>
        <top/>
        <bottom/>
      </border>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3" tint="0.39994506668294322"/>
        </right>
        <top/>
        <bottom/>
      </border>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Times New Roman"/>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Times New Roman"/>
        <scheme val="none"/>
      </font>
      <alignment vertical="center" textRotation="0" wrapText="0" indent="0" justifyLastLine="0" shrinkToFit="0" readingOrder="0"/>
    </dxf>
    <dxf>
      <font>
        <b val="0"/>
        <i val="0"/>
        <strike val="0"/>
        <condense val="0"/>
        <extend val="0"/>
        <outline val="0"/>
        <shadow val="0"/>
        <u val="none"/>
        <vertAlign val="baseline"/>
        <sz val="12"/>
        <color theme="1" tint="0.24994659260841701"/>
        <name val="Times New Roman"/>
        <scheme val="none"/>
      </font>
      <numFmt numFmtId="168" formatCode="#,##0.00\ &quot;₫&quo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name val="Times New Roman"/>
        <scheme val="none"/>
      </font>
      <numFmt numFmtId="168" formatCode="#,##0.00\ &quot;₫&quot;"/>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alignment vertical="center" textRotation="0" wrapText="0" indent="0" justifyLastLine="0" shrinkToFit="0" readingOrder="0"/>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Times New Roman"/>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Times New Roman"/>
        <scheme val="none"/>
      </font>
      <numFmt numFmtId="168" formatCode="#,##0.00\ &quot;₫&quo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name val="Times New Roman"/>
        <scheme val="none"/>
      </font>
      <numFmt numFmtId="168" formatCode="#,##0.00\ &quot;₫&quot;"/>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alignment vertical="center" textRotation="0" wrapText="0" indent="0" justifyLastLine="0" shrinkToFit="0" readingOrder="0"/>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Times New Roman"/>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Times New Roman"/>
        <scheme val="none"/>
      </font>
      <numFmt numFmtId="168" formatCode="#,##0.00\ &quot;₫&quo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name val="Times New Roman"/>
        <scheme val="none"/>
      </font>
      <numFmt numFmtId="168" formatCode="#,##0.00\ &quot;₫&quot;"/>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alignment vertical="center" textRotation="0" wrapText="0" indent="0" justifyLastLine="0" shrinkToFit="0" readingOrder="0"/>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Times New Roman"/>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tint="0.24994659260841701"/>
        <name val="Times New Roman"/>
        <scheme val="none"/>
      </font>
      <numFmt numFmtId="168" formatCode="#,##0.00\ &quot;₫&quo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Times New Roman"/>
        <scheme val="none"/>
      </font>
      <numFmt numFmtId="168" formatCode="#,##0.00\ &quot;₫&quot;"/>
      <alignment horizontal="right" vertical="center" textRotation="0" wrapText="0" justifyLastLine="0" shrinkToFit="0" readingOrder="0"/>
    </dxf>
    <dxf>
      <font>
        <b val="0"/>
        <i val="0"/>
        <strike val="0"/>
        <condense val="0"/>
        <extend val="0"/>
        <outline val="0"/>
        <shadow val="0"/>
        <u val="none"/>
        <vertAlign val="baseline"/>
        <sz val="12"/>
        <color theme="1" tint="0.24994659260841701"/>
        <name val="Times New Roman"/>
        <scheme val="none"/>
      </font>
      <numFmt numFmtId="168" formatCode="#,##0.00\ &quot;₫&quo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Times New Roman"/>
        <scheme val="none"/>
      </font>
      <numFmt numFmtId="168" formatCode="#,##0.00\ &quot;₫&quot;"/>
      <alignment horizontal="right" vertical="center" textRotation="0" wrapText="0" justifyLastLine="0" shrinkToFit="0" readingOrder="0"/>
    </dxf>
    <dxf>
      <font>
        <b val="0"/>
        <i val="0"/>
        <strike val="0"/>
        <condense val="0"/>
        <extend val="0"/>
        <outline val="0"/>
        <shadow val="0"/>
        <u val="none"/>
        <vertAlign val="baseline"/>
        <sz val="12"/>
        <color theme="1" tint="0.24994659260841701"/>
        <name val="Times New Roman"/>
        <scheme val="none"/>
      </font>
      <numFmt numFmtId="168" formatCode="#,##0.00\ &quot;₫&quo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Times New Roman"/>
        <scheme val="none"/>
      </font>
      <numFmt numFmtId="168" formatCode="#,##0.00\ &quot;₫&quot;"/>
      <alignment horizontal="right" vertical="center" textRotation="0" wrapText="0" justifyLastLine="0" shrinkToFit="0" readingOrder="0"/>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Times New Roman"/>
        <scheme val="none"/>
      </font>
      <numFmt numFmtId="168" formatCode="#,##0.00\ &quot;₫&quo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Times New Roman"/>
        <scheme val="none"/>
      </font>
      <numFmt numFmtId="168" formatCode="#,##0.00\ &quot;₫&quot;"/>
      <alignment horizontal="right" vertical="center" textRotation="0" wrapText="0" indent="0" justifyLastLine="0" shrinkToFit="0" readingOrder="0"/>
    </dxf>
    <dxf>
      <font>
        <b val="0"/>
        <i val="0"/>
        <strike val="0"/>
        <condense val="0"/>
        <extend val="0"/>
        <outline val="0"/>
        <shadow val="0"/>
        <u val="none"/>
        <vertAlign val="baseline"/>
        <sz val="12"/>
        <color theme="1" tint="0.24994659260841701"/>
        <name val="Times New Roman"/>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Times New Roman"/>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alignment horizontal="center" vertical="center" textRotation="0" wrapText="0" indent="0" justifyLastLine="0" shrinkToFit="0" readingOrder="0"/>
    </dxf>
    <dxf>
      <font>
        <strike val="0"/>
        <outline val="0"/>
        <shadow val="0"/>
        <u val="none"/>
        <vertAlign val="baseline"/>
        <name val="Times New Roman"/>
        <scheme val="none"/>
      </font>
      <alignment horizontal="center" vertical="center" textRotation="0" wrapText="0" indent="0" justifyLastLine="0" shrinkToFit="0" readingOrder="0"/>
    </dxf>
    <dxf>
      <font>
        <strike val="0"/>
        <outline val="0"/>
        <shadow val="0"/>
        <u val="none"/>
        <vertAlign val="baseline"/>
        <name val="Times New Roman"/>
        <scheme val="none"/>
      </font>
      <alignment horizontal="center" vertical="center" textRotation="0" wrapText="0" indent="0" justifyLastLine="0" shrinkToFit="0" readingOrder="0"/>
    </dxf>
    <dxf>
      <font>
        <strike val="0"/>
        <outline val="0"/>
        <shadow val="0"/>
        <u val="none"/>
        <vertAlign val="baseline"/>
        <name val="Times New Roman"/>
        <scheme val="none"/>
      </font>
      <alignment horizontal="center" vertical="center" textRotation="0" wrapText="0" indent="0" justifyLastLine="0" shrinkToFit="0" readingOrder="0"/>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numFmt numFmtId="168" formatCode="#,##0.00\ &quot;₫&quot;"/>
      <alignment horizontal="right" vertical="center" textRotation="0" wrapText="0" indent="1" justifyLastLine="0" shrinkToFit="0" readingOrder="0"/>
    </dxf>
    <dxf>
      <font>
        <strike val="0"/>
        <outline val="0"/>
        <shadow val="0"/>
        <u val="none"/>
        <vertAlign val="baseline"/>
        <name val="Times New Roman"/>
        <scheme val="none"/>
      </font>
      <numFmt numFmtId="168" formatCode="#,##0.00\ &quot;₫&quot;"/>
      <alignment horizontal="right" vertical="center" textRotation="0" wrapText="0" relativeIndent="-1" justifyLastLine="0" shrinkToFit="0" readingOrder="0"/>
    </dxf>
    <dxf>
      <font>
        <strike val="0"/>
        <outline val="0"/>
        <shadow val="0"/>
        <u val="none"/>
        <vertAlign val="baseline"/>
        <name val="Times New Roman"/>
        <scheme val="none"/>
      </font>
      <numFmt numFmtId="168" formatCode="#,##0.00\ &quot;₫&quot;"/>
      <alignment horizontal="right" vertical="center" textRotation="0" wrapText="0" relativeIndent="1" justifyLastLine="0" shrinkToFit="0" readingOrder="0"/>
      <border diagonalUp="0" diagonalDown="0" outline="0">
        <left style="thin">
          <color theme="3" tint="0.39994506668294322"/>
        </left>
        <right/>
        <top/>
        <bottom/>
      </border>
    </dxf>
    <dxf>
      <font>
        <strike val="0"/>
        <outline val="0"/>
        <shadow val="0"/>
        <u val="none"/>
        <vertAlign val="baseline"/>
        <name val="Times New Roman"/>
        <scheme val="none"/>
      </font>
      <alignment vertical="center" textRotation="0" wrapText="0" indent="0" justifyLastLine="0" shrinkToFit="0" readingOrder="0"/>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alignment vertical="center" textRotation="0" wrapText="1" indent="0" justifyLastLine="0" shrinkToFit="0" readingOrder="0"/>
    </dxf>
    <dxf>
      <font>
        <b val="0"/>
        <i val="0"/>
        <strike val="0"/>
        <condense val="0"/>
        <extend val="0"/>
        <outline val="0"/>
        <shadow val="0"/>
        <u val="none"/>
        <vertAlign val="baseline"/>
        <sz val="12"/>
        <color theme="1" tint="0.24994659260841701"/>
        <name val="Times New Roman"/>
        <scheme val="none"/>
      </font>
      <numFmt numFmtId="168" formatCode="#,##0.00\ &quot;₫&quot;"/>
      <alignment horizontal="right" vertical="center" textRotation="0" wrapText="0" indent="1" justifyLastLine="0" shrinkToFit="0" readingOrder="0"/>
    </dxf>
    <dxf>
      <font>
        <strike val="0"/>
        <outline val="0"/>
        <shadow val="0"/>
        <u val="none"/>
        <vertAlign val="baseline"/>
        <name val="Times New Roman"/>
        <scheme val="none"/>
      </font>
      <numFmt numFmtId="169"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Times New Roman"/>
        <scheme val="none"/>
      </font>
      <numFmt numFmtId="168" formatCode="#,##0.00\ &quot;₫&quot;"/>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font>
        <strike val="0"/>
        <outline val="0"/>
        <shadow val="0"/>
        <u val="none"/>
        <vertAlign val="baseline"/>
        <name val="Times New Roman"/>
        <scheme val="none"/>
      </font>
      <numFmt numFmtId="168" formatCode="#,##0.00\ &quot;₫&quot;"/>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12"/>
        <color theme="1" tint="0.24994659260841701"/>
        <name val="Times New Roman"/>
        <scheme val="none"/>
      </font>
      <numFmt numFmtId="168" formatCode="#,##0.00\ &quot;₫&quot;"/>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font>
        <strike val="0"/>
        <outline val="0"/>
        <shadow val="0"/>
        <u val="none"/>
        <vertAlign val="baseline"/>
        <name val="Times New Roman"/>
        <scheme val="none"/>
      </font>
      <numFmt numFmtId="168" formatCode="#,##0.00\ &quot;₫&quot;"/>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12"/>
        <color theme="1" tint="0.24994659260841701"/>
        <name val="Times New Roman"/>
        <scheme val="none"/>
      </font>
      <alignment horizontal="right" vertical="center" textRotation="0" wrapText="0" indent="1" justifyLastLine="0" shrinkToFit="0" readingOrder="0"/>
      <border diagonalUp="0" diagonalDown="0" outline="0">
        <left/>
        <right style="thin">
          <color theme="3" tint="0.39994506668294322"/>
        </right>
        <top/>
        <bottom/>
      </border>
    </dxf>
    <dxf>
      <font>
        <strike val="0"/>
        <outline val="0"/>
        <shadow val="0"/>
        <u val="none"/>
        <vertAlign val="baseline"/>
        <name val="Times New Roman"/>
        <scheme val="none"/>
      </font>
      <numFmt numFmtId="0" formatCode="General"/>
      <alignment horizontal="right" vertical="center" textRotation="0" wrapText="0" indent="1" justifyLastLine="0" shrinkToFit="0" readingOrder="0"/>
      <border diagonalUp="0" diagonalDown="0" outline="0">
        <left/>
        <right style="thin">
          <color theme="3" tint="0.39994506668294322"/>
        </right>
        <top/>
        <bottom/>
      </border>
    </dxf>
    <dxf>
      <font>
        <b val="0"/>
        <i val="0"/>
        <strike val="0"/>
        <condense val="0"/>
        <extend val="0"/>
        <outline val="0"/>
        <shadow val="0"/>
        <u val="none"/>
        <vertAlign val="baseline"/>
        <sz val="12"/>
        <color theme="1" tint="0.24994659260841701"/>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alignment vertical="center" textRotation="0" wrapText="0" indent="0" justifyLastLine="0" shrinkToFit="0" readingOrder="0"/>
    </dxf>
    <dxf>
      <font>
        <b/>
        <i val="0"/>
        <color rgb="FFFF0000"/>
      </font>
    </dxf>
    <dxf>
      <font>
        <b/>
        <i val="0"/>
        <color theme="1" tint="0.24994659260841701"/>
      </font>
      <border>
        <top style="double">
          <color theme="1" tint="0.24994659260841701"/>
        </top>
      </border>
    </dxf>
    <dxf>
      <font>
        <b/>
        <i val="0"/>
        <color theme="0"/>
      </font>
      <fill>
        <patternFill patternType="solid">
          <fgColor theme="4"/>
          <bgColor theme="4"/>
        </patternFill>
      </fill>
      <border diagonalUp="0" diagonalDown="0">
        <left/>
        <right/>
        <top/>
        <bottom style="thin">
          <color theme="1" tint="0.24994659260841701"/>
        </bottom>
        <vertical/>
        <horizontal/>
      </border>
    </dxf>
    <dxf>
      <font>
        <color theme="1"/>
      </font>
      <border>
        <left style="thin">
          <color theme="1" tint="0.24994659260841701"/>
        </left>
        <right style="thin">
          <color theme="1" tint="0.24994659260841701"/>
        </right>
        <top style="thin">
          <color theme="1" tint="0.24994659260841701"/>
        </top>
        <bottom style="thin">
          <color theme="1" tint="0.24994659260841701"/>
        </bottom>
        <vertical/>
        <horizontal style="thin">
          <color theme="1" tint="0.24994659260841701"/>
        </horizontal>
      </border>
    </dxf>
    <dxf>
      <font>
        <b/>
        <i val="0"/>
        <color theme="1" tint="0.24994659260841701"/>
      </font>
      <border>
        <top style="double">
          <color theme="1" tint="0.24994659260841701"/>
        </top>
      </border>
    </dxf>
    <dxf>
      <font>
        <b/>
        <i val="0"/>
        <color theme="3"/>
      </font>
      <fill>
        <patternFill patternType="solid">
          <fgColor theme="4"/>
          <bgColor theme="0" tint="-0.14996795556505021"/>
        </patternFill>
      </fill>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style="thin">
          <color theme="3" tint="0.39994506668294322"/>
        </horizontal>
      </border>
    </dxf>
    <dxf>
      <font>
        <color theme="1"/>
      </font>
      <border>
        <left style="thin">
          <color theme="1" tint="0.24994659260841701"/>
        </left>
        <right style="thin">
          <color theme="1" tint="0.24994659260841701"/>
        </right>
        <top style="thin">
          <color theme="1" tint="0.24994659260841701"/>
        </top>
        <bottom style="thin">
          <color theme="1" tint="0.24994659260841701"/>
        </bottom>
        <vertical/>
        <horizontal style="thin">
          <color theme="1" tint="0.24994659260841701"/>
        </horizontal>
      </border>
    </dxf>
  </dxfs>
  <tableStyles count="2" defaultTableStyle="TableStyleMedium2" defaultPivotStyle="PivotStyleLight16">
    <tableStyle name="Party Planner" pivot="0" count="3">
      <tableStyleElement type="wholeTable" dxfId="99"/>
      <tableStyleElement type="headerRow" dxfId="98"/>
      <tableStyleElement type="totalRow" dxfId="97"/>
    </tableStyle>
    <tableStyle name="Party Planner 2" pivot="0" count="3">
      <tableStyleElement type="wholeTable" dxfId="96"/>
      <tableStyleElement type="headerRow" dxfId="95"/>
      <tableStyleElement type="totalRow" dxfId="9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Danh sa&#769;ch Kha&#769;ch'!A1"/><Relationship Id="rId2" Type="http://schemas.openxmlformats.org/officeDocument/2006/relationships/hyperlink" Target="#'Thi&#234;&#769;t y&#234;&#769;u Kha&#769;c'!A1"/><Relationship Id="rId1" Type="http://schemas.openxmlformats.org/officeDocument/2006/relationships/hyperlink" Target="#'Th&#432;&#769;c &#259;n &amp; &#272;&#244;&#768; u&#244;&#769;ng'!A1"/></Relationships>
</file>

<file path=xl/drawings/_rels/drawing2.xml.rels><?xml version="1.0" encoding="UTF-8" standalone="yes"?>
<Relationships xmlns="http://schemas.openxmlformats.org/package/2006/relationships"><Relationship Id="rId1" Type="http://schemas.openxmlformats.org/officeDocument/2006/relationships/hyperlink" Target="#'T&#244;&#777;ng quan B&#432;&#771;a ti&#234;&#803;c'!A1"/></Relationships>
</file>

<file path=xl/drawings/_rels/drawing3.xml.rels><?xml version="1.0" encoding="UTF-8" standalone="yes"?>
<Relationships xmlns="http://schemas.openxmlformats.org/package/2006/relationships"><Relationship Id="rId2" Type="http://schemas.openxmlformats.org/officeDocument/2006/relationships/hyperlink" Target="#'T&#244;&#777;ng quan B&#432;&#771;a ti&#234;&#803;c'!A1"/><Relationship Id="rId1" Type="http://schemas.openxmlformats.org/officeDocument/2006/relationships/hyperlink" Target="#'Thi&#234;&#769;t y&#234;&#769;u Kha&#769;c'!A1"/></Relationships>
</file>

<file path=xl/drawings/_rels/drawing4.xml.rels><?xml version="1.0" encoding="UTF-8" standalone="yes"?>
<Relationships xmlns="http://schemas.openxmlformats.org/package/2006/relationships"><Relationship Id="rId2" Type="http://schemas.openxmlformats.org/officeDocument/2006/relationships/hyperlink" Target="#'Th&#432;&#769;c &#259;n &amp; &#272;&#244;&#768; u&#244;&#769;ng'!A1"/><Relationship Id="rId1" Type="http://schemas.openxmlformats.org/officeDocument/2006/relationships/hyperlink" Target="#'T&#244;&#777;ng quan B&#432;&#771;a ti&#234;&#803;c'!A1"/></Relationships>
</file>

<file path=xl/drawings/drawing1.xml><?xml version="1.0" encoding="utf-8"?>
<xdr:wsDr xmlns:xdr="http://schemas.openxmlformats.org/drawingml/2006/spreadsheetDrawing" xmlns:a="http://schemas.openxmlformats.org/drawingml/2006/main">
  <xdr:twoCellAnchor>
    <xdr:from>
      <xdr:col>5</xdr:col>
      <xdr:colOff>1042987</xdr:colOff>
      <xdr:row>2</xdr:row>
      <xdr:rowOff>200025</xdr:rowOff>
    </xdr:from>
    <xdr:to>
      <xdr:col>6</xdr:col>
      <xdr:colOff>1389697</xdr:colOff>
      <xdr:row>2</xdr:row>
      <xdr:rowOff>474345</xdr:rowOff>
    </xdr:to>
    <xdr:sp macro="" textlink="">
      <xdr:nvSpPr>
        <xdr:cNvPr id="3" name="Thức ăn và Đồ uống " descr="&quot;&quot;" title="Thức ăn và Đồ uống  (nút dẫn hướng)">
          <a:hlinkClick xmlns:r="http://schemas.openxmlformats.org/officeDocument/2006/relationships" r:id="rId1" tooltip="Bấm để xem chi tiết thức ăn và Đồ uống"/>
        </xdr:cNvPr>
        <xdr:cNvSpPr/>
      </xdr:nvSpPr>
      <xdr:spPr>
        <a:xfrm>
          <a:off x="7748587" y="695325"/>
          <a:ext cx="1975485"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marL="0" indent="0" algn="ctr"/>
          <a:r>
            <a:rPr lang="vi-VN" sz="1100" b="1">
              <a:solidFill>
                <a:schemeClr val="bg1"/>
              </a:solidFill>
              <a:latin typeface="Times New Roman" panose="02020603050405020304" pitchFamily="18" charset="0"/>
              <a:ea typeface="+mn-ea"/>
              <a:cs typeface="Times New Roman" panose="02020603050405020304" pitchFamily="18" charset="0"/>
            </a:rPr>
            <a:t>THỨC ĂN &amp; Đồ uống</a:t>
          </a:r>
        </a:p>
      </xdr:txBody>
    </xdr:sp>
    <xdr:clientData fPrintsWithSheet="0"/>
  </xdr:twoCellAnchor>
  <xdr:twoCellAnchor>
    <xdr:from>
      <xdr:col>7</xdr:col>
      <xdr:colOff>137160</xdr:colOff>
      <xdr:row>2</xdr:row>
      <xdr:rowOff>200025</xdr:rowOff>
    </xdr:from>
    <xdr:to>
      <xdr:col>7</xdr:col>
      <xdr:colOff>1771650</xdr:colOff>
      <xdr:row>2</xdr:row>
      <xdr:rowOff>474345</xdr:rowOff>
    </xdr:to>
    <xdr:sp macro="" textlink="">
      <xdr:nvSpPr>
        <xdr:cNvPr id="4" name="Thiết yếu Khác" descr="&quot;&quot;" title="Thiết yếu Khác (nút dẫn hướng)">
          <a:hlinkClick xmlns:r="http://schemas.openxmlformats.org/officeDocument/2006/relationships" r:id="rId2" tooltip="Bấm để xem chi tiết thiết yếu khác"/>
        </xdr:cNvPr>
        <xdr:cNvSpPr/>
      </xdr:nvSpPr>
      <xdr:spPr>
        <a:xfrm>
          <a:off x="9862185" y="695325"/>
          <a:ext cx="163449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100" b="1">
              <a:solidFill>
                <a:schemeClr val="bg1"/>
              </a:solidFill>
              <a:latin typeface="Times New Roman" panose="02020603050405020304" pitchFamily="18" charset="0"/>
              <a:ea typeface="+mn-ea"/>
              <a:cs typeface="Times New Roman" panose="02020603050405020304" pitchFamily="18" charset="0"/>
            </a:rPr>
            <a:t>THIẾT YẾU KHÁC</a:t>
          </a:r>
        </a:p>
      </xdr:txBody>
    </xdr:sp>
    <xdr:clientData fPrintsWithSheet="0"/>
  </xdr:twoCellAnchor>
  <xdr:twoCellAnchor>
    <xdr:from>
      <xdr:col>4</xdr:col>
      <xdr:colOff>409573</xdr:colOff>
      <xdr:row>2</xdr:row>
      <xdr:rowOff>200025</xdr:rowOff>
    </xdr:from>
    <xdr:to>
      <xdr:col>5</xdr:col>
      <xdr:colOff>899158</xdr:colOff>
      <xdr:row>2</xdr:row>
      <xdr:rowOff>474345</xdr:rowOff>
    </xdr:to>
    <xdr:sp macro="" textlink="">
      <xdr:nvSpPr>
        <xdr:cNvPr id="6" name="Danh sách Khách" descr="&quot;&quot;" title="Danh sách Khách (nút dẫn hướng)">
          <a:hlinkClick xmlns:r="http://schemas.openxmlformats.org/officeDocument/2006/relationships" r:id="rId3" tooltip="Bấm để xem danh sách khách"/>
        </xdr:cNvPr>
        <xdr:cNvSpPr/>
      </xdr:nvSpPr>
      <xdr:spPr>
        <a:xfrm>
          <a:off x="5867398"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n-US" sz="1100" b="1">
              <a:solidFill>
                <a:schemeClr val="bg1"/>
              </a:solidFill>
              <a:latin typeface="Times New Roman" panose="02020603050405020304" pitchFamily="18" charset="0"/>
              <a:cs typeface="Times New Roman" panose="02020603050405020304" pitchFamily="18" charset="0"/>
            </a:rPr>
            <a:t>DANH SÁCH KHÁCH</a:t>
          </a:r>
        </a:p>
      </xdr:txBody>
    </xdr:sp>
    <xdr:clientData fPrintsWithSheet="0"/>
  </xdr:twoCellAnchor>
  <xdr:twoCellAnchor>
    <xdr:from>
      <xdr:col>5</xdr:col>
      <xdr:colOff>895350</xdr:colOff>
      <xdr:row>13</xdr:row>
      <xdr:rowOff>161926</xdr:rowOff>
    </xdr:from>
    <xdr:to>
      <xdr:col>7</xdr:col>
      <xdr:colOff>1381125</xdr:colOff>
      <xdr:row>15</xdr:row>
      <xdr:rowOff>47625</xdr:rowOff>
    </xdr:to>
    <xdr:sp macro="" textlink="">
      <xdr:nvSpPr>
        <xdr:cNvPr id="1224" name="Mẹo" descr="Nhập vào các mục riêng trong bảng tính Thức ăn, Đồ uống và các Thiết yếu khác để tự động tính Tổng Chi phí." title="Mẹo Mục nhập Dữ liệu"/>
        <xdr:cNvSpPr txBox="1"/>
      </xdr:nvSpPr>
      <xdr:spPr>
        <a:xfrm>
          <a:off x="7372350" y="4219576"/>
          <a:ext cx="3086100"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vi-VN" sz="1000">
              <a:solidFill>
                <a:schemeClr val="tx1">
                  <a:lumMod val="75000"/>
                  <a:lumOff val="25000"/>
                </a:schemeClr>
              </a:solidFill>
              <a:latin typeface="Times New Roman" panose="02020603050405020304" pitchFamily="18" charset="0"/>
              <a:cs typeface="Times New Roman" panose="02020603050405020304" pitchFamily="18" charset="0"/>
            </a:rPr>
            <a:t>Nhập vào các mục riêng trong bảng tính Thức ăn, Đồ uống và các Thiết yếu khác để tự động tính Tổng Chi phí.</a:t>
          </a:r>
          <a:r>
            <a:rPr lang="en-US" sz="1000">
              <a:solidFill>
                <a:schemeClr val="tx1">
                  <a:lumMod val="75000"/>
                  <a:lumOff val="25000"/>
                </a:schemeClr>
              </a:solidFill>
              <a:latin typeface="Times New Roman" panose="02020603050405020304" pitchFamily="18" charset="0"/>
              <a:cs typeface="Times New Roman" panose="02020603050405020304" pitchFamily="18" charset="0"/>
            </a:rPr>
            <a:t>3</a:t>
          </a:r>
        </a:p>
      </xdr:txBody>
    </xdr:sp>
    <xdr:clientData/>
  </xdr:twoCellAnchor>
  <xdr:twoCellAnchor>
    <xdr:from>
      <xdr:col>0</xdr:col>
      <xdr:colOff>0</xdr:colOff>
      <xdr:row>0</xdr:row>
      <xdr:rowOff>0</xdr:rowOff>
    </xdr:from>
    <xdr:to>
      <xdr:col>9</xdr:col>
      <xdr:colOff>8465</xdr:colOff>
      <xdr:row>0</xdr:row>
      <xdr:rowOff>409575</xdr:rowOff>
    </xdr:to>
    <xdr:grpSp>
      <xdr:nvGrpSpPr>
        <xdr:cNvPr id="1512" name="Đường viền Tiêu đề" descr="Hoa văn nở rộ" title="Đường viền Tiêu đề"/>
        <xdr:cNvGrpSpPr/>
      </xdr:nvGrpSpPr>
      <xdr:grpSpPr>
        <a:xfrm>
          <a:off x="0" y="0"/>
          <a:ext cx="11848040" cy="409575"/>
          <a:chOff x="0" y="0"/>
          <a:chExt cx="11267015" cy="409575"/>
        </a:xfrm>
        <a:solidFill>
          <a:schemeClr val="tx1">
            <a:lumMod val="75000"/>
            <a:lumOff val="25000"/>
          </a:schemeClr>
        </a:solidFill>
      </xdr:grpSpPr>
      <xdr:grpSp>
        <xdr:nvGrpSpPr>
          <xdr:cNvPr id="1225" name="Nhóm 3"/>
          <xdr:cNvGrpSpPr>
            <a:grpSpLocks noChangeAspect="1"/>
          </xdr:cNvGrpSpPr>
        </xdr:nvGrpSpPr>
        <xdr:grpSpPr bwMode="auto">
          <a:xfrm>
            <a:off x="0" y="0"/>
            <a:ext cx="10058400" cy="409575"/>
            <a:chOff x="60" y="110"/>
            <a:chExt cx="1056" cy="43"/>
          </a:xfrm>
          <a:grpFill/>
        </xdr:grpSpPr>
        <xdr:grpSp>
          <xdr:nvGrpSpPr>
            <xdr:cNvPr id="1226" name="Nhóm 204"/>
            <xdr:cNvGrpSpPr>
              <a:grpSpLocks/>
            </xdr:cNvGrpSpPr>
          </xdr:nvGrpSpPr>
          <xdr:grpSpPr bwMode="auto">
            <a:xfrm>
              <a:off x="60" y="110"/>
              <a:ext cx="1056" cy="43"/>
              <a:chOff x="60" y="110"/>
              <a:chExt cx="1056" cy="43"/>
            </a:xfrm>
            <a:grpFill/>
          </xdr:grpSpPr>
          <xdr:sp macro="" textlink="">
            <xdr:nvSpPr>
              <xdr:cNvPr id="1283" name="Hình tự do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1284" name="Hình tự do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1285" name="Hình tự do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1286" name="Hình tự do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1287" name="Hình tự do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288" name="Hình tự do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1289" name="Hình tự do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290" name="Hình tự do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291" name="Hình tự do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292" name="Hình tự do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293" name="Hình tự do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294" name="Hình tự do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1295" name="Hình tự do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1296" name="Hình tự do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1297" name="Hình tự do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298" name="Hình tự do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1299" name="Hình tự do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300" name="Hình tự do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301" name="Hình tự do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302" name="Hình tự do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303" name="Hình tự do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304" name="Hình tự do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1305" name="Hình tự do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306" name="Hình tự do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1307" name="Hình tự do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308" name="Hình tự do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309" name="Hình tự do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310" name="Hình tự do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1311" name="Hình tự do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1312" name="Hình tự do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313" name="Hình tự do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314" name="Hình tự do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1315" name="Hình tự do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1316" name="Hình tự do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317" name="Hình tự do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318" name="Hình tự do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319" name="Hình tự do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320" name="Hình tự do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321" name="Hình tự do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322" name="Hình tự do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323" name="Hình tự do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324" name="Hình tự do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325" name="Hình tự do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326" name="Hình tự do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327" name="Hình tự do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328" name="Hình tự do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329" name="Hình tự do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330" name="Hình tự do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1331" name="Hình tự do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1332" name="Hình tự do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1333" name="Hình tự do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334" name="Hình tự do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335" name="Hình tự do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336" name="Hình tự do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337" name="Hình tự do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338" name="Hình tự do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339" name="Hình tự do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340" name="Hình tự do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1341" name="Hình tự do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342" name="Hình tự do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1343" name="Hình tự do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1344" name="Hình tự do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45" name="Hình tự do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1346" name="Hình tự do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1347" name="Hình tự do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48" name="Hình tự do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1349" name="Hình tự do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1350" name="Hình tự do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1351" name="Hình tự do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352" name="Hình tự do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353" name="Hình tự do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354" name="Hình tự do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355" name="Hình tự do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1356" name="Hình tự do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57" name="Hình tự do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358" name="Hình tự do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359" name="Hình tự do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360" name="Hình tự do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1361" name="Hình tự do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362" name="Hình tự do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363" name="Hình tự do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1364" name="Hình tự do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365" name="Hình tự do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1366" name="Hình tự do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1367" name="Hình tự do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1368" name="Hình tự do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369" name="Hình tự do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370" name="Hình tự do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1371" name="Hình tự do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2" name="Hình tự do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1373" name="Hình tự do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374" name="Hình tự do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5" name="Hình tự do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6" name="Hình tự do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1377" name="Hình tự do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1378" name="Hình tự do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1379" name="Hình tự do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1380" name="Hình tự do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1381" name="Hình tự do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382" name="Hình tự do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1383" name="Hình tự do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1384" name="Hình tự do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1385" name="Hình tự do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386" name="Hình tự do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387" name="Hình tự do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388" name="Hình tự do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389" name="Hình tự do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390" name="Hình tự do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391" name="Hình tự do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392" name="Hình tự do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393" name="Hình tự do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394" name="Hình tự do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395" name="Hình tự do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396" name="Hình tự do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397" name="Hình tự do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1398" name="Hình tự do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1399" name="Hình tự do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1400" name="Hình tự do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01" name="Hình tự do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402" name="Hình tự do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1403" name="Hình tự do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1404" name="Hình tự do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05" name="Hình tự do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06" name="Hình tự do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1407" name="Hình tự do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1408" name="Hình tự do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09" name="Hình tự do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1410" name="Hình tự do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1411" name="Hình tự do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1412" name="Hình tự do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1413" name="Hình tự do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414" name="Hình tự do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15" name="Hình tự do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1416" name="Hình tự do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17" name="Hình tự do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18" name="Hình tự do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1419" name="Hình tự do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420" name="Hình tự do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1421" name="Hình tự do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1422" name="Hình tự do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1423" name="Hình tự do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1424" name="Hình tự do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425" name="Hình tự do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426" name="Hình tự do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427" name="Hình tự do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1428" name="Hình tự do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429" name="Hình tự do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430" name="Hình tự do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431" name="Hình tự do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432" name="Hình tự do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433" name="Hình tự do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1434" name="Hình tự do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1435" name="Hình tự do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1436" name="Hình tự do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1437" name="Hình tự do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1438" name="Hình tự do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439" name="Hình tự do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440" name="Hình tự do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441" name="Hình tự do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442" name="Hình tự do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43" name="Hình tự do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1444" name="Hình tự do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445" name="Hình tự do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446" name="Hình tự do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1447" name="Hình tự do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448" name="Hình tự do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1449" name="Hình tự do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450" name="Hình tự do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1451" name="Hình tự do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1452" name="Hình tự do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1453" name="Hình tự do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1454" name="Hình tự do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1455" name="Hình tự do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1456" name="Hình tự do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457" name="Hình tự do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1458" name="Hình tự do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1459" name="Hình tự do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1460" name="Hình tự do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461" name="Hình tự do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462" name="Hình tự do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1463" name="Hình tự do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1464" name="Hình tự do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1465" name="Hình tự do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466" name="Hình tự do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1467" name="Hình tự do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1468" name="Hình tự do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1469" name="Hình tự do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1470" name="Hình tự do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471" name="Hình tự do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1472" name="Hình tự do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1473" name="Hình tự do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1474" name="Hình tự do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1475" name="Hình tự do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1476" name="Hình tự do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477" name="Hình tự do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478" name="Hình tự do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1479" name="Hình tự do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1480" name="Hình tự do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1481" name="Hình tự do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1227" name="Hình tự do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1228" name="Hình tự do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1229" name="Hình tự do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1230" name="Hình tự do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1231" name="Hình tự do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1232" name="Hình tự do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1233" name="Hình tự do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234" name="Hình tự do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1235" name="Hình tự do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1236" name="Hình tự do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237" name="Hình tự do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1238" name="Hình tự do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1239" name="Hình tự do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1240" name="Hình tự do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1241" name="Hình tự do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1242" name="Hình tự do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243" name="Hình tự do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1244" name="Hình tự do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1245" name="Hình tự do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1246" name="Hình tự do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1247" name="Hình tự do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248" name="Hình tự do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49" name="Hình tự do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50" name="Hình tự do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1251" name="Hình tự do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1252" name="Hình tự do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53" name="Hình tự do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1254" name="Hình tự do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1255" name="Hình tự do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256" name="Hình tự do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1257" name="Hình tự do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1258" name="Hình tự do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1259" name="Hình chữ nhật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1260" name="Hình tự do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1261" name="Hình tự do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1262" name="Hình tự do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263" name="Hình tự do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1264" name="Hình tự do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1265" name="Hình tự do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266" name="Hình tự do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267" name="Hình tự do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1268" name="Hình tự do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1269" name="Hình tự do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270" name="Hình tự do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1271" name="Hình tự do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1272" name="Hình tự do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1273" name="Hình tự do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1274" name="Hình tự do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275" name="Hình tự do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1276" name="Hình tự do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1277" name="Hình tự do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278" name="Hình tự do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1279" name="Hình tự do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280" name="Hình tự do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1281" name="Hình tự do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282" name="Hình tự do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1482" name="Hình tự do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483" name="Hình tự do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484" name="Hình tự do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485" name="Hình tự do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486" name="Hình tự do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487" name="Hình tự do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488" name="Hình tự do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489" name="Hình tự do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90" name="Hình tự do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491" name="Hình tự do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492" name="Hình tự do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493" name="Hình tự do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494" name="Hình tự do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495" name="Hình tự do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496" name="Hình tự do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497" name="Hình tự do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498" name="Hình tự do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499" name="Hình tự do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500" name="Hình tự do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501" name="Hình tự do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502" name="Hình tự do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503" name="Hình tự do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504" name="Hình tự do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505" name="Hình tự do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506" name="Hình tự do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507" name="Hình tự do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508" name="Hình tự do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509" name="Hình tự do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510" name="Hình tự do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511" name="Hình tự do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7421</xdr:colOff>
      <xdr:row>0</xdr:row>
      <xdr:rowOff>409575</xdr:rowOff>
    </xdr:to>
    <xdr:grpSp>
      <xdr:nvGrpSpPr>
        <xdr:cNvPr id="4" name="Đường viền Tiêu đề" descr="Hoa văn nở rộ" title="Đường viền Tiêu đề"/>
        <xdr:cNvGrpSpPr/>
      </xdr:nvGrpSpPr>
      <xdr:grpSpPr>
        <a:xfrm>
          <a:off x="0" y="0"/>
          <a:ext cx="13618646" cy="409575"/>
          <a:chOff x="0" y="0"/>
          <a:chExt cx="13732946" cy="409575"/>
        </a:xfrm>
        <a:solidFill>
          <a:schemeClr val="tx1">
            <a:lumMod val="75000"/>
            <a:lumOff val="25000"/>
          </a:schemeClr>
        </a:solidFill>
      </xdr:grpSpPr>
      <xdr:grpSp>
        <xdr:nvGrpSpPr>
          <xdr:cNvPr id="2428" name="Nhóm 2427"/>
          <xdr:cNvGrpSpPr/>
        </xdr:nvGrpSpPr>
        <xdr:grpSpPr>
          <a:xfrm>
            <a:off x="0" y="0"/>
            <a:ext cx="11314099" cy="409575"/>
            <a:chOff x="0" y="0"/>
            <a:chExt cx="11267015" cy="409575"/>
          </a:xfrm>
          <a:grpFill/>
        </xdr:grpSpPr>
        <xdr:grpSp>
          <xdr:nvGrpSpPr>
            <xdr:cNvPr id="2429" name="Nhóm 3"/>
            <xdr:cNvGrpSpPr>
              <a:grpSpLocks noChangeAspect="1"/>
            </xdr:cNvGrpSpPr>
          </xdr:nvGrpSpPr>
          <xdr:grpSpPr bwMode="auto">
            <a:xfrm>
              <a:off x="0" y="0"/>
              <a:ext cx="10058400" cy="409575"/>
              <a:chOff x="60" y="110"/>
              <a:chExt cx="1056" cy="43"/>
            </a:xfrm>
            <a:grpFill/>
          </xdr:grpSpPr>
          <xdr:grpSp>
            <xdr:nvGrpSpPr>
              <xdr:cNvPr id="2460" name="Nhóm 204"/>
              <xdr:cNvGrpSpPr>
                <a:grpSpLocks/>
              </xdr:cNvGrpSpPr>
            </xdr:nvGrpSpPr>
            <xdr:grpSpPr bwMode="auto">
              <a:xfrm>
                <a:off x="60" y="110"/>
                <a:ext cx="1056" cy="43"/>
                <a:chOff x="60" y="110"/>
                <a:chExt cx="1056" cy="43"/>
              </a:xfrm>
              <a:grpFill/>
            </xdr:grpSpPr>
            <xdr:sp macro="" textlink="">
              <xdr:nvSpPr>
                <xdr:cNvPr id="2517" name="Hình tự do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2518" name="Hình tự do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2519" name="Hình tự do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2520" name="Hình tự do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2521" name="Hình tự do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522" name="Hình tự do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2523" name="Hình tự do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524" name="Hình tự do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525" name="Hình tự do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526" name="Hình tự do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527" name="Hình tự do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28" name="Hình tự do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2529" name="Hình tự do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2530" name="Hình tự do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2531" name="Hình tự do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532" name="Hình tự do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533" name="Hình tự do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534" name="Hình tự do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535" name="Hình tự do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536" name="Hình tự do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537" name="Hình tự do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538" name="Hình tự do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2539" name="Hình tự do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540" name="Hình tự do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2541" name="Hình tự do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542" name="Hình tự do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43" name="Hình tự do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44" name="Hình tự do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545" name="Hình tự do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546" name="Hình tự do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547" name="Hình tự do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48" name="Hình tự do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2549" name="Hình tự do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550" name="Hình tự do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551" name="Hình tự do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552" name="Hình tự do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553" name="Hình tự do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554" name="Hình tự do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555" name="Hình tự do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556" name="Hình tự do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57" name="Hình tự do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58" name="Hình tự do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559" name="Hình tự do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560" name="Hình tự do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561" name="Hình tự do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562" name="Hình tự do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563" name="Hình tự do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564" name="Hình tự do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565" name="Hình tự do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2566" name="Hình tự do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2567" name="Hình tự do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568" name="Hình tự do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569" name="Hình tự do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570" name="Hình tự do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571" name="Hình tự do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572" name="Hình tự do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573" name="Hình tự do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574" name="Hình tự do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575" name="Hình tự do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576" name="Hình tự do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577" name="Hình tự do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578" name="Hình tự do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79" name="Hình tự do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2580" name="Hình tự do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2581" name="Hình tự do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82" name="Hình tự do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2583" name="Hình tự do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2584" name="Hình tự do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2585" name="Hình tự do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586" name="Hình tự do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587" name="Hình tự do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588" name="Hình tự do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589" name="Hình tự do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2590" name="Hình tự do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91" name="Hình tự do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592" name="Hình tự do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593" name="Hình tự do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594" name="Hình tự do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595" name="Hình tự do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596" name="Hình tự do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597" name="Hình tự do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2598" name="Hình tự do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599" name="Hình tự do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2600" name="Hình tự do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2601" name="Hình tự do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2602" name="Hình tự do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603" name="Hình tự do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604" name="Hình tự do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2605" name="Hình tự do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06" name="Hình tự do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607" name="Hình tự do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608" name="Hình tự do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09" name="Hình tự do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10" name="Hình tự do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611" name="Hình tự do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2612" name="Hình tự do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2613" name="Hình tự do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2614" name="Hình tự do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2615" name="Hình tự do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616" name="Hình tự do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2617" name="Hình tự do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2618" name="Hình tự do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2619" name="Hình tự do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620" name="Hình tự do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621" name="Hình tự do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622" name="Hình tự do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623" name="Hình tự do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624" name="Hình tự do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625" name="Hình tự do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626" name="Hình tự do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627" name="Hình tự do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628" name="Hình tự do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629" name="Hình tự do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630" name="Hình tự do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631" name="Hình tự do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2632" name="Hình tự do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2633" name="Hình tự do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2634" name="Hình tự do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35" name="Hình tự do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636" name="Hình tự do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2637" name="Hình tự do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2638" name="Hình tự do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639" name="Hình tự do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640" name="Hình tự do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2641" name="Hình tự do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2642" name="Hình tự do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43" name="Hình tự do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2644" name="Hình tự do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2645" name="Hình tự do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2646" name="Hình tự do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2647" name="Hình tự do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648" name="Hình tự do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49" name="Hình tự do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2650" name="Hình tự do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51" name="Hình tự do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52" name="Hình tự do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2653" name="Hình tự do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654" name="Hình tự do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2655" name="Hình tự do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2656" name="Hình tự do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2657" name="Hình tự do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2658" name="Hình tự do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659" name="Hình tự do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660" name="Hình tự do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661" name="Hình tự do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2662" name="Hình tự do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663" name="Hình tự do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664" name="Hình tự do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665" name="Hình tự do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666" name="Hình tự do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667" name="Hình tự do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2668" name="Hình tự do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2669" name="Hình tự do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2670" name="Hình tự do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2671" name="Hình tự do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2672" name="Hình tự do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673" name="Hình tự do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674" name="Hình tự do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675" name="Hình tự do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676" name="Hình tự do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77" name="Hình tự do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2678" name="Hình tự do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679" name="Hình tự do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680" name="Hình tự do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2681" name="Hình tự do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682" name="Hình tự do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2683" name="Hình tự do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684" name="Hình tự do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2685" name="Hình tự do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2686" name="Hình tự do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2687" name="Hình tự do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2688" name="Hình tự do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2689" name="Hình tự do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2690" name="Hình tự do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691" name="Hình tự do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2692" name="Hình tự do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2693" name="Hình tự do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2694" name="Hình tự do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695" name="Hình tự do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696" name="Hình tự do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2697" name="Hình tự do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2698" name="Hình tự do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2699" name="Hình tự do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700" name="Hình tự do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2701" name="Hình tự do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2702" name="Hình tự do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2703" name="Hình tự do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2704" name="Hình tự do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705" name="Hình tự do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2706" name="Hình tự do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2707" name="Hình tự do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2708" name="Hình tự do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2709" name="Hình tự do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2710" name="Hình tự do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711" name="Hình tự do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712" name="Hình tự do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2713" name="Hình tự do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2714" name="Hình tự do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2715" name="Hình tự do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2461" name="Hình tự do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2462" name="Hình tự do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2463" name="Hình tự do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2464" name="Hình tự do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2465" name="Hình tự do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2466" name="Hình tự do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2467" name="Hình tự do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468" name="Hình tự do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2469" name="Hình tự do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2470" name="Hình tự do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471" name="Hình tự do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2472" name="Hình tự do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2473" name="Hình tự do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2474" name="Hình tự do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2475" name="Hình tự do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2476" name="Hình tự do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477" name="Hình tự do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2478" name="Hình tự do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2479" name="Hình tự do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2480" name="Hình tự do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2481" name="Hình tự do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82" name="Hình tự do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3" name="Hình tự do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4" name="Hình tự do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2485" name="Hình tự do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2486" name="Hình tự do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7" name="Hình tự do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2488" name="Hình tự do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2489" name="Hình tự do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490" name="Hình tự do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2491" name="Hình tự do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2492" name="Hình tự do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2493" name="Hình chữ nhật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2494" name="Hình tự do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2495" name="Hình tự do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2496" name="Hình tự do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497" name="Hình tự do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2498" name="Hình tự do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2499" name="Hình tự do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500" name="Hình tự do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501" name="Hình tự do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2502" name="Hình tự do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2503" name="Hình tự do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504" name="Hình tự do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2505" name="Hình tự do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2506" name="Hình tự do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2507" name="Hình tự do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2508" name="Hình tự do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509" name="Hình tự do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2510" name="Hình tự do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2511" name="Hình tự do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512" name="Hình tự do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2513" name="Hình tự do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514" name="Hình tự do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2515" name="Hình tự do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516" name="Hình tự do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2430" name="Hình tự do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31" name="Hình tự do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432" name="Hình tự do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433" name="Hình tự do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434" name="Hình tự do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435" name="Hình tự do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436" name="Hình tự do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37" name="Hình tự do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38" name="Hình tự do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439" name="Hình tự do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440" name="Hình tự do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441" name="Hình tự do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442" name="Hình tự do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443" name="Hình tự do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444" name="Hình tự do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45" name="Hình tự do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446" name="Hình tự do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447" name="Hình tự do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448" name="Hình tự do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449" name="Hình tự do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450" name="Hình tự do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451" name="Hình tự do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52" name="Hình tự do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453" name="Hình tự do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454" name="Hình tự do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455" name="Hình tự do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456" name="Hình tự do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57" name="Hình tự do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458" name="Hình tự do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59" name="Hình tự do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sp macro="" textlink="">
        <xdr:nvSpPr>
          <xdr:cNvPr id="2716" name="Hình tự do 20"/>
          <xdr:cNvSpPr>
            <a:spLocks/>
          </xdr:cNvSpPr>
        </xdr:nvSpPr>
        <xdr:spPr bwMode="auto">
          <a:xfrm>
            <a:off x="11974552" y="360576"/>
            <a:ext cx="38226" cy="28467"/>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717" name="Hình tự do 21"/>
          <xdr:cNvSpPr>
            <a:spLocks/>
          </xdr:cNvSpPr>
        </xdr:nvSpPr>
        <xdr:spPr bwMode="auto">
          <a:xfrm>
            <a:off x="12022335" y="351087"/>
            <a:ext cx="38226" cy="28467"/>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718" name="Hình tự do 22"/>
          <xdr:cNvSpPr>
            <a:spLocks/>
          </xdr:cNvSpPr>
        </xdr:nvSpPr>
        <xdr:spPr bwMode="auto">
          <a:xfrm>
            <a:off x="11926771" y="341598"/>
            <a:ext cx="38226" cy="37955"/>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719" name="Hình tự do 23"/>
          <xdr:cNvSpPr>
            <a:spLocks/>
          </xdr:cNvSpPr>
        </xdr:nvSpPr>
        <xdr:spPr bwMode="auto">
          <a:xfrm>
            <a:off x="12232577" y="341598"/>
            <a:ext cx="38226" cy="37955"/>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720" name="Hình tự do 24"/>
          <xdr:cNvSpPr>
            <a:spLocks/>
          </xdr:cNvSpPr>
        </xdr:nvSpPr>
        <xdr:spPr bwMode="auto">
          <a:xfrm>
            <a:off x="12137012" y="351087"/>
            <a:ext cx="28669"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721" name="Hình tự do 25"/>
          <xdr:cNvSpPr>
            <a:spLocks/>
          </xdr:cNvSpPr>
        </xdr:nvSpPr>
        <xdr:spPr bwMode="auto">
          <a:xfrm>
            <a:off x="12184795" y="360576"/>
            <a:ext cx="28669" cy="28467"/>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722" name="Hình tự do 29"/>
          <xdr:cNvSpPr>
            <a:spLocks/>
          </xdr:cNvSpPr>
        </xdr:nvSpPr>
        <xdr:spPr bwMode="auto">
          <a:xfrm>
            <a:off x="13685163" y="75911"/>
            <a:ext cx="28669"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723" name="Hình tự do 30"/>
          <xdr:cNvSpPr>
            <a:spLocks/>
          </xdr:cNvSpPr>
        </xdr:nvSpPr>
        <xdr:spPr bwMode="auto">
          <a:xfrm>
            <a:off x="12471489" y="28467"/>
            <a:ext cx="28669"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724" name="Hình tự do 31"/>
          <xdr:cNvSpPr>
            <a:spLocks/>
          </xdr:cNvSpPr>
        </xdr:nvSpPr>
        <xdr:spPr bwMode="auto">
          <a:xfrm>
            <a:off x="11687858" y="75911"/>
            <a:ext cx="28669" cy="28467"/>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725" name="Hình tự do 32"/>
          <xdr:cNvSpPr>
            <a:spLocks/>
          </xdr:cNvSpPr>
        </xdr:nvSpPr>
        <xdr:spPr bwMode="auto">
          <a:xfrm>
            <a:off x="12461934" y="113866"/>
            <a:ext cx="38226" cy="47444"/>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726" name="Hình tự do 33"/>
          <xdr:cNvSpPr>
            <a:spLocks/>
          </xdr:cNvSpPr>
        </xdr:nvSpPr>
        <xdr:spPr bwMode="auto">
          <a:xfrm>
            <a:off x="12433264" y="170799"/>
            <a:ext cx="47783"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727" name="Hình tự do 34"/>
          <xdr:cNvSpPr>
            <a:spLocks/>
          </xdr:cNvSpPr>
        </xdr:nvSpPr>
        <xdr:spPr bwMode="auto">
          <a:xfrm>
            <a:off x="11697414" y="28467"/>
            <a:ext cx="28669" cy="28467"/>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728" name="Hình tự do 35"/>
          <xdr:cNvSpPr>
            <a:spLocks/>
          </xdr:cNvSpPr>
        </xdr:nvSpPr>
        <xdr:spPr bwMode="auto">
          <a:xfrm>
            <a:off x="11716528" y="170799"/>
            <a:ext cx="47783"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729" name="Hình tự do 37"/>
          <xdr:cNvSpPr>
            <a:spLocks/>
          </xdr:cNvSpPr>
        </xdr:nvSpPr>
        <xdr:spPr bwMode="auto">
          <a:xfrm>
            <a:off x="11697414" y="113866"/>
            <a:ext cx="38226" cy="47444"/>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730" name="Hình tự do 38"/>
          <xdr:cNvSpPr>
            <a:spLocks/>
          </xdr:cNvSpPr>
        </xdr:nvSpPr>
        <xdr:spPr bwMode="auto">
          <a:xfrm>
            <a:off x="12901532" y="28467"/>
            <a:ext cx="28669"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731" name="Hình tự do 39"/>
          <xdr:cNvSpPr>
            <a:spLocks/>
          </xdr:cNvSpPr>
        </xdr:nvSpPr>
        <xdr:spPr bwMode="auto">
          <a:xfrm>
            <a:off x="12471489" y="75911"/>
            <a:ext cx="38226" cy="28467"/>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732" name="Hình tự do 40"/>
          <xdr:cNvSpPr>
            <a:spLocks/>
          </xdr:cNvSpPr>
        </xdr:nvSpPr>
        <xdr:spPr bwMode="auto">
          <a:xfrm>
            <a:off x="13637381" y="170799"/>
            <a:ext cx="57339"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733" name="Hình tự do 41"/>
          <xdr:cNvSpPr>
            <a:spLocks/>
          </xdr:cNvSpPr>
        </xdr:nvSpPr>
        <xdr:spPr bwMode="auto">
          <a:xfrm>
            <a:off x="12901532" y="75911"/>
            <a:ext cx="28669"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734" name="Hình tự do 42"/>
          <xdr:cNvSpPr>
            <a:spLocks/>
          </xdr:cNvSpPr>
        </xdr:nvSpPr>
        <xdr:spPr bwMode="auto">
          <a:xfrm>
            <a:off x="13675607" y="113866"/>
            <a:ext cx="38226"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735" name="Hình tự do 43"/>
          <xdr:cNvSpPr>
            <a:spLocks/>
          </xdr:cNvSpPr>
        </xdr:nvSpPr>
        <xdr:spPr bwMode="auto">
          <a:xfrm>
            <a:off x="12901532" y="113866"/>
            <a:ext cx="38226"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736" name="Hình tự do 44"/>
          <xdr:cNvSpPr>
            <a:spLocks/>
          </xdr:cNvSpPr>
        </xdr:nvSpPr>
        <xdr:spPr bwMode="auto">
          <a:xfrm>
            <a:off x="13685163" y="28467"/>
            <a:ext cx="28669"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737" name="Hình tự do 45"/>
          <xdr:cNvSpPr>
            <a:spLocks/>
          </xdr:cNvSpPr>
        </xdr:nvSpPr>
        <xdr:spPr bwMode="auto">
          <a:xfrm>
            <a:off x="12930201" y="170799"/>
            <a:ext cx="47783"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738" name="Hình tự do 48"/>
          <xdr:cNvSpPr>
            <a:spLocks/>
          </xdr:cNvSpPr>
        </xdr:nvSpPr>
        <xdr:spPr bwMode="auto">
          <a:xfrm>
            <a:off x="11859874" y="313132"/>
            <a:ext cx="57339" cy="47444"/>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739" name="Hình tự do 49"/>
          <xdr:cNvSpPr>
            <a:spLocks/>
          </xdr:cNvSpPr>
        </xdr:nvSpPr>
        <xdr:spPr bwMode="auto">
          <a:xfrm>
            <a:off x="13188226" y="360576"/>
            <a:ext cx="28669"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740" name="Hình tự do 50"/>
          <xdr:cNvSpPr>
            <a:spLocks/>
          </xdr:cNvSpPr>
        </xdr:nvSpPr>
        <xdr:spPr bwMode="auto">
          <a:xfrm>
            <a:off x="13130888" y="341598"/>
            <a:ext cx="38226"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741" name="Hình tự do 52"/>
          <xdr:cNvSpPr>
            <a:spLocks/>
          </xdr:cNvSpPr>
        </xdr:nvSpPr>
        <xdr:spPr bwMode="auto">
          <a:xfrm>
            <a:off x="12280360" y="313132"/>
            <a:ext cx="47783" cy="47444"/>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742" name="Hình tự do 55"/>
          <xdr:cNvSpPr>
            <a:spLocks/>
          </xdr:cNvSpPr>
        </xdr:nvSpPr>
        <xdr:spPr bwMode="auto">
          <a:xfrm>
            <a:off x="13494034" y="313132"/>
            <a:ext cx="47783"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743" name="Hình tự do 56"/>
          <xdr:cNvSpPr>
            <a:spLocks/>
          </xdr:cNvSpPr>
        </xdr:nvSpPr>
        <xdr:spPr bwMode="auto">
          <a:xfrm>
            <a:off x="13073549" y="313132"/>
            <a:ext cx="47783"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744" name="Hình tự do 57"/>
          <xdr:cNvSpPr>
            <a:spLocks/>
          </xdr:cNvSpPr>
        </xdr:nvSpPr>
        <xdr:spPr bwMode="auto">
          <a:xfrm>
            <a:off x="13398469" y="360576"/>
            <a:ext cx="28669"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745" name="Hình tự do 58"/>
          <xdr:cNvSpPr>
            <a:spLocks/>
          </xdr:cNvSpPr>
        </xdr:nvSpPr>
        <xdr:spPr bwMode="auto">
          <a:xfrm>
            <a:off x="13446251" y="341598"/>
            <a:ext cx="38226"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746" name="Hình tự do 59"/>
          <xdr:cNvSpPr>
            <a:spLocks/>
          </xdr:cNvSpPr>
        </xdr:nvSpPr>
        <xdr:spPr bwMode="auto">
          <a:xfrm>
            <a:off x="13350686" y="351087"/>
            <a:ext cx="28669"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747" name="Hình tự do 60"/>
          <xdr:cNvSpPr>
            <a:spLocks/>
          </xdr:cNvSpPr>
        </xdr:nvSpPr>
        <xdr:spPr bwMode="auto">
          <a:xfrm>
            <a:off x="13236009" y="351087"/>
            <a:ext cx="28669"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748" name="Hình tự do 61"/>
          <xdr:cNvSpPr>
            <a:spLocks/>
          </xdr:cNvSpPr>
        </xdr:nvSpPr>
        <xdr:spPr bwMode="auto">
          <a:xfrm>
            <a:off x="13723389" y="94888"/>
            <a:ext cx="955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749" name="Hình tự do 62"/>
          <xdr:cNvSpPr>
            <a:spLocks/>
          </xdr:cNvSpPr>
        </xdr:nvSpPr>
        <xdr:spPr bwMode="auto">
          <a:xfrm>
            <a:off x="11305599" y="0"/>
            <a:ext cx="382260" cy="208754"/>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750" name="Hình tự do 63"/>
          <xdr:cNvSpPr>
            <a:spLocks/>
          </xdr:cNvSpPr>
        </xdr:nvSpPr>
        <xdr:spPr bwMode="auto">
          <a:xfrm>
            <a:off x="11468059" y="161310"/>
            <a:ext cx="38226" cy="94888"/>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751" name="Hình tự do 64"/>
          <xdr:cNvSpPr>
            <a:spLocks/>
          </xdr:cNvSpPr>
        </xdr:nvSpPr>
        <xdr:spPr bwMode="auto">
          <a:xfrm>
            <a:off x="11372494" y="0"/>
            <a:ext cx="38226" cy="9489"/>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752" name="Hình tự do 65"/>
          <xdr:cNvSpPr>
            <a:spLocks/>
          </xdr:cNvSpPr>
        </xdr:nvSpPr>
        <xdr:spPr bwMode="auto">
          <a:xfrm>
            <a:off x="11554068" y="0"/>
            <a:ext cx="57339" cy="9489"/>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753" name="Hình tự do 66"/>
          <xdr:cNvSpPr>
            <a:spLocks/>
          </xdr:cNvSpPr>
        </xdr:nvSpPr>
        <xdr:spPr bwMode="auto">
          <a:xfrm>
            <a:off x="11936326" y="113866"/>
            <a:ext cx="28669" cy="28467"/>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754" name="Hình tự do 73"/>
          <xdr:cNvSpPr>
            <a:spLocks/>
          </xdr:cNvSpPr>
        </xdr:nvSpPr>
        <xdr:spPr bwMode="auto">
          <a:xfrm>
            <a:off x="13388912" y="0"/>
            <a:ext cx="1911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755" name="Hình tự do 74"/>
          <xdr:cNvSpPr>
            <a:spLocks noEditPoints="1"/>
          </xdr:cNvSpPr>
        </xdr:nvSpPr>
        <xdr:spPr bwMode="auto">
          <a:xfrm>
            <a:off x="13188226" y="0"/>
            <a:ext cx="200686"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756" name="Hình tự do 75"/>
          <xdr:cNvSpPr>
            <a:spLocks/>
          </xdr:cNvSpPr>
        </xdr:nvSpPr>
        <xdr:spPr bwMode="auto">
          <a:xfrm>
            <a:off x="13188226"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757" name="Hình tự do 76"/>
          <xdr:cNvSpPr>
            <a:spLocks/>
          </xdr:cNvSpPr>
        </xdr:nvSpPr>
        <xdr:spPr bwMode="auto">
          <a:xfrm>
            <a:off x="13446251" y="113866"/>
            <a:ext cx="1911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758" name="Hình tự do 78"/>
          <xdr:cNvSpPr>
            <a:spLocks/>
          </xdr:cNvSpPr>
        </xdr:nvSpPr>
        <xdr:spPr bwMode="auto">
          <a:xfrm>
            <a:off x="13150000" y="113866"/>
            <a:ext cx="1911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759" name="Hình tự do 79"/>
          <xdr:cNvSpPr>
            <a:spLocks/>
          </xdr:cNvSpPr>
        </xdr:nvSpPr>
        <xdr:spPr bwMode="auto">
          <a:xfrm>
            <a:off x="12672176" y="161310"/>
            <a:ext cx="38226"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760" name="Hình tự do 80"/>
          <xdr:cNvSpPr>
            <a:spLocks/>
          </xdr:cNvSpPr>
        </xdr:nvSpPr>
        <xdr:spPr bwMode="auto">
          <a:xfrm>
            <a:off x="12232577" y="113866"/>
            <a:ext cx="19113" cy="28467"/>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761" name="Hình tự do 81"/>
          <xdr:cNvSpPr>
            <a:spLocks/>
          </xdr:cNvSpPr>
        </xdr:nvSpPr>
        <xdr:spPr bwMode="auto">
          <a:xfrm>
            <a:off x="12509715" y="0"/>
            <a:ext cx="382260"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762" name="Hình tự do 82"/>
          <xdr:cNvSpPr>
            <a:spLocks noEditPoints="1"/>
          </xdr:cNvSpPr>
        </xdr:nvSpPr>
        <xdr:spPr bwMode="auto">
          <a:xfrm>
            <a:off x="11984109" y="0"/>
            <a:ext cx="229355" cy="104377"/>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763" name="Hình tự do 83"/>
          <xdr:cNvSpPr>
            <a:spLocks/>
          </xdr:cNvSpPr>
        </xdr:nvSpPr>
        <xdr:spPr bwMode="auto">
          <a:xfrm>
            <a:off x="12576611" y="0"/>
            <a:ext cx="47783"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764" name="Hình tự do 84"/>
          <xdr:cNvSpPr>
            <a:spLocks/>
          </xdr:cNvSpPr>
        </xdr:nvSpPr>
        <xdr:spPr bwMode="auto">
          <a:xfrm>
            <a:off x="12777297" y="0"/>
            <a:ext cx="38226"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765" name="Hình tự do 90"/>
          <xdr:cNvSpPr>
            <a:spLocks/>
          </xdr:cNvSpPr>
        </xdr:nvSpPr>
        <xdr:spPr bwMode="auto">
          <a:xfrm>
            <a:off x="11477615" y="351087"/>
            <a:ext cx="28669"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766" name="Hình tự do 91"/>
          <xdr:cNvSpPr>
            <a:spLocks/>
          </xdr:cNvSpPr>
        </xdr:nvSpPr>
        <xdr:spPr bwMode="auto">
          <a:xfrm>
            <a:off x="12691289" y="351087"/>
            <a:ext cx="28669"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767" name="Hình tự do 94"/>
          <xdr:cNvSpPr>
            <a:spLocks/>
          </xdr:cNvSpPr>
        </xdr:nvSpPr>
        <xdr:spPr bwMode="auto">
          <a:xfrm>
            <a:off x="11315155" y="227732"/>
            <a:ext cx="353590" cy="180288"/>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768" name="Hình tự do 95"/>
          <xdr:cNvSpPr>
            <a:spLocks/>
          </xdr:cNvSpPr>
        </xdr:nvSpPr>
        <xdr:spPr bwMode="auto">
          <a:xfrm>
            <a:off x="12528829" y="227732"/>
            <a:ext cx="344034"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769" name="Hình tự do 96"/>
          <xdr:cNvSpPr>
            <a:spLocks noEditPoints="1"/>
          </xdr:cNvSpPr>
        </xdr:nvSpPr>
        <xdr:spPr bwMode="auto">
          <a:xfrm>
            <a:off x="12844192" y="0"/>
            <a:ext cx="888754"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770" name="Hình tự do 97"/>
          <xdr:cNvSpPr>
            <a:spLocks noEditPoints="1"/>
          </xdr:cNvSpPr>
        </xdr:nvSpPr>
        <xdr:spPr bwMode="auto">
          <a:xfrm>
            <a:off x="11630519" y="0"/>
            <a:ext cx="898309" cy="408020"/>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771" name="Hình tự do 98"/>
          <xdr:cNvSpPr>
            <a:spLocks/>
          </xdr:cNvSpPr>
        </xdr:nvSpPr>
        <xdr:spPr bwMode="auto">
          <a:xfrm>
            <a:off x="13083105" y="0"/>
            <a:ext cx="449155"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772" name="Hình tự do 99"/>
          <xdr:cNvSpPr>
            <a:spLocks/>
          </xdr:cNvSpPr>
        </xdr:nvSpPr>
        <xdr:spPr bwMode="auto">
          <a:xfrm>
            <a:off x="11878988" y="0"/>
            <a:ext cx="439598"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grpSp>
    <xdr:clientData/>
  </xdr:twoCellAnchor>
  <xdr:twoCellAnchor>
    <xdr:from>
      <xdr:col>10</xdr:col>
      <xdr:colOff>171452</xdr:colOff>
      <xdr:row>2</xdr:row>
      <xdr:rowOff>200025</xdr:rowOff>
    </xdr:from>
    <xdr:to>
      <xdr:col>12</xdr:col>
      <xdr:colOff>13337</xdr:colOff>
      <xdr:row>2</xdr:row>
      <xdr:rowOff>474345</xdr:rowOff>
    </xdr:to>
    <xdr:sp macro="" textlink="">
      <xdr:nvSpPr>
        <xdr:cNvPr id="2777" name="TỔNG QUAN BỮA TIỆC" descr="&quot;&quot;" title="Tổng quan (nút dẫn hướng)">
          <a:hlinkClick xmlns:r="http://schemas.openxmlformats.org/officeDocument/2006/relationships" r:id="rId1" tooltip="Bấm để xem tổng quan bữa tiệc"/>
        </xdr:cNvPr>
        <xdr:cNvSpPr/>
      </xdr:nvSpPr>
      <xdr:spPr>
        <a:xfrm>
          <a:off x="11715752"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100" b="1">
              <a:solidFill>
                <a:schemeClr val="bg1"/>
              </a:solidFill>
              <a:latin typeface="Times New Roman" panose="02020603050405020304" pitchFamily="18" charset="0"/>
              <a:ea typeface="+mn-ea"/>
              <a:cs typeface="Times New Roman" panose="02020603050405020304" pitchFamily="18" charset="0"/>
            </a:rPr>
            <a:t>TỔNG QUAN BỮA TIỆC</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7421</xdr:colOff>
      <xdr:row>0</xdr:row>
      <xdr:rowOff>409575</xdr:rowOff>
    </xdr:to>
    <xdr:grpSp>
      <xdr:nvGrpSpPr>
        <xdr:cNvPr id="2258" name="Nhóm 2257" descr="Hoa văn nở rộ" title="Đường viền Tiêu đề"/>
        <xdr:cNvGrpSpPr/>
      </xdr:nvGrpSpPr>
      <xdr:grpSpPr>
        <a:xfrm>
          <a:off x="0" y="0"/>
          <a:ext cx="14590196" cy="409575"/>
          <a:chOff x="0" y="0"/>
          <a:chExt cx="13675796" cy="409575"/>
        </a:xfrm>
        <a:solidFill>
          <a:schemeClr val="tx1">
            <a:lumMod val="75000"/>
            <a:lumOff val="25000"/>
          </a:schemeClr>
        </a:solidFill>
      </xdr:grpSpPr>
      <xdr:grpSp>
        <xdr:nvGrpSpPr>
          <xdr:cNvPr id="2259" name="Nhóm 2258"/>
          <xdr:cNvGrpSpPr/>
        </xdr:nvGrpSpPr>
        <xdr:grpSpPr>
          <a:xfrm>
            <a:off x="0" y="0"/>
            <a:ext cx="11267015" cy="409575"/>
            <a:chOff x="0" y="0"/>
            <a:chExt cx="11267015" cy="409575"/>
          </a:xfrm>
          <a:grpFill/>
        </xdr:grpSpPr>
        <xdr:grpSp>
          <xdr:nvGrpSpPr>
            <xdr:cNvPr id="2317" name="Nhóm 3"/>
            <xdr:cNvGrpSpPr>
              <a:grpSpLocks noChangeAspect="1"/>
            </xdr:cNvGrpSpPr>
          </xdr:nvGrpSpPr>
          <xdr:grpSpPr bwMode="auto">
            <a:xfrm>
              <a:off x="0" y="0"/>
              <a:ext cx="10058400" cy="409575"/>
              <a:chOff x="60" y="110"/>
              <a:chExt cx="1056" cy="43"/>
            </a:xfrm>
            <a:grpFill/>
          </xdr:grpSpPr>
          <xdr:grpSp>
            <xdr:nvGrpSpPr>
              <xdr:cNvPr id="2348" name="Nhóm 204"/>
              <xdr:cNvGrpSpPr>
                <a:grpSpLocks/>
              </xdr:cNvGrpSpPr>
            </xdr:nvGrpSpPr>
            <xdr:grpSpPr bwMode="auto">
              <a:xfrm>
                <a:off x="60" y="110"/>
                <a:ext cx="1056" cy="43"/>
                <a:chOff x="60" y="110"/>
                <a:chExt cx="1056" cy="43"/>
              </a:xfrm>
              <a:grpFill/>
            </xdr:grpSpPr>
            <xdr:sp macro="" textlink="">
              <xdr:nvSpPr>
                <xdr:cNvPr id="2405" name="Hình tự do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2406" name="Hình tự do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2407" name="Hình tự do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2408" name="Hình tự do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2409" name="Hình tự do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410" name="Hình tự do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2411" name="Hình tự do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412" name="Hình tự do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413" name="Hình tự do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414" name="Hình tự do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415" name="Hình tự do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416" name="Hình tự do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2417" name="Hình tự do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2418" name="Hình tự do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2419" name="Hình tự do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420" name="Hình tự do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421" name="Hình tự do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422" name="Hình tự do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423" name="Hình tự do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424" name="Hình tự do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25" name="Hình tự do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426" name="Hình tự do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2427" name="Hình tự do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428" name="Hình tự do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2429" name="Hình tự do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30" name="Hình tự do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31" name="Hình tự do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432" name="Hình tự do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433" name="Hình tự do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434" name="Hình tự do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435" name="Hình tự do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36" name="Hình tự do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2437" name="Hình tự do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438" name="Hình tự do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439" name="Hình tự do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40" name="Hình tự do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441" name="Hình tự do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442" name="Hình tự do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443" name="Hình tự do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444" name="Hình tự do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45" name="Hình tự do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46" name="Hình tự do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447" name="Hình tự do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448" name="Hình tự do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449" name="Hình tự do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450" name="Hình tự do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451" name="Hình tự do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452" name="Hình tự do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453" name="Hình tự do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2454" name="Hình tự do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2455" name="Hình tự do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456" name="Hình tự do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457" name="Hình tự do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458" name="Hình tự do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459" name="Hình tự do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60" name="Hình tự do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461" name="Hình tự do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462" name="Hình tự do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463" name="Hình tự do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464" name="Hình tự do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465" name="Hình tự do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466" name="Hình tự do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67" name="Hình tự do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2468" name="Hình tự do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2469" name="Hình tự do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70" name="Hình tự do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2471" name="Hình tự do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2472" name="Hình tự do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2473" name="Hình tự do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474" name="Hình tự do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475" name="Hình tự do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476" name="Hình tự do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477" name="Hình tự do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2478" name="Hình tự do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79" name="Hình tự do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480" name="Hình tự do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481" name="Hình tự do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482" name="Hình tự do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483" name="Hình tự do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484" name="Hình tự do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485" name="Hình tự do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2486" name="Hình tự do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487" name="Hình tự do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2488" name="Hình tự do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2489" name="Hình tự do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2490" name="Hình tự do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91" name="Hình tự do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92" name="Hình tự do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2493" name="Hình tự do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4" name="Hình tự do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495" name="Hình tự do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496" name="Hình tự do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7" name="Hình tự do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8" name="Hình tự do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499" name="Hình tự do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2500" name="Hình tự do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2501" name="Hình tự do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2502" name="Hình tự do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2503" name="Hình tự do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504" name="Hình tự do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2505" name="Hình tự do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2506" name="Hình tự do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2507" name="Hình tự do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508" name="Hình tự do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509" name="Hình tự do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510" name="Hình tự do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511" name="Hình tự do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512" name="Hình tự do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513" name="Hình tự do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514" name="Hình tự do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515" name="Hình tự do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516" name="Hình tự do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517" name="Hình tự do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518" name="Hình tự do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519" name="Hình tự do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2520" name="Hình tự do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2521" name="Hình tự do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2522" name="Hình tự do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23" name="Hình tự do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24" name="Hình tự do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2525" name="Hình tự do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2526" name="Hình tự do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27" name="Hình tự do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28" name="Hình tự do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2529" name="Hình tự do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2530" name="Hình tự do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31" name="Hình tự do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2532" name="Hình tự do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2533" name="Hình tự do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2534" name="Hình tự do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2535" name="Hình tự do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536" name="Hình tự do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37" name="Hình tự do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2538" name="Hình tự do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39" name="Hình tự do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40" name="Hình tự do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2541" name="Hình tự do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542" name="Hình tự do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2543" name="Hình tự do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2544" name="Hình tự do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2545" name="Hình tự do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2546" name="Hình tự do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547" name="Hình tự do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548" name="Hình tự do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549" name="Hình tự do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2550" name="Hình tự do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551" name="Hình tự do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552" name="Hình tự do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553" name="Hình tự do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554" name="Hình tự do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555" name="Hình tự do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2556" name="Hình tự do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2557" name="Hình tự do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2558" name="Hình tự do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2559" name="Hình tự do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2560" name="Hình tự do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561" name="Hình tự do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562" name="Hình tự do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563" name="Hình tự do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564" name="Hình tự do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65" name="Hình tự do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2566" name="Hình tự do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567" name="Hình tự do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568" name="Hình tự do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2569" name="Hình tự do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570" name="Hình tự do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2571" name="Hình tự do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572" name="Hình tự do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2573" name="Hình tự do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2574" name="Hình tự do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2575" name="Hình tự do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2576" name="Hình tự do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2577" name="Hình tự do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2578" name="Hình tự do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79" name="Hình tự do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2580" name="Hình tự do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2581" name="Hình tự do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2582" name="Hình tự do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583" name="Hình tự do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584" name="Hình tự do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2585" name="Hình tự do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2586" name="Hình tự do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2587" name="Hình tự do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588" name="Hình tự do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2589" name="Hình tự do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2590" name="Hình tự do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2591" name="Hình tự do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2592" name="Hình tự do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593" name="Hình tự do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2594" name="Hình tự do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2595" name="Hình tự do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2596" name="Hình tự do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2597" name="Hình tự do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2598" name="Hình tự do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599" name="Hình tự do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600" name="Hình tự do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2601" name="Hình tự do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2602" name="Hình tự do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2603" name="Hình tự do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2349" name="Hình tự do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2350" name="Hình tự do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2351" name="Hình tự do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2352" name="Hình tự do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2353" name="Hình tự do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2354" name="Hình tự do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2355" name="Hình tự do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356" name="Hình tự do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2357" name="Hình tự do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2358" name="Hình tự do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359" name="Hình tự do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2360" name="Hình tự do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2361" name="Hình tự do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2362" name="Hình tự do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2363" name="Hình tự do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2364" name="Hình tự do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365" name="Hình tự do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2366" name="Hình tự do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2367" name="Hình tự do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2368" name="Hình tự do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2369" name="Hình tự do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70" name="Hình tự do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1" name="Hình tự do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2" name="Hình tự do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2373" name="Hình tự do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2374" name="Hình tự do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5" name="Hình tự do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2376" name="Hình tự do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2377" name="Hình tự do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378" name="Hình tự do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2379" name="Hình tự do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2380" name="Hình tự do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2381" name="Hình chữ nhật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2382" name="Hình tự do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2383" name="Hình tự do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2384" name="Hình tự do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385" name="Hình tự do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2386" name="Hình tự do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2387" name="Hình tự do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388" name="Hình tự do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89" name="Hình tự do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2390" name="Hình tự do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2391" name="Hình tự do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392" name="Hình tự do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2393" name="Hình tự do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2394" name="Hình tự do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2395" name="Hình tự do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2396" name="Hình tự do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397" name="Hình tự do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2398" name="Hình tự do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2399" name="Hình tự do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400" name="Hình tự do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2401" name="Hình tự do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402" name="Hình tự do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2403" name="Hình tự do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404" name="Hình tự do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2318" name="Hình tự do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319" name="Hình tự do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320" name="Hình tự do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321" name="Hình tự do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322" name="Hình tự do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323" name="Hình tự do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324" name="Hình tự do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325" name="Hình tự do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326" name="Hình tự do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327" name="Hình tự do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328" name="Hình tự do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329" name="Hình tự do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330" name="Hình tự do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331" name="Hình tự do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332" name="Hình tự do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333" name="Hình tự do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334" name="Hình tự do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335" name="Hình tự do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336" name="Hình tự do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337" name="Hình tự do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338" name="Hình tự do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339" name="Hình tự do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40" name="Hình tự do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341" name="Hình tự do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342" name="Hình tự do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343" name="Hình tự do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344" name="Hình tự do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45" name="Hình tự do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346" name="Hình tự do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47" name="Hình tự do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sp macro="" textlink="">
        <xdr:nvSpPr>
          <xdr:cNvPr id="2260" name="Hình tự do 20"/>
          <xdr:cNvSpPr>
            <a:spLocks/>
          </xdr:cNvSpPr>
        </xdr:nvSpPr>
        <xdr:spPr bwMode="auto">
          <a:xfrm>
            <a:off x="11924720" y="360576"/>
            <a:ext cx="38067" cy="28467"/>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261" name="Hình tự do 21"/>
          <xdr:cNvSpPr>
            <a:spLocks/>
          </xdr:cNvSpPr>
        </xdr:nvSpPr>
        <xdr:spPr bwMode="auto">
          <a:xfrm>
            <a:off x="11972304" y="351087"/>
            <a:ext cx="38067" cy="28467"/>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262" name="Hình tự do 22"/>
          <xdr:cNvSpPr>
            <a:spLocks/>
          </xdr:cNvSpPr>
        </xdr:nvSpPr>
        <xdr:spPr bwMode="auto">
          <a:xfrm>
            <a:off x="11877137" y="341598"/>
            <a:ext cx="38067" cy="37955"/>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263" name="Hình tự do 23"/>
          <xdr:cNvSpPr>
            <a:spLocks/>
          </xdr:cNvSpPr>
        </xdr:nvSpPr>
        <xdr:spPr bwMode="auto">
          <a:xfrm>
            <a:off x="12181671" y="341598"/>
            <a:ext cx="38067" cy="37955"/>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264" name="Hình tự do 24"/>
          <xdr:cNvSpPr>
            <a:spLocks/>
          </xdr:cNvSpPr>
        </xdr:nvSpPr>
        <xdr:spPr bwMode="auto">
          <a:xfrm>
            <a:off x="12086504"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265" name="Hình tự do 25"/>
          <xdr:cNvSpPr>
            <a:spLocks/>
          </xdr:cNvSpPr>
        </xdr:nvSpPr>
        <xdr:spPr bwMode="auto">
          <a:xfrm>
            <a:off x="12134088" y="360576"/>
            <a:ext cx="28550" cy="28467"/>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266" name="Hình tự do 29"/>
          <xdr:cNvSpPr>
            <a:spLocks/>
          </xdr:cNvSpPr>
        </xdr:nvSpPr>
        <xdr:spPr bwMode="auto">
          <a:xfrm>
            <a:off x="13628212"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267" name="Hình tự do 30"/>
          <xdr:cNvSpPr>
            <a:spLocks/>
          </xdr:cNvSpPr>
        </xdr:nvSpPr>
        <xdr:spPr bwMode="auto">
          <a:xfrm>
            <a:off x="12419589"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268" name="Hình tự do 31"/>
          <xdr:cNvSpPr>
            <a:spLocks/>
          </xdr:cNvSpPr>
        </xdr:nvSpPr>
        <xdr:spPr bwMode="auto">
          <a:xfrm>
            <a:off x="11639219" y="75911"/>
            <a:ext cx="28550" cy="28467"/>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269" name="Hình tự do 32"/>
          <xdr:cNvSpPr>
            <a:spLocks/>
          </xdr:cNvSpPr>
        </xdr:nvSpPr>
        <xdr:spPr bwMode="auto">
          <a:xfrm>
            <a:off x="12410073" y="113866"/>
            <a:ext cx="38067" cy="47444"/>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270" name="Hình tự do 33"/>
          <xdr:cNvSpPr>
            <a:spLocks/>
          </xdr:cNvSpPr>
        </xdr:nvSpPr>
        <xdr:spPr bwMode="auto">
          <a:xfrm>
            <a:off x="12381523" y="170799"/>
            <a:ext cx="47584"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271" name="Hình tự do 34"/>
          <xdr:cNvSpPr>
            <a:spLocks/>
          </xdr:cNvSpPr>
        </xdr:nvSpPr>
        <xdr:spPr bwMode="auto">
          <a:xfrm>
            <a:off x="11648735" y="28467"/>
            <a:ext cx="28550" cy="28467"/>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272" name="Hình tự do 35"/>
          <xdr:cNvSpPr>
            <a:spLocks/>
          </xdr:cNvSpPr>
        </xdr:nvSpPr>
        <xdr:spPr bwMode="auto">
          <a:xfrm>
            <a:off x="11667769"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273" name="Hình tự do 37"/>
          <xdr:cNvSpPr>
            <a:spLocks/>
          </xdr:cNvSpPr>
        </xdr:nvSpPr>
        <xdr:spPr bwMode="auto">
          <a:xfrm>
            <a:off x="11648735" y="113866"/>
            <a:ext cx="38067" cy="47444"/>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274" name="Hình tự do 38"/>
          <xdr:cNvSpPr>
            <a:spLocks/>
          </xdr:cNvSpPr>
        </xdr:nvSpPr>
        <xdr:spPr bwMode="auto">
          <a:xfrm>
            <a:off x="12847842"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275" name="Hình tự do 39"/>
          <xdr:cNvSpPr>
            <a:spLocks/>
          </xdr:cNvSpPr>
        </xdr:nvSpPr>
        <xdr:spPr bwMode="auto">
          <a:xfrm>
            <a:off x="12419589" y="75911"/>
            <a:ext cx="38067" cy="28467"/>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276" name="Hình tự do 40"/>
          <xdr:cNvSpPr>
            <a:spLocks/>
          </xdr:cNvSpPr>
        </xdr:nvSpPr>
        <xdr:spPr bwMode="auto">
          <a:xfrm>
            <a:off x="13580629"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277" name="Hình tự do 41"/>
          <xdr:cNvSpPr>
            <a:spLocks/>
          </xdr:cNvSpPr>
        </xdr:nvSpPr>
        <xdr:spPr bwMode="auto">
          <a:xfrm>
            <a:off x="12847842"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278" name="Hình tự do 42"/>
          <xdr:cNvSpPr>
            <a:spLocks/>
          </xdr:cNvSpPr>
        </xdr:nvSpPr>
        <xdr:spPr bwMode="auto">
          <a:xfrm>
            <a:off x="13618696"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279" name="Hình tự do 43"/>
          <xdr:cNvSpPr>
            <a:spLocks/>
          </xdr:cNvSpPr>
        </xdr:nvSpPr>
        <xdr:spPr bwMode="auto">
          <a:xfrm>
            <a:off x="12847842"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280" name="Hình tự do 44"/>
          <xdr:cNvSpPr>
            <a:spLocks/>
          </xdr:cNvSpPr>
        </xdr:nvSpPr>
        <xdr:spPr bwMode="auto">
          <a:xfrm>
            <a:off x="13628212"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281" name="Hình tự do 45"/>
          <xdr:cNvSpPr>
            <a:spLocks/>
          </xdr:cNvSpPr>
        </xdr:nvSpPr>
        <xdr:spPr bwMode="auto">
          <a:xfrm>
            <a:off x="12876392"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282" name="Hình tự do 48"/>
          <xdr:cNvSpPr>
            <a:spLocks/>
          </xdr:cNvSpPr>
        </xdr:nvSpPr>
        <xdr:spPr bwMode="auto">
          <a:xfrm>
            <a:off x="11810519" y="313132"/>
            <a:ext cx="57100" cy="47444"/>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283" name="Hình tự do 49"/>
          <xdr:cNvSpPr>
            <a:spLocks/>
          </xdr:cNvSpPr>
        </xdr:nvSpPr>
        <xdr:spPr bwMode="auto">
          <a:xfrm>
            <a:off x="13133343"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284" name="Hình tự do 50"/>
          <xdr:cNvSpPr>
            <a:spLocks/>
          </xdr:cNvSpPr>
        </xdr:nvSpPr>
        <xdr:spPr bwMode="auto">
          <a:xfrm>
            <a:off x="13076243"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285" name="Hình tự do 52"/>
          <xdr:cNvSpPr>
            <a:spLocks/>
          </xdr:cNvSpPr>
        </xdr:nvSpPr>
        <xdr:spPr bwMode="auto">
          <a:xfrm>
            <a:off x="12229255" y="313132"/>
            <a:ext cx="47584" cy="47444"/>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286" name="Hình tự do 55"/>
          <xdr:cNvSpPr>
            <a:spLocks/>
          </xdr:cNvSpPr>
        </xdr:nvSpPr>
        <xdr:spPr bwMode="auto">
          <a:xfrm>
            <a:off x="13437878"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287" name="Hình tự do 56"/>
          <xdr:cNvSpPr>
            <a:spLocks/>
          </xdr:cNvSpPr>
        </xdr:nvSpPr>
        <xdr:spPr bwMode="auto">
          <a:xfrm>
            <a:off x="13019143"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288" name="Hình tự do 57"/>
          <xdr:cNvSpPr>
            <a:spLocks/>
          </xdr:cNvSpPr>
        </xdr:nvSpPr>
        <xdr:spPr bwMode="auto">
          <a:xfrm>
            <a:off x="13342711"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289" name="Hình tự do 58"/>
          <xdr:cNvSpPr>
            <a:spLocks/>
          </xdr:cNvSpPr>
        </xdr:nvSpPr>
        <xdr:spPr bwMode="auto">
          <a:xfrm>
            <a:off x="13390294"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290" name="Hình tự do 59"/>
          <xdr:cNvSpPr>
            <a:spLocks/>
          </xdr:cNvSpPr>
        </xdr:nvSpPr>
        <xdr:spPr bwMode="auto">
          <a:xfrm>
            <a:off x="13295127"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291" name="Hình tự do 60"/>
          <xdr:cNvSpPr>
            <a:spLocks/>
          </xdr:cNvSpPr>
        </xdr:nvSpPr>
        <xdr:spPr bwMode="auto">
          <a:xfrm>
            <a:off x="13180927"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292" name="Hình tự do 61"/>
          <xdr:cNvSpPr>
            <a:spLocks/>
          </xdr:cNvSpPr>
        </xdr:nvSpPr>
        <xdr:spPr bwMode="auto">
          <a:xfrm>
            <a:off x="13666279"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293" name="Hình tự do 62"/>
          <xdr:cNvSpPr>
            <a:spLocks/>
          </xdr:cNvSpPr>
        </xdr:nvSpPr>
        <xdr:spPr bwMode="auto">
          <a:xfrm>
            <a:off x="11258550" y="0"/>
            <a:ext cx="380669" cy="208754"/>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294" name="Hình tự do 63"/>
          <xdr:cNvSpPr>
            <a:spLocks/>
          </xdr:cNvSpPr>
        </xdr:nvSpPr>
        <xdr:spPr bwMode="auto">
          <a:xfrm>
            <a:off x="11420334" y="161310"/>
            <a:ext cx="38067" cy="94888"/>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295" name="Hình tự do 64"/>
          <xdr:cNvSpPr>
            <a:spLocks/>
          </xdr:cNvSpPr>
        </xdr:nvSpPr>
        <xdr:spPr bwMode="auto">
          <a:xfrm>
            <a:off x="11325167" y="0"/>
            <a:ext cx="38067" cy="9489"/>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296" name="Hình tự do 65"/>
          <xdr:cNvSpPr>
            <a:spLocks/>
          </xdr:cNvSpPr>
        </xdr:nvSpPr>
        <xdr:spPr bwMode="auto">
          <a:xfrm>
            <a:off x="11505985" y="0"/>
            <a:ext cx="57100" cy="9489"/>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297" name="Hình tự do 66"/>
          <xdr:cNvSpPr>
            <a:spLocks/>
          </xdr:cNvSpPr>
        </xdr:nvSpPr>
        <xdr:spPr bwMode="auto">
          <a:xfrm>
            <a:off x="11886653" y="113866"/>
            <a:ext cx="28550" cy="28467"/>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298" name="Hình tự do 73"/>
          <xdr:cNvSpPr>
            <a:spLocks/>
          </xdr:cNvSpPr>
        </xdr:nvSpPr>
        <xdr:spPr bwMode="auto">
          <a:xfrm>
            <a:off x="13333194"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299" name="Hình tự do 74"/>
          <xdr:cNvSpPr>
            <a:spLocks noEditPoints="1"/>
          </xdr:cNvSpPr>
        </xdr:nvSpPr>
        <xdr:spPr bwMode="auto">
          <a:xfrm>
            <a:off x="13133343"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300" name="Hình tự do 75"/>
          <xdr:cNvSpPr>
            <a:spLocks/>
          </xdr:cNvSpPr>
        </xdr:nvSpPr>
        <xdr:spPr bwMode="auto">
          <a:xfrm>
            <a:off x="13133343"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301" name="Hình tự do 76"/>
          <xdr:cNvSpPr>
            <a:spLocks/>
          </xdr:cNvSpPr>
        </xdr:nvSpPr>
        <xdr:spPr bwMode="auto">
          <a:xfrm>
            <a:off x="13390294"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302" name="Hình tự do 78"/>
          <xdr:cNvSpPr>
            <a:spLocks/>
          </xdr:cNvSpPr>
        </xdr:nvSpPr>
        <xdr:spPr bwMode="auto">
          <a:xfrm>
            <a:off x="13095276"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03" name="Hình tự do 79"/>
          <xdr:cNvSpPr>
            <a:spLocks/>
          </xdr:cNvSpPr>
        </xdr:nvSpPr>
        <xdr:spPr bwMode="auto">
          <a:xfrm>
            <a:off x="12619440"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304" name="Hình tự do 80"/>
          <xdr:cNvSpPr>
            <a:spLocks/>
          </xdr:cNvSpPr>
        </xdr:nvSpPr>
        <xdr:spPr bwMode="auto">
          <a:xfrm>
            <a:off x="12181671" y="113866"/>
            <a:ext cx="19033" cy="28467"/>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305" name="Hình tự do 81"/>
          <xdr:cNvSpPr>
            <a:spLocks/>
          </xdr:cNvSpPr>
        </xdr:nvSpPr>
        <xdr:spPr bwMode="auto">
          <a:xfrm>
            <a:off x="12457656"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306" name="Hình tự do 82"/>
          <xdr:cNvSpPr>
            <a:spLocks noEditPoints="1"/>
          </xdr:cNvSpPr>
        </xdr:nvSpPr>
        <xdr:spPr bwMode="auto">
          <a:xfrm>
            <a:off x="11934237" y="0"/>
            <a:ext cx="228401" cy="104377"/>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307" name="Hình tự do 83"/>
          <xdr:cNvSpPr>
            <a:spLocks/>
          </xdr:cNvSpPr>
        </xdr:nvSpPr>
        <xdr:spPr bwMode="auto">
          <a:xfrm>
            <a:off x="12524273"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308" name="Hình tự do 84"/>
          <xdr:cNvSpPr>
            <a:spLocks/>
          </xdr:cNvSpPr>
        </xdr:nvSpPr>
        <xdr:spPr bwMode="auto">
          <a:xfrm>
            <a:off x="12724124"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309" name="Hình tự do 90"/>
          <xdr:cNvSpPr>
            <a:spLocks/>
          </xdr:cNvSpPr>
        </xdr:nvSpPr>
        <xdr:spPr bwMode="auto">
          <a:xfrm>
            <a:off x="11429851"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10" name="Hình tự do 91"/>
          <xdr:cNvSpPr>
            <a:spLocks/>
          </xdr:cNvSpPr>
        </xdr:nvSpPr>
        <xdr:spPr bwMode="auto">
          <a:xfrm>
            <a:off x="12638474"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11" name="Hình tự do 94"/>
          <xdr:cNvSpPr>
            <a:spLocks/>
          </xdr:cNvSpPr>
        </xdr:nvSpPr>
        <xdr:spPr bwMode="auto">
          <a:xfrm>
            <a:off x="11268067" y="227732"/>
            <a:ext cx="352119" cy="180288"/>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312" name="Hình tự do 95"/>
          <xdr:cNvSpPr>
            <a:spLocks/>
          </xdr:cNvSpPr>
        </xdr:nvSpPr>
        <xdr:spPr bwMode="auto">
          <a:xfrm>
            <a:off x="12476690"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313" name="Hình tự do 96"/>
          <xdr:cNvSpPr>
            <a:spLocks noEditPoints="1"/>
          </xdr:cNvSpPr>
        </xdr:nvSpPr>
        <xdr:spPr bwMode="auto">
          <a:xfrm>
            <a:off x="12790741"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14" name="Hình tự do 97"/>
          <xdr:cNvSpPr>
            <a:spLocks noEditPoints="1"/>
          </xdr:cNvSpPr>
        </xdr:nvSpPr>
        <xdr:spPr bwMode="auto">
          <a:xfrm>
            <a:off x="11582118" y="0"/>
            <a:ext cx="894571" cy="408020"/>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15" name="Hình tự do 98"/>
          <xdr:cNvSpPr>
            <a:spLocks/>
          </xdr:cNvSpPr>
        </xdr:nvSpPr>
        <xdr:spPr bwMode="auto">
          <a:xfrm>
            <a:off x="13028659"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316" name="Hình tự do 99"/>
          <xdr:cNvSpPr>
            <a:spLocks/>
          </xdr:cNvSpPr>
        </xdr:nvSpPr>
        <xdr:spPr bwMode="auto">
          <a:xfrm>
            <a:off x="11829553" y="0"/>
            <a:ext cx="437769"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grpSp>
    <xdr:clientData/>
  </xdr:twoCellAnchor>
  <xdr:twoCellAnchor>
    <xdr:from>
      <xdr:col>9</xdr:col>
      <xdr:colOff>781050</xdr:colOff>
      <xdr:row>2</xdr:row>
      <xdr:rowOff>200025</xdr:rowOff>
    </xdr:from>
    <xdr:to>
      <xdr:col>9</xdr:col>
      <xdr:colOff>2518410</xdr:colOff>
      <xdr:row>2</xdr:row>
      <xdr:rowOff>474345</xdr:rowOff>
    </xdr:to>
    <xdr:sp macro="" textlink="">
      <xdr:nvSpPr>
        <xdr:cNvPr id="2605" name="Thiết yếu Khác" descr="&quot;&quot;" title="Thiết yếu Khác (nút dẫn hướng)">
          <a:hlinkClick xmlns:r="http://schemas.openxmlformats.org/officeDocument/2006/relationships" r:id="rId1" tooltip="Bấm để xem chi tiết thiết yếu khác"/>
        </xdr:cNvPr>
        <xdr:cNvSpPr/>
      </xdr:nvSpPr>
      <xdr:spPr>
        <a:xfrm>
          <a:off x="9829800"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100" b="1">
              <a:solidFill>
                <a:schemeClr val="bg1"/>
              </a:solidFill>
              <a:latin typeface="Times New Roman" panose="02020603050405020304" pitchFamily="18" charset="0"/>
              <a:ea typeface="+mn-ea"/>
              <a:cs typeface="Times New Roman" panose="02020603050405020304" pitchFamily="18" charset="0"/>
            </a:rPr>
            <a:t>THIẾT YẾU KHÁC</a:t>
          </a:r>
        </a:p>
      </xdr:txBody>
    </xdr:sp>
    <xdr:clientData fPrintsWithSheet="0"/>
  </xdr:twoCellAnchor>
  <xdr:twoCellAnchor>
    <xdr:from>
      <xdr:col>9</xdr:col>
      <xdr:colOff>2657475</xdr:colOff>
      <xdr:row>2</xdr:row>
      <xdr:rowOff>200025</xdr:rowOff>
    </xdr:from>
    <xdr:to>
      <xdr:col>10</xdr:col>
      <xdr:colOff>60960</xdr:colOff>
      <xdr:row>2</xdr:row>
      <xdr:rowOff>474345</xdr:rowOff>
    </xdr:to>
    <xdr:sp macro="" textlink="">
      <xdr:nvSpPr>
        <xdr:cNvPr id="2606" name="Thiết yếu Khác" descr="&quot;&quot;" title="Tổng quan (nút dẫn hướng)">
          <a:hlinkClick xmlns:r="http://schemas.openxmlformats.org/officeDocument/2006/relationships" r:id="rId2" tooltip="Bấm để xem tổng quan bữa tiệc"/>
        </xdr:cNvPr>
        <xdr:cNvSpPr/>
      </xdr:nvSpPr>
      <xdr:spPr>
        <a:xfrm>
          <a:off x="11706225"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100" b="1">
              <a:solidFill>
                <a:schemeClr val="bg1"/>
              </a:solidFill>
              <a:latin typeface="Times New Roman" panose="02020603050405020304" pitchFamily="18" charset="0"/>
              <a:ea typeface="+mn-ea"/>
              <a:cs typeface="Times New Roman" panose="02020603050405020304" pitchFamily="18" charset="0"/>
            </a:rPr>
            <a:t>TỔNG QUAN BỮA TIỆC</a:t>
          </a:r>
        </a:p>
      </xdr:txBody>
    </xdr:sp>
    <xdr:clientData fPrintsWithSheet="0"/>
  </xdr:twoCellAnchor>
  <xdr:twoCellAnchor editAs="oneCell">
    <xdr:from>
      <xdr:col>0</xdr:col>
      <xdr:colOff>0</xdr:colOff>
      <xdr:row>0</xdr:row>
      <xdr:rowOff>0</xdr:rowOff>
    </xdr:from>
    <xdr:to>
      <xdr:col>9</xdr:col>
      <xdr:colOff>95250</xdr:colOff>
      <xdr:row>0</xdr:row>
      <xdr:rowOff>409575</xdr:rowOff>
    </xdr:to>
    <xdr:sp macro="" textlink="">
      <xdr:nvSpPr>
        <xdr:cNvPr id="3073" name="Hình Tự động 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9</xdr:col>
      <xdr:colOff>95250</xdr:colOff>
      <xdr:row>0</xdr:row>
      <xdr:rowOff>409575</xdr:rowOff>
    </xdr:to>
    <xdr:sp macro="" textlink="">
      <xdr:nvSpPr>
        <xdr:cNvPr id="3333" name="Hình Tự động 26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9</xdr:col>
      <xdr:colOff>95250</xdr:colOff>
      <xdr:row>0</xdr:row>
      <xdr:rowOff>409575</xdr:rowOff>
    </xdr:to>
    <xdr:sp macro="" textlink="">
      <xdr:nvSpPr>
        <xdr:cNvPr id="3853" name="Hình Tự động 78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778</xdr:colOff>
      <xdr:row>0</xdr:row>
      <xdr:rowOff>408020</xdr:rowOff>
    </xdr:to>
    <xdr:grpSp>
      <xdr:nvGrpSpPr>
        <xdr:cNvPr id="1563" name="Đường viền Tiêu đề" descr="Hoa văn nở rộ" title="Đường viền Tiêu đề"/>
        <xdr:cNvGrpSpPr>
          <a:grpSpLocks noChangeAspect="1"/>
        </xdr:cNvGrpSpPr>
      </xdr:nvGrpSpPr>
      <xdr:grpSpPr bwMode="auto">
        <a:xfrm>
          <a:off x="0" y="0"/>
          <a:ext cx="10049653" cy="408020"/>
          <a:chOff x="60" y="110"/>
          <a:chExt cx="1056" cy="43"/>
        </a:xfrm>
        <a:solidFill>
          <a:schemeClr val="tx1">
            <a:lumMod val="75000"/>
            <a:lumOff val="25000"/>
          </a:schemeClr>
        </a:solidFill>
      </xdr:grpSpPr>
      <xdr:grpSp>
        <xdr:nvGrpSpPr>
          <xdr:cNvPr id="1564" name="Nhóm 204"/>
          <xdr:cNvGrpSpPr>
            <a:grpSpLocks/>
          </xdr:cNvGrpSpPr>
        </xdr:nvGrpSpPr>
        <xdr:grpSpPr bwMode="auto">
          <a:xfrm>
            <a:off x="60" y="110"/>
            <a:ext cx="1056" cy="43"/>
            <a:chOff x="60" y="110"/>
            <a:chExt cx="1056" cy="43"/>
          </a:xfrm>
          <a:grpFill/>
        </xdr:grpSpPr>
        <xdr:sp macro="" textlink="">
          <xdr:nvSpPr>
            <xdr:cNvPr id="1621" name="Hình tự do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1622" name="Hình tự do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1623" name="Hình tự do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1624" name="Hình tự do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1625" name="Hình tự do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626" name="Hình tự do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1627" name="Hình tự do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628" name="Hình tự do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629" name="Hình tự do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630" name="Hình tự do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631" name="Hình tự do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632" name="Hình tự do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1633" name="Hình tự do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1634" name="Hình tự do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1635" name="Hình tự do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636" name="Hình tự do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1637" name="Hình tự do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638" name="Hình tự do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639" name="Hình tự do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640" name="Hình tự do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641" name="Hình tự do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642" name="Hình tự do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1643" name="Hình tự do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644" name="Hình tự do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1645" name="Hình tự do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646" name="Hình tự do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647" name="Hình tự do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648" name="Hình tự do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1649" name="Hình tự do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1650" name="Hình tự do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651" name="Hình tự do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652" name="Hình tự do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1653" name="Hình tự do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1654" name="Hình tự do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655" name="Hình tự do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656" name="Hình tự do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657" name="Hình tự do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658" name="Hình tự do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659" name="Hình tự do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660" name="Hình tự do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661" name="Hình tự do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662" name="Hình tự do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663" name="Hình tự do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664" name="Hình tự do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665" name="Hình tự do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666" name="Hình tự do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667" name="Hình tự do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668" name="Hình tự do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1669" name="Hình tự do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1670" name="Hình tự do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1671" name="Hình tự do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672" name="Hình tự do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673" name="Hình tự do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674" name="Hình tự do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675" name="Hình tự do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676" name="Hình tự do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677" name="Hình tự do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678" name="Hình tự do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1679" name="Hình tự do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680" name="Hình tự do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1681" name="Hình tự do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1682" name="Hình tự do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83" name="Hình tự do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1684" name="Hình tự do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1685" name="Hình tự do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86" name="Hình tự do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1687" name="Hình tự do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1688" name="Hình tự do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1689" name="Hình tự do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690" name="Hình tự do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691" name="Hình tự do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692" name="Hình tự do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693" name="Hình tự do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1694" name="Hình tự do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95" name="Hình tự do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696" name="Hình tự do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697" name="Hình tự do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698" name="Hình tự do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1699" name="Hình tự do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700" name="Hình tự do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701" name="Hình tự do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1702" name="Hình tự do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703" name="Hình tự do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1704" name="Hình tự do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1705" name="Hình tự do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1706" name="Hình tự do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707" name="Hình tự do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708" name="Hình tự do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1709" name="Hình tự do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0" name="Hình tự do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1711" name="Hình tự do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712" name="Hình tự do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3" name="Hình tự do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4" name="Hình tự do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1715" name="Hình tự do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1716" name="Hình tự do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1717" name="Hình tự do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1718" name="Hình tự do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1719" name="Hình tự do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720" name="Hình tự do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1721" name="Hình tự do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1722" name="Hình tự do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1723" name="Hình tự do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724" name="Hình tự do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725" name="Hình tự do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726" name="Hình tự do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727" name="Hình tự do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728" name="Hình tự do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729" name="Hình tự do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730" name="Hình tự do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731" name="Hình tự do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732" name="Hình tự do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733" name="Hình tự do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734" name="Hình tự do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735" name="Hình tự do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1736" name="Hình tự do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1737" name="Hình tự do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1738" name="Hình tự do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39" name="Hình tự do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740" name="Hình tự do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1741" name="Hình tự do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1742" name="Hình tự do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743" name="Hình tự do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744" name="Hình tự do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1745" name="Hình tự do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1746" name="Hình tự do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47" name="Hình tự do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1748" name="Hình tự do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1749" name="Hình tự do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1750" name="Hình tự do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1751" name="Hình tự do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752" name="Hình tự do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53" name="Hình tự do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1754" name="Hình tự do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55" name="Hình tự do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56" name="Hình tự do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1757" name="Hình tự do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758" name="Hình tự do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1759" name="Hình tự do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1760" name="Hình tự do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1761" name="Hình tự do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1762" name="Hình tự do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763" name="Hình tự do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764" name="Hình tự do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765" name="Hình tự do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1766" name="Hình tự do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767" name="Hình tự do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768" name="Hình tự do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769" name="Hình tự do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770" name="Hình tự do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771" name="Hình tự do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1772" name="Hình tự do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1773" name="Hình tự do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1774" name="Hình tự do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1775" name="Hình tự do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1776" name="Hình tự do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777" name="Hình tự do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778" name="Hình tự do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779" name="Hình tự do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780" name="Hình tự do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81" name="Hình tự do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1782" name="Hình tự do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783" name="Hình tự do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784" name="Hình tự do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1785" name="Hình tự do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786" name="Hình tự do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1787" name="Hình tự do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788" name="Hình tự do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1789" name="Hình tự do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1790" name="Hình tự do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1791" name="Hình tự do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1792" name="Hình tự do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1793" name="Hình tự do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1794" name="Hình tự do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795" name="Hình tự do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1796" name="Hình tự do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1797" name="Hình tự do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1798" name="Hình tự do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799" name="Hình tự do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800" name="Hình tự do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1801" name="Hình tự do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1802" name="Hình tự do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1803" name="Hình tự do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804" name="Hình tự do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1805" name="Hình tự do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1806" name="Hình tự do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1807" name="Hình tự do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1808" name="Hình tự do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809" name="Hình tự do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1810" name="Hình tự do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1811" name="Hình tự do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1812" name="Hình tự do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1813" name="Hình tự do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1814" name="Hình tự do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815" name="Hình tự do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816" name="Hình tự do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1817" name="Hình tự do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1818" name="Hình tự do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1819" name="Hình tự do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1565" name="Hình tự do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1566" name="Hình tự do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1567" name="Hình tự do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1568" name="Hình tự do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1569" name="Hình tự do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1570" name="Hình tự do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1571" name="Hình tự do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572" name="Hình tự do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1573" name="Hình tự do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1574" name="Hình tự do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575" name="Hình tự do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1576" name="Hình tự do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1577" name="Hình tự do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1578" name="Hình tự do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1579" name="Hình tự do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1580" name="Hình tự do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581" name="Hình tự do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1582" name="Hình tự do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1583" name="Hình tự do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1584" name="Hình tự do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1585" name="Hình tự do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586" name="Hình tự do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87" name="Hình tự do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88" name="Hình tự do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1589" name="Hình tự do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1590" name="Hình tự do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91" name="Hình tự do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1592" name="Hình tự do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1593" name="Hình tự do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594" name="Hình tự do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1595" name="Hình tự do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1596" name="Hình tự do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1597" name="Hình chữ nhật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1598" name="Hình tự do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1599" name="Hình tự do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1600" name="Hình tự do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601" name="Hình tự do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1602" name="Hình tự do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1603" name="Hình tự do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604" name="Hình tự do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605" name="Hình tự do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1606" name="Hình tự do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1607" name="Hình tự do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608" name="Hình tự do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1609" name="Hình tự do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1610" name="Hình tự do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1611" name="Hình tự do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1612" name="Hình tự do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613" name="Hình tự do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1614" name="Hình tự do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1615" name="Hình tự do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616" name="Hình tự do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1617" name="Hình tự do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618" name="Hình tự do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1619" name="Hình tự do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620" name="Hình tự do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clientData/>
  </xdr:twoCellAnchor>
  <xdr:twoCellAnchor>
    <xdr:from>
      <xdr:col>4</xdr:col>
      <xdr:colOff>2219325</xdr:colOff>
      <xdr:row>2</xdr:row>
      <xdr:rowOff>209550</xdr:rowOff>
    </xdr:from>
    <xdr:to>
      <xdr:col>5</xdr:col>
      <xdr:colOff>13335</xdr:colOff>
      <xdr:row>2</xdr:row>
      <xdr:rowOff>483870</xdr:rowOff>
    </xdr:to>
    <xdr:sp macro="" textlink="">
      <xdr:nvSpPr>
        <xdr:cNvPr id="1820" name="TỔNG QUAN BỮA TIỆC" descr="&quot;&quot;" title="Tổng quan  (nút dẫn hướng)">
          <a:hlinkClick xmlns:r="http://schemas.openxmlformats.org/officeDocument/2006/relationships" r:id="rId1" tooltip="Bấm để xem tổng quan bữa tiệc"/>
        </xdr:cNvPr>
        <xdr:cNvSpPr/>
      </xdr:nvSpPr>
      <xdr:spPr>
        <a:xfrm>
          <a:off x="7820025" y="704850"/>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100" b="1">
              <a:solidFill>
                <a:schemeClr val="bg1"/>
              </a:solidFill>
              <a:latin typeface="Times New Roman" panose="02020603050405020304" pitchFamily="18" charset="0"/>
              <a:ea typeface="+mn-ea"/>
              <a:cs typeface="Times New Roman" panose="02020603050405020304" pitchFamily="18" charset="0"/>
            </a:rPr>
            <a:t>TỔNG QUAN BỮA TIỆC</a:t>
          </a:r>
        </a:p>
      </xdr:txBody>
    </xdr:sp>
    <xdr:clientData fPrintsWithSheet="0"/>
  </xdr:twoCellAnchor>
  <xdr:twoCellAnchor>
    <xdr:from>
      <xdr:col>4</xdr:col>
      <xdr:colOff>352425</xdr:colOff>
      <xdr:row>2</xdr:row>
      <xdr:rowOff>209550</xdr:rowOff>
    </xdr:from>
    <xdr:to>
      <xdr:col>4</xdr:col>
      <xdr:colOff>2089785</xdr:colOff>
      <xdr:row>2</xdr:row>
      <xdr:rowOff>483870</xdr:rowOff>
    </xdr:to>
    <xdr:sp macro="" textlink="">
      <xdr:nvSpPr>
        <xdr:cNvPr id="1821" name="Thức ăn và Đồ uống " descr="&quot;&quot;" title="Thức ăn và Đồ uống  (nút dẫn hướng)">
          <a:hlinkClick xmlns:r="http://schemas.openxmlformats.org/officeDocument/2006/relationships" r:id="rId2" tooltip="Bấm để xem chi tiết thức ăn và Đồ uống"/>
        </xdr:cNvPr>
        <xdr:cNvSpPr/>
      </xdr:nvSpPr>
      <xdr:spPr>
        <a:xfrm>
          <a:off x="5953125" y="704850"/>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marL="0" indent="0" algn="ctr"/>
          <a:r>
            <a:rPr lang="vi-VN" sz="1100" b="1">
              <a:solidFill>
                <a:schemeClr val="bg1"/>
              </a:solidFill>
              <a:latin typeface="Times New Roman" panose="02020603050405020304" pitchFamily="18" charset="0"/>
              <a:ea typeface="+mn-ea"/>
              <a:cs typeface="Times New Roman" panose="02020603050405020304" pitchFamily="18" charset="0"/>
            </a:rPr>
            <a:t>THỨC ĂN &amp; Đồ uống</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24</xdr:col>
      <xdr:colOff>104775</xdr:colOff>
      <xdr:row>0</xdr:row>
      <xdr:rowOff>276224</xdr:rowOff>
    </xdr:from>
    <xdr:to>
      <xdr:col>34</xdr:col>
      <xdr:colOff>0</xdr:colOff>
      <xdr:row>0</xdr:row>
      <xdr:rowOff>704850</xdr:rowOff>
    </xdr:to>
    <xdr:sp macro="" textlink="">
      <xdr:nvSpPr>
        <xdr:cNvPr id="6" name="Mẹo" descr="In bảng tính này và sử dụng nó để phác thảo sắp xếp chỗ ngồi của bạn!" title="Mẹo"/>
        <xdr:cNvSpPr txBox="1"/>
      </xdr:nvSpPr>
      <xdr:spPr>
        <a:xfrm>
          <a:off x="5133975" y="276224"/>
          <a:ext cx="1990725"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vi-VN" sz="1000">
              <a:solidFill>
                <a:schemeClr val="dk1"/>
              </a:solidFill>
              <a:effectLst/>
              <a:latin typeface="Times New Roman" panose="02020603050405020304" pitchFamily="18" charset="0"/>
              <a:ea typeface="+mn-ea"/>
              <a:cs typeface="Times New Roman" panose="02020603050405020304" pitchFamily="18" charset="0"/>
            </a:rPr>
            <a:t>In bảng tính này và sử dụng nó để phác thảo sắp xếp chỗ ngồi của bạn!</a:t>
          </a:r>
        </a:p>
      </xdr:txBody>
    </xdr:sp>
    <xdr:clientData fPrintsWithSheet="0"/>
  </xdr:twoCellAnchor>
</xdr:wsDr>
</file>

<file path=xl/tables/table1.xml><?xml version="1.0" encoding="utf-8"?>
<table xmlns="http://schemas.openxmlformats.org/spreadsheetml/2006/main" id="10" name="BudgetOverview" displayName="BudgetOverview" ref="D16:H21" totalsRowCount="1" headerRowDxfId="92" dataDxfId="91" totalsRowDxfId="90">
  <tableColumns count="5">
    <tableColumn id="1" name="MỤC" totalsRowLabel="Tổng cộng" dataDxfId="89" totalsRowDxfId="88"/>
    <tableColumn id="5" name="ĐẾM" totalsRowFunction="sum" dataDxfId="87" totalsRowDxfId="86"/>
    <tableColumn id="2" name="SỐ TIỀN NGÂN SÁCH" totalsRowFunction="sum" dataDxfId="85" totalsRowDxfId="84"/>
    <tableColumn id="3" name="TỔNG CHI PHÍ" totalsRowFunction="sum" dataDxfId="83" totalsRowDxfId="82"/>
    <tableColumn id="4" name="CHÊNH LỆCH" totalsRowFunction="custom" dataDxfId="81" totalsRowDxfId="80">
      <calculatedColumnFormula>BudgetOverview[[#This Row],[SỐ TIỀN NGÂN SÁCH]]-BudgetOverview[[#This Row],[TỔNG CHI PHÍ]]</calculatedColumnFormula>
      <totalsRowFormula>BudgetOverview[[#Totals],[SỐ TIỀN NGÂN SÁCH]]-BudgetOverview[[#Totals],[TỔNG CHI PHÍ]]</totalsRowFormula>
    </tableColumn>
  </tableColumns>
  <tableStyleInfo name="Party Planner 2" showFirstColumn="0" showLastColumn="0" showRowStripes="1" showColumnStripes="0"/>
  <extLst>
    <ext xmlns:x14="http://schemas.microsoft.com/office/spreadsheetml/2009/9/main" uri="{504A1905-F514-4f6f-8877-14C23A59335A}">
      <x14:table altText="Tóm tắt Ngân sách" altTextSummary="Đếm Mục Ngân sách, Số tiền Ngân sách, Tổng Chi phí và Chênh lệch Ngân sách"/>
    </ext>
  </extLst>
</table>
</file>

<file path=xl/tables/table2.xml><?xml version="1.0" encoding="utf-8"?>
<table xmlns="http://schemas.openxmlformats.org/spreadsheetml/2006/main" id="11" name="AttendeeSummary" displayName="AttendeeSummary" ref="D8:H11" totalsRowCount="1" headerRowDxfId="79" dataDxfId="78" totalsRowDxfId="77">
  <tableColumns count="5">
    <tableColumn id="1" name="Khách đã Xác nhận" totalsRowLabel="Tổng cộng" dataDxfId="76" totalsRowDxfId="4"/>
    <tableColumn id="2" name="Tổng Xác nhận" totalsRowFunction="sum" dataDxfId="75" totalsRowDxfId="3"/>
    <tableColumn id="4" name="Thức ăn" totalsRowFunction="custom" dataDxfId="74" totalsRowDxfId="2">
      <totalsRowFormula>"TB     "&amp;TEXT(SUBTOTAL(101,AttendeeSummary[Thức ăn]),"#,##0.00  ₫")</totalsRowFormula>
    </tableColumn>
    <tableColumn id="3" name="Khác" totalsRowFunction="custom" dataDxfId="73" totalsRowDxfId="1">
      <calculatedColumnFormula>EssentialCostPerGuest</calculatedColumnFormula>
      <totalsRowFormula>"TB     "&amp;TEXT(SUBTOTAL(101,AttendeeSummary[Khác]),"#,##0.00  ₫")</totalsRowFormula>
    </tableColumn>
    <tableColumn id="5" name="Tổng cộng" totalsRowFunction="sum" dataDxfId="72" totalsRowDxfId="0"/>
  </tableColumns>
  <tableStyleInfo name="Party Planner" showFirstColumn="0" showLastColumn="0" showRowStripes="1" showColumnStripes="0"/>
  <extLst>
    <ext xmlns:x14="http://schemas.microsoft.com/office/spreadsheetml/2009/9/main" uri="{504A1905-F514-4f6f-8877-14C23A59335A}">
      <x14:table altText="Tóm tắt Khách" altTextSummary="Danh sách RSVPS, Chi phí Mỗi Khách và Số tiền Ngân sách."/>
    </ext>
  </extLst>
</table>
</file>

<file path=xl/tables/table3.xml><?xml version="1.0" encoding="utf-8"?>
<table xmlns="http://schemas.openxmlformats.org/spreadsheetml/2006/main" id="1" name="GuestTable" displayName="GuestTable" ref="B7:L22" totalsRowShown="0" headerRowDxfId="71" dataDxfId="70">
  <autoFilter ref="B7:L22"/>
  <tableColumns count="11">
    <tableColumn id="1" name="TÊN" dataDxfId="69"/>
    <tableColumn id="2" name="ĐỊA CHỈ" dataDxfId="68"/>
    <tableColumn id="3" name="THÀNH PHỐ" dataDxfId="67"/>
    <tableColumn id="4" name="BANG" dataDxfId="66"/>
    <tableColumn id="5" name="ZIP" dataDxfId="65"/>
    <tableColumn id="6" name="ĐIỆN THOẠI" dataDxfId="64"/>
    <tableColumn id="11" name="EMAIL" dataDxfId="63"/>
    <tableColumn id="7" name="CÓ THAM DỰ?" dataDxfId="62"/>
    <tableColumn id="8" name="TRẺ EM" dataDxfId="61"/>
    <tableColumn id="9" name="NGƯỜI LỚN" dataDxfId="60"/>
    <tableColumn id="10" name="TỔNG" dataDxfId="59">
      <calculatedColumnFormula>SUM(GuestTable[[#This Row],[TRẺ EM]:[NGƯỜI LỚN]])</calculatedColumnFormula>
    </tableColumn>
  </tableColumns>
  <tableStyleInfo name="Party Planner 2" showFirstColumn="0" showLastColumn="0" showRowStripes="1" showColumnStripes="1"/>
  <extLst>
    <ext xmlns:x14="http://schemas.microsoft.com/office/spreadsheetml/2009/9/main" uri="{504A1905-F514-4f6f-8877-14C23A59335A}">
      <x14:table altText="Khách" altTextSummary="Danh sách tên và chi tiết khách như địa chỉ, địa chỉ email, tham dự (có/không), số trẻ em và người lớn tham dự và tổng số người tham dự được tính."/>
    </ext>
  </extLst>
</table>
</file>

<file path=xl/tables/table4.xml><?xml version="1.0" encoding="utf-8"?>
<table xmlns="http://schemas.openxmlformats.org/spreadsheetml/2006/main" id="2" name="FoodTable" displayName="FoodTable" ref="B6:J25" totalsRowCount="1" headerRowDxfId="58" dataDxfId="57" totalsRowDxfId="56">
  <tableColumns count="9">
    <tableColumn id="1" name="MỤC THỨC ĂN VÀ ĐỒ UỐNG" totalsRowLabel="Tổng cộng" dataDxfId="55" totalsRowDxfId="54"/>
    <tableColumn id="6" name="TỔNG CHI PHÍ" totalsRowFunction="sum" dataDxfId="53" totalsRowDxfId="52"/>
    <tableColumn id="2" name="KHẨU PHẦN MỖI TRẺ EM" totalsRowFunction="sum" dataDxfId="51" totalsRowDxfId="50"/>
    <tableColumn id="3" name="KHẨU PHẦN MỖI NGƯỜI LỚN" totalsRowFunction="sum" dataDxfId="49" totalsRowDxfId="48"/>
    <tableColumn id="4" name="TỔNG KHẨU PHẦN" totalsRowFunction="sum" dataDxfId="47" totalsRowDxfId="46">
      <calculatedColumnFormula>(FoodTable[[#This Row],[KHẨU PHẦN MỖI TRẺ EM]]*ChildrenTotal)+(FoodTable[[#This Row],[KHẨU PHẦN MỖI NGƯỜI LỚN]]*AdultTotal)</calculatedColumnFormula>
    </tableColumn>
    <tableColumn id="7" name="CHI PHÍ MỖI KHẨU PHẦN" totalsRowFunction="sum" dataDxfId="45" totalsRowDxfId="44">
      <calculatedColumnFormula>IFERROR(FoodTable[[#This Row],[TỔNG CHI PHÍ]]/FoodTable[[#This Row],[TỔNG KHẨU PHẦN]],"")</calculatedColumnFormula>
    </tableColumn>
    <tableColumn id="10" name="CHI PHÍ MỖI TRẺ EM" totalsRowFunction="sum" dataDxfId="43" totalsRowDxfId="42">
      <calculatedColumnFormula>IFERROR(FoodTable[[#This Row],[CHI PHÍ MỖI KHẨU PHẦN]]*FoodTable[[#This Row],[KHẨU PHẦN MỖI TRẺ EM]],"")</calculatedColumnFormula>
    </tableColumn>
    <tableColumn id="9" name="CHI PHÍ MỖI NGƯỜI LỚN" totalsRowFunction="sum" dataDxfId="41" totalsRowDxfId="40">
      <calculatedColumnFormula>IFERROR(FoodTable[[#This Row],[CHI PHÍ MỖI KHẨU PHẦN]]*FoodTable[[#This Row],[KHẨU PHẦN MỖI NGƯỜI LỚN]],"")</calculatedColumnFormula>
    </tableColumn>
    <tableColumn id="5" name="CHÚ THÍCH" dataDxfId="39" totalsRowDxfId="38"/>
  </tableColumns>
  <tableStyleInfo name="Party Planner 2" showFirstColumn="0" showLastColumn="0" showRowStripes="1" showColumnStripes="1"/>
  <extLst>
    <ext xmlns:x14="http://schemas.microsoft.com/office/spreadsheetml/2009/9/main" uri="{504A1905-F514-4f6f-8877-14C23A59335A}">
      <x14:table altText="Thức ăn &amp; Đồ uống" altTextSummary="Danh sách các mục thức ăn và Đồ uống cùng với tổng chi phí, khẩu phần cho trẻ em và người lớn, tổng chi phí cho các khẩu phần, chi phí mỗi khẩu phần, chi phí mỗi một trẻ em và người lớn cùng với chỗ để ghi chú."/>
    </ext>
  </extLst>
</table>
</file>

<file path=xl/tables/table5.xml><?xml version="1.0" encoding="utf-8"?>
<table xmlns="http://schemas.openxmlformats.org/spreadsheetml/2006/main" id="6" name="Table2Budget" displayName="Table2Budget" ref="B17:E22" totalsRowCount="1" headerRowDxfId="37" dataDxfId="36" totalsRowDxfId="35">
  <autoFilter ref="B17:E21"/>
  <tableColumns count="4">
    <tableColumn id="1" name="Trang trí" totalsRowLabel="Tổng cộng" dataDxfId="34" totalsRowDxfId="33"/>
    <tableColumn id="3" name="Chi phí" totalsRowFunction="sum" dataDxfId="32" totalsRowDxfId="31"/>
    <tableColumn id="5" name="Mua" dataDxfId="30" totalsRowDxfId="29"/>
    <tableColumn id="6" name="Ghi chú" dataDxfId="28" totalsRowDxfId="27"/>
  </tableColumns>
  <tableStyleInfo name="Party Planner 2" showFirstColumn="0" showLastColumn="0" showRowStripes="1" showColumnStripes="0"/>
</table>
</file>

<file path=xl/tables/table6.xml><?xml version="1.0" encoding="utf-8"?>
<table xmlns="http://schemas.openxmlformats.org/spreadsheetml/2006/main" id="7" name="Table1Budget" displayName="Table1Budget" ref="B6:E14" totalsRowCount="1" headerRowDxfId="26" dataDxfId="25" totalsRowDxfId="24">
  <autoFilter ref="B6:E13"/>
  <tableColumns count="4">
    <tableColumn id="1" name="Thiết bị &amp; Vật tư" totalsRowLabel="Tổng cộng" dataDxfId="23" totalsRowDxfId="22"/>
    <tableColumn id="3" name="Chi phí" totalsRowFunction="sum" dataDxfId="21" totalsRowDxfId="20"/>
    <tableColumn id="5" name="Mua" dataDxfId="19" totalsRowDxfId="18"/>
    <tableColumn id="6" name="Ghi chú" dataDxfId="17" totalsRowDxfId="16"/>
  </tableColumns>
  <tableStyleInfo name="Party Planner 2" showFirstColumn="0" showLastColumn="0" showRowStripes="1" showColumnStripes="1"/>
  <extLst>
    <ext xmlns:x14="http://schemas.microsoft.com/office/spreadsheetml/2009/9/main" uri="{504A1905-F514-4f6f-8877-14C23A59335A}">
      <x14:table altText="Thiết yếu Khác" altTextSummary="Danh sách các mục khác như thiết bị và vật tư, chi phí, mua (có/không) và ghi chú."/>
    </ext>
  </extLst>
</table>
</file>

<file path=xl/tables/table7.xml><?xml version="1.0" encoding="utf-8"?>
<table xmlns="http://schemas.openxmlformats.org/spreadsheetml/2006/main" id="8" name="Table3Budget" displayName="Table3Budget" ref="B25:E30" totalsRowCount="1" headerRowDxfId="15" dataDxfId="14" totalsRowDxfId="13">
  <autoFilter ref="B25:E29"/>
  <tableColumns count="4">
    <tableColumn id="1" name="Khác" totalsRowLabel="Tổng cộng" dataDxfId="12" totalsRowDxfId="11"/>
    <tableColumn id="2" name="Chi phí" totalsRowFunction="sum" dataDxfId="10" totalsRowDxfId="9"/>
    <tableColumn id="3" name="Mua" dataDxfId="8" totalsRowDxfId="7"/>
    <tableColumn id="4" name="Ghi chú" dataDxfId="6" totalsRowDxfId="5"/>
  </tableColumns>
  <tableStyleInfo name="Party Planner 2" showFirstColumn="0" showLastColumn="0" showRowStripes="1" showColumnStripes="0"/>
</table>
</file>

<file path=xl/theme/theme1.xml><?xml version="1.0" encoding="utf-8"?>
<a:theme xmlns:a="http://schemas.openxmlformats.org/drawingml/2006/main" name="(71)PartyPlannerTheme">
  <a:themeElements>
    <a:clrScheme name="Custom 7">
      <a:dk1>
        <a:sysClr val="windowText" lastClr="000000"/>
      </a:dk1>
      <a:lt1>
        <a:sysClr val="window" lastClr="FFFFFF"/>
      </a:lt1>
      <a:dk2>
        <a:srgbClr val="3F3F3F"/>
      </a:dk2>
      <a:lt2>
        <a:srgbClr val="E7E6E6"/>
      </a:lt2>
      <a:accent1>
        <a:srgbClr val="7DB3BE"/>
      </a:accent1>
      <a:accent2>
        <a:srgbClr val="E8581D"/>
      </a:accent2>
      <a:accent3>
        <a:srgbClr val="C3CE00"/>
      </a:accent3>
      <a:accent4>
        <a:srgbClr val="007F7B"/>
      </a:accent4>
      <a:accent5>
        <a:srgbClr val="524E88"/>
      </a:accent5>
      <a:accent6>
        <a:srgbClr val="BEB675"/>
      </a:accent6>
      <a:hlink>
        <a:srgbClr val="0563C1"/>
      </a:hlink>
      <a:folHlink>
        <a:srgbClr val="954F72"/>
      </a:folHlink>
    </a:clrScheme>
    <a:fontScheme name="Party Planner">
      <a:majorFont>
        <a:latin typeface="Garamond"/>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71)PartyPlannerTheme" id="{B5AD53F2-01B2-4AE1-A16D-16272093A9A8}" vid="{9E86D3EB-4C46-474C-B5AA-EC81FD0012F9}"/>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A1:I23"/>
  <sheetViews>
    <sheetView showGridLines="0" topLeftCell="A4" workbookViewId="0">
      <selection activeCell="D21" sqref="D21"/>
    </sheetView>
  </sheetViews>
  <sheetFormatPr defaultRowHeight="15.75" x14ac:dyDescent="0.25"/>
  <cols>
    <col min="1" max="1" width="3.75" style="1" customWidth="1"/>
    <col min="2" max="2" width="26.375" style="1" customWidth="1"/>
    <col min="3" max="3" width="17.875" style="1" customWidth="1"/>
    <col min="4" max="4" width="23.625" style="1" customWidth="1"/>
    <col min="5" max="5" width="16.375" style="1" customWidth="1"/>
    <col min="6" max="6" width="21.375" style="1" bestFit="1" customWidth="1"/>
    <col min="7" max="7" width="18.25" style="1" customWidth="1"/>
    <col min="8" max="8" width="24" style="1" customWidth="1"/>
    <col min="9" max="9" width="3.75" style="1" customWidth="1"/>
    <col min="10" max="10" width="0.75" style="1" customWidth="1"/>
    <col min="11" max="16384" width="9" style="1"/>
  </cols>
  <sheetData>
    <row r="1" spans="1:9" ht="33" customHeight="1" x14ac:dyDescent="0.25"/>
    <row r="2" spans="1:9" ht="6" customHeight="1" x14ac:dyDescent="0.25">
      <c r="A2" s="2"/>
      <c r="B2" s="2"/>
      <c r="C2" s="2"/>
      <c r="D2" s="2"/>
      <c r="E2" s="2"/>
      <c r="F2" s="2"/>
      <c r="G2" s="2"/>
      <c r="H2" s="2"/>
      <c r="I2" s="2"/>
    </row>
    <row r="3" spans="1:9" ht="53.25" customHeight="1" x14ac:dyDescent="0.25">
      <c r="A3" s="3"/>
      <c r="B3" s="4" t="s">
        <v>33</v>
      </c>
      <c r="C3" s="3"/>
      <c r="D3" s="5"/>
      <c r="E3" s="3"/>
      <c r="F3" s="3"/>
      <c r="G3" s="3"/>
      <c r="H3" s="3"/>
      <c r="I3" s="3"/>
    </row>
    <row r="4" spans="1:9" ht="14.25" customHeight="1" x14ac:dyDescent="0.25">
      <c r="A4" s="2"/>
      <c r="B4" s="6"/>
      <c r="C4" s="2"/>
      <c r="D4" s="7"/>
      <c r="E4" s="2"/>
      <c r="F4" s="2"/>
      <c r="G4" s="2"/>
      <c r="H4" s="2"/>
      <c r="I4" s="2"/>
    </row>
    <row r="5" spans="1:9" ht="32.25" customHeight="1" x14ac:dyDescent="0.25"/>
    <row r="6" spans="1:9" ht="21.75" customHeight="1" x14ac:dyDescent="0.25">
      <c r="B6" s="8" t="s">
        <v>34</v>
      </c>
      <c r="D6" s="8" t="s">
        <v>54</v>
      </c>
      <c r="H6" s="9" t="str">
        <f>"CHƯA TRẢ LỜI:  "&amp;OutstandingRSVPs</f>
        <v>CHƯA TRẢ LỜI:  2</v>
      </c>
    </row>
    <row r="7" spans="1:9" ht="21.75" customHeight="1" x14ac:dyDescent="0.3">
      <c r="B7" s="10" t="s">
        <v>35</v>
      </c>
      <c r="D7" s="11" t="s">
        <v>214</v>
      </c>
      <c r="E7" s="12"/>
      <c r="F7" s="35" t="s">
        <v>56</v>
      </c>
      <c r="G7" s="12"/>
      <c r="H7" s="13" t="s">
        <v>46</v>
      </c>
    </row>
    <row r="8" spans="1:9" ht="21.75" customHeight="1" x14ac:dyDescent="0.2">
      <c r="B8" s="14"/>
      <c r="D8" s="15" t="s">
        <v>49</v>
      </c>
      <c r="E8" s="16" t="s">
        <v>50</v>
      </c>
      <c r="F8" s="17" t="s">
        <v>51</v>
      </c>
      <c r="G8" s="18" t="s">
        <v>52</v>
      </c>
      <c r="H8" s="19" t="s">
        <v>53</v>
      </c>
    </row>
    <row r="9" spans="1:9" ht="21.75" customHeight="1" x14ac:dyDescent="0.25">
      <c r="A9" s="20"/>
      <c r="B9" s="8" t="s">
        <v>36</v>
      </c>
      <c r="D9" s="21" t="s">
        <v>41</v>
      </c>
      <c r="E9" s="22">
        <f>SUMIF(GuestTable[CÓ THAM DỰ?],"=Có",GuestTable[NGƯỜI LỚN])</f>
        <v>26</v>
      </c>
      <c r="F9" s="55">
        <f>FoodTable[[#Totals],[CHI PHÍ MỖI NGƯỜI LỚN]]</f>
        <v>263953.85294948879</v>
      </c>
      <c r="G9" s="56">
        <f>EssentialCostPerGuest</f>
        <v>388869.5652173913</v>
      </c>
      <c r="H9" s="52">
        <f>(AttendeeSummary[[#This Row],[Thức ăn]]+AttendeeSummary[[#This Row],[Khác]])*AdultTotal</f>
        <v>16973408.87233888</v>
      </c>
    </row>
    <row r="10" spans="1:9" s="20" customFormat="1" ht="21.75" customHeight="1" x14ac:dyDescent="0.3">
      <c r="B10" s="23" t="s">
        <v>213</v>
      </c>
      <c r="C10" s="23"/>
      <c r="D10" s="21" t="s">
        <v>42</v>
      </c>
      <c r="E10" s="22">
        <f>SUMIF(GuestTable[CÓ THAM DỰ?],"=Có",GuestTable[TRẺ EM])</f>
        <v>20</v>
      </c>
      <c r="F10" s="55">
        <f>FoodTable[[#Totals],[CHI PHÍ MỖI TRẺ EM]]</f>
        <v>150859.9911656646</v>
      </c>
      <c r="G10" s="56">
        <f>EssentialCostPerGuest</f>
        <v>388869.5652173913</v>
      </c>
      <c r="H10" s="52">
        <f>(AttendeeSummary[[#This Row],[Thức ăn]]+AttendeeSummary[[#This Row],[Khác]])*ChildrenTotal</f>
        <v>10794591.127661116</v>
      </c>
    </row>
    <row r="11" spans="1:9" ht="21.75" customHeight="1" x14ac:dyDescent="0.25">
      <c r="D11" s="21" t="s">
        <v>53</v>
      </c>
      <c r="E11" s="22">
        <f>SUBTOTAL(109,AttendeeSummary[Tổng Xác nhận])</f>
        <v>46</v>
      </c>
      <c r="F11" s="83" t="str">
        <f>"TB     "&amp;TEXT(SUBTOTAL(101,AttendeeSummary[Thức ăn]),"#,##0.00  ₫")</f>
        <v>TB     207,406.92  ₫</v>
      </c>
      <c r="G11" s="84" t="str">
        <f>"TB     "&amp;TEXT(SUBTOTAL(101,AttendeeSummary[Khác]),"#,##0.00  ₫")</f>
        <v>TB     388,869.57  ₫</v>
      </c>
      <c r="H11" s="52">
        <f>SUBTOTAL(109,AttendeeSummary[Tổng cộng])</f>
        <v>27767999.999999996</v>
      </c>
    </row>
    <row r="12" spans="1:9" ht="21.75" customHeight="1" x14ac:dyDescent="0.25">
      <c r="B12" s="8" t="s">
        <v>37</v>
      </c>
    </row>
    <row r="13" spans="1:9" ht="21.75" customHeight="1" x14ac:dyDescent="0.3">
      <c r="A13" s="20"/>
      <c r="B13" s="10" t="s">
        <v>38</v>
      </c>
      <c r="D13" s="24"/>
      <c r="E13" s="25"/>
      <c r="F13" s="26"/>
      <c r="G13" s="26"/>
      <c r="H13" s="27"/>
    </row>
    <row r="14" spans="1:9" ht="21.75" customHeight="1" x14ac:dyDescent="0.25"/>
    <row r="15" spans="1:9" ht="21.75" customHeight="1" x14ac:dyDescent="0.25">
      <c r="B15" s="8" t="s">
        <v>39</v>
      </c>
      <c r="D15" s="28" t="s">
        <v>55</v>
      </c>
    </row>
    <row r="16" spans="1:9" ht="21.75" customHeight="1" x14ac:dyDescent="0.3">
      <c r="B16" s="10" t="s">
        <v>40</v>
      </c>
      <c r="D16" s="29" t="s">
        <v>44</v>
      </c>
      <c r="E16" s="30" t="s">
        <v>45</v>
      </c>
      <c r="F16" s="31" t="s">
        <v>46</v>
      </c>
      <c r="G16" s="31" t="s">
        <v>47</v>
      </c>
      <c r="H16" s="32" t="s">
        <v>48</v>
      </c>
    </row>
    <row r="17" spans="4:8" ht="21.75" customHeight="1" x14ac:dyDescent="0.25">
      <c r="D17" s="33" t="s">
        <v>43</v>
      </c>
      <c r="E17" s="34">
        <f>COUNTA(FoodTable[MỤC THỨC ĂN VÀ ĐỒ UỐNG])</f>
        <v>18</v>
      </c>
      <c r="F17" s="57">
        <v>10400000</v>
      </c>
      <c r="G17" s="57">
        <f>FoodTable[[#Totals],[TỔNG CHI PHÍ]]</f>
        <v>9880000</v>
      </c>
      <c r="H17" s="85">
        <f>BudgetOverview[[#This Row],[SỐ TIỀN NGÂN SÁCH]]-BudgetOverview[[#This Row],[TỔNG CHI PHÍ]]</f>
        <v>520000</v>
      </c>
    </row>
    <row r="18" spans="4:8" ht="21.75" customHeight="1" x14ac:dyDescent="0.25">
      <c r="D18" s="29" t="str">
        <f>Table1Header</f>
        <v>Thiết bị &amp; Vật tư</v>
      </c>
      <c r="E18" s="34">
        <f>COUNTA(Table1Budget[Thiết bị &amp; Vật tư])</f>
        <v>7</v>
      </c>
      <c r="F18" s="57">
        <v>8320000</v>
      </c>
      <c r="G18" s="57">
        <f>Table1Budget[[#Totals],[Chi phí]]</f>
        <v>8320000</v>
      </c>
      <c r="H18" s="85">
        <f>BudgetOverview[[#This Row],[SỐ TIỀN NGÂN SÁCH]]-BudgetOverview[[#This Row],[TỔNG CHI PHÍ]]</f>
        <v>0</v>
      </c>
    </row>
    <row r="19" spans="4:8" ht="21.75" customHeight="1" x14ac:dyDescent="0.25">
      <c r="D19" s="29" t="str">
        <f>Table2Header</f>
        <v>Trang trí</v>
      </c>
      <c r="E19" s="34">
        <f>COUNTA(Table2Budget[Trang trí])</f>
        <v>4</v>
      </c>
      <c r="F19" s="57">
        <v>3120000</v>
      </c>
      <c r="G19" s="57">
        <f>Table2Budget[[#Totals],[Chi phí]]</f>
        <v>3640000</v>
      </c>
      <c r="H19" s="85">
        <f>BudgetOverview[[#This Row],[SỐ TIỀN NGÂN SÁCH]]-BudgetOverview[[#This Row],[TỔNG CHI PHÍ]]</f>
        <v>-520000</v>
      </c>
    </row>
    <row r="20" spans="4:8" ht="21.75" customHeight="1" x14ac:dyDescent="0.25">
      <c r="D20" s="29" t="str">
        <f>Table3Header</f>
        <v>Khác</v>
      </c>
      <c r="E20" s="34">
        <f>COUNTA(Table3Budget[Khác])</f>
        <v>4</v>
      </c>
      <c r="F20" s="57">
        <v>6240000</v>
      </c>
      <c r="G20" s="57">
        <f>Table3Budget[[#Totals],[Chi phí]]</f>
        <v>5928000</v>
      </c>
      <c r="H20" s="85">
        <f>BudgetOverview[[#This Row],[SỐ TIỀN NGÂN SÁCH]]-BudgetOverview[[#This Row],[TỔNG CHI PHÍ]]</f>
        <v>312000</v>
      </c>
    </row>
    <row r="21" spans="4:8" ht="21.75" customHeight="1" x14ac:dyDescent="0.25">
      <c r="D21" s="29" t="s">
        <v>53</v>
      </c>
      <c r="E21" s="34">
        <f>SUBTOTAL(109,BudgetOverview[ĐẾM])</f>
        <v>33</v>
      </c>
      <c r="F21" s="57">
        <f>SUBTOTAL(109,BudgetOverview[SỐ TIỀN NGÂN SÁCH])</f>
        <v>28080000</v>
      </c>
      <c r="G21" s="57">
        <f>SUBTOTAL(109,BudgetOverview[TỔNG CHI PHÍ])</f>
        <v>27768000</v>
      </c>
      <c r="H21" s="58">
        <f>BudgetOverview[[#Totals],[SỐ TIỀN NGÂN SÁCH]]-BudgetOverview[[#Totals],[TỔNG CHI PHÍ]]</f>
        <v>312000</v>
      </c>
    </row>
    <row r="22" spans="4:8" ht="18" customHeight="1" x14ac:dyDescent="0.25"/>
    <row r="23" spans="4:8" ht="18" customHeight="1" x14ac:dyDescent="0.25"/>
  </sheetData>
  <conditionalFormatting sqref="G17:G20">
    <cfRule type="dataBar" priority="10">
      <dataBar>
        <cfvo type="min"/>
        <cfvo type="max"/>
        <color theme="0" tint="-0.14999847407452621"/>
      </dataBar>
      <extLst>
        <ext xmlns:x14="http://schemas.microsoft.com/office/spreadsheetml/2009/9/main" uri="{B025F937-C7B1-47D3-B67F-A62EFF666E3E}">
          <x14:id>{6EE943D5-1597-45BE-B780-1C9F0AB33107}</x14:id>
        </ext>
      </extLst>
    </cfRule>
  </conditionalFormatting>
  <conditionalFormatting sqref="H6">
    <cfRule type="expression" dxfId="93" priority="2">
      <formula>OutstandingRSVPs&gt;0</formula>
    </cfRule>
  </conditionalFormatting>
  <printOptions horizontalCentered="1"/>
  <pageMargins left="0.25" right="0.25" top="0.75" bottom="0.75" header="0.3" footer="0.3"/>
  <pageSetup scale="59" fitToHeight="0"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6EE943D5-1597-45BE-B780-1C9F0AB33107}">
            <x14:dataBar minLength="0" maxLength="100" gradient="0">
              <x14:cfvo type="autoMin"/>
              <x14:cfvo type="autoMax"/>
              <x14:negativeFillColor rgb="FFFF0000"/>
              <x14:axisColor auto="1"/>
            </x14:dataBar>
          </x14:cfRule>
          <xm:sqref>G17:G20</xm:sqref>
        </x14:conditionalFormatting>
        <x14:conditionalFormatting xmlns:xm="http://schemas.microsoft.com/office/excel/2006/main">
          <x14:cfRule type="iconSet" priority="9" id="{B163CBFA-223E-4B1D-B44B-EC7E270C65BD}">
            <x14:iconSet iconSet="3Triangles" custom="1">
              <x14:cfvo type="percent">
                <xm:f>0</xm:f>
              </x14:cfvo>
              <x14:cfvo type="num">
                <xm:f>0</xm:f>
              </x14:cfvo>
              <x14:cfvo type="num">
                <xm:f>520000</xm:f>
              </x14:cfvo>
              <x14:cfIcon iconSet="3ArrowsGray" iconId="0"/>
              <x14:cfIcon iconSet="NoIcons" iconId="0"/>
              <x14:cfIcon iconSet="3ArrowsGray" iconId="2"/>
            </x14:iconSet>
          </x14:cfRule>
          <xm:sqref>H17:H20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M22"/>
  <sheetViews>
    <sheetView showGridLines="0" zoomScaleNormal="100" workbookViewId="0"/>
  </sheetViews>
  <sheetFormatPr defaultRowHeight="18" customHeight="1" x14ac:dyDescent="0.25"/>
  <cols>
    <col min="1" max="1" width="3.75" style="1" customWidth="1"/>
    <col min="2" max="2" width="22.5" style="1" customWidth="1"/>
    <col min="3" max="3" width="26.25" style="1" customWidth="1"/>
    <col min="4" max="4" width="18.75" style="1" customWidth="1"/>
    <col min="5" max="5" width="10.75" style="1" customWidth="1"/>
    <col min="6" max="6" width="11.25" style="1" customWidth="1"/>
    <col min="7" max="7" width="13.75" style="1" customWidth="1"/>
    <col min="8" max="8" width="15.75" style="1" customWidth="1"/>
    <col min="9" max="9" width="14.125" style="1" customWidth="1"/>
    <col min="10" max="10" width="13.125" style="1" customWidth="1"/>
    <col min="11" max="11" width="11.625" style="1" customWidth="1"/>
    <col min="12" max="12" width="13.25" style="1" customWidth="1"/>
    <col min="13" max="13" width="3.75" style="1" customWidth="1"/>
    <col min="14" max="14" width="0.75" style="1" customWidth="1"/>
    <col min="15" max="16384" width="9" style="1"/>
  </cols>
  <sheetData>
    <row r="1" spans="1:13" ht="33" customHeight="1" x14ac:dyDescent="0.25"/>
    <row r="2" spans="1:13" ht="6" customHeight="1" x14ac:dyDescent="0.25">
      <c r="A2" s="2"/>
      <c r="B2" s="2"/>
      <c r="C2" s="2"/>
      <c r="D2" s="2"/>
      <c r="E2" s="2"/>
      <c r="F2" s="2"/>
      <c r="G2" s="2"/>
      <c r="H2" s="2"/>
      <c r="I2" s="2"/>
      <c r="J2" s="2"/>
      <c r="K2" s="2"/>
      <c r="L2" s="2"/>
      <c r="M2" s="2"/>
    </row>
    <row r="3" spans="1:13" ht="53.25" customHeight="1" x14ac:dyDescent="0.25">
      <c r="A3" s="3"/>
      <c r="B3" s="36" t="s">
        <v>57</v>
      </c>
      <c r="C3" s="3"/>
      <c r="D3" s="5"/>
      <c r="E3" s="3"/>
      <c r="F3" s="3"/>
      <c r="G3" s="3"/>
      <c r="H3" s="3"/>
      <c r="I3" s="3"/>
      <c r="J3" s="3"/>
      <c r="K3" s="3"/>
      <c r="L3" s="3"/>
      <c r="M3" s="3"/>
    </row>
    <row r="4" spans="1:13" s="45" customFormat="1" ht="14.25" customHeight="1" x14ac:dyDescent="0.25">
      <c r="A4" s="42"/>
      <c r="B4" s="43"/>
      <c r="C4" s="42"/>
      <c r="D4" s="44"/>
      <c r="E4" s="42"/>
      <c r="F4" s="42"/>
      <c r="G4" s="42"/>
      <c r="H4" s="42"/>
      <c r="I4" s="42"/>
      <c r="J4" s="42"/>
      <c r="K4" s="42"/>
      <c r="L4" s="42"/>
      <c r="M4" s="42"/>
    </row>
    <row r="5" spans="1:13" ht="21" customHeight="1" x14ac:dyDescent="0.25"/>
    <row r="6" spans="1:13" ht="12" customHeight="1" x14ac:dyDescent="0.25"/>
    <row r="7" spans="1:13" ht="18" customHeight="1" x14ac:dyDescent="0.25">
      <c r="B7" s="21" t="s">
        <v>134</v>
      </c>
      <c r="C7" s="21" t="s">
        <v>135</v>
      </c>
      <c r="D7" s="21" t="s">
        <v>136</v>
      </c>
      <c r="E7" s="21" t="s">
        <v>137</v>
      </c>
      <c r="F7" s="21" t="s">
        <v>31</v>
      </c>
      <c r="G7" s="21" t="s">
        <v>138</v>
      </c>
      <c r="H7" s="21" t="s">
        <v>32</v>
      </c>
      <c r="I7" s="40" t="s">
        <v>139</v>
      </c>
      <c r="J7" s="40" t="s">
        <v>140</v>
      </c>
      <c r="K7" s="40" t="s">
        <v>141</v>
      </c>
      <c r="L7" s="40" t="s">
        <v>142</v>
      </c>
    </row>
    <row r="8" spans="1:13" s="45" customFormat="1" ht="18" customHeight="1" x14ac:dyDescent="0.25">
      <c r="B8" s="21" t="s">
        <v>58</v>
      </c>
      <c r="C8" s="21" t="s">
        <v>59</v>
      </c>
      <c r="D8" s="21" t="s">
        <v>60</v>
      </c>
      <c r="E8" s="21" t="s">
        <v>61</v>
      </c>
      <c r="F8" s="21" t="s">
        <v>2</v>
      </c>
      <c r="G8" s="46" t="s">
        <v>62</v>
      </c>
      <c r="H8" s="21" t="s">
        <v>1</v>
      </c>
      <c r="I8" s="40" t="s">
        <v>63</v>
      </c>
      <c r="J8" s="40">
        <v>2</v>
      </c>
      <c r="K8" s="40">
        <v>2</v>
      </c>
      <c r="L8" s="40">
        <f>SUM(GuestTable[[#This Row],[TRẺ EM]:[NGƯỜI LỚN]])</f>
        <v>4</v>
      </c>
    </row>
    <row r="9" spans="1:13" s="45" customFormat="1" ht="18" customHeight="1" x14ac:dyDescent="0.25">
      <c r="B9" s="21" t="s">
        <v>64</v>
      </c>
      <c r="C9" s="21" t="s">
        <v>65</v>
      </c>
      <c r="D9" s="21" t="s">
        <v>66</v>
      </c>
      <c r="E9" s="21" t="s">
        <v>67</v>
      </c>
      <c r="F9" s="21" t="s">
        <v>3</v>
      </c>
      <c r="G9" s="46" t="s">
        <v>68</v>
      </c>
      <c r="H9" s="21" t="s">
        <v>17</v>
      </c>
      <c r="I9" s="40" t="s">
        <v>69</v>
      </c>
      <c r="J9" s="40">
        <v>1</v>
      </c>
      <c r="K9" s="40">
        <v>1</v>
      </c>
      <c r="L9" s="40">
        <f>SUM(GuestTable[[#This Row],[TRẺ EM]:[NGƯỜI LỚN]])</f>
        <v>2</v>
      </c>
    </row>
    <row r="10" spans="1:13" s="45" customFormat="1" ht="18" customHeight="1" x14ac:dyDescent="0.25">
      <c r="B10" s="21" t="s">
        <v>70</v>
      </c>
      <c r="C10" s="21" t="s">
        <v>71</v>
      </c>
      <c r="D10" s="21" t="s">
        <v>72</v>
      </c>
      <c r="E10" s="21" t="s">
        <v>73</v>
      </c>
      <c r="F10" s="21" t="s">
        <v>4</v>
      </c>
      <c r="G10" s="46" t="s">
        <v>74</v>
      </c>
      <c r="H10" s="21" t="s">
        <v>18</v>
      </c>
      <c r="I10" s="40" t="s">
        <v>69</v>
      </c>
      <c r="J10" s="40">
        <v>3</v>
      </c>
      <c r="K10" s="40">
        <v>3</v>
      </c>
      <c r="L10" s="40">
        <f>SUM(GuestTable[[#This Row],[TRẺ EM]:[NGƯỜI LỚN]])</f>
        <v>6</v>
      </c>
    </row>
    <row r="11" spans="1:13" s="45" customFormat="1" ht="18" customHeight="1" x14ac:dyDescent="0.25">
      <c r="B11" s="21" t="s">
        <v>75</v>
      </c>
      <c r="C11" s="21" t="s">
        <v>76</v>
      </c>
      <c r="D11" s="21" t="s">
        <v>77</v>
      </c>
      <c r="E11" s="21" t="s">
        <v>78</v>
      </c>
      <c r="F11" s="21" t="s">
        <v>5</v>
      </c>
      <c r="G11" s="46" t="s">
        <v>79</v>
      </c>
      <c r="H11" s="21" t="s">
        <v>19</v>
      </c>
      <c r="I11" s="40"/>
      <c r="J11" s="40"/>
      <c r="K11" s="40">
        <v>2</v>
      </c>
      <c r="L11" s="41">
        <f>SUM(GuestTable[[#This Row],[TRẺ EM]:[NGƯỜI LỚN]])</f>
        <v>2</v>
      </c>
    </row>
    <row r="12" spans="1:13" s="45" customFormat="1" ht="18" customHeight="1" x14ac:dyDescent="0.25">
      <c r="B12" s="21" t="s">
        <v>80</v>
      </c>
      <c r="C12" s="21" t="s">
        <v>81</v>
      </c>
      <c r="D12" s="21" t="s">
        <v>82</v>
      </c>
      <c r="E12" s="21" t="s">
        <v>83</v>
      </c>
      <c r="F12" s="21" t="s">
        <v>6</v>
      </c>
      <c r="G12" s="46" t="s">
        <v>84</v>
      </c>
      <c r="H12" s="21" t="s">
        <v>20</v>
      </c>
      <c r="I12" s="40" t="s">
        <v>69</v>
      </c>
      <c r="J12" s="40">
        <v>4</v>
      </c>
      <c r="K12" s="40">
        <v>3</v>
      </c>
      <c r="L12" s="41">
        <f>SUM(GuestTable[[#This Row],[TRẺ EM]:[NGƯỜI LỚN]])</f>
        <v>7</v>
      </c>
    </row>
    <row r="13" spans="1:13" s="45" customFormat="1" ht="18" customHeight="1" x14ac:dyDescent="0.25">
      <c r="B13" s="21" t="s">
        <v>85</v>
      </c>
      <c r="C13" s="21" t="s">
        <v>86</v>
      </c>
      <c r="D13" s="21" t="s">
        <v>87</v>
      </c>
      <c r="E13" s="21" t="s">
        <v>88</v>
      </c>
      <c r="F13" s="21" t="s">
        <v>7</v>
      </c>
      <c r="G13" s="46" t="s">
        <v>89</v>
      </c>
      <c r="H13" s="21" t="s">
        <v>21</v>
      </c>
      <c r="I13" s="40" t="s">
        <v>69</v>
      </c>
      <c r="J13" s="40">
        <v>2</v>
      </c>
      <c r="K13" s="40">
        <v>2</v>
      </c>
      <c r="L13" s="41">
        <f>SUM(GuestTable[[#This Row],[TRẺ EM]:[NGƯỜI LỚN]])</f>
        <v>4</v>
      </c>
    </row>
    <row r="14" spans="1:13" s="45" customFormat="1" ht="18" customHeight="1" x14ac:dyDescent="0.25">
      <c r="B14" s="21" t="s">
        <v>90</v>
      </c>
      <c r="C14" s="21" t="s">
        <v>91</v>
      </c>
      <c r="D14" s="21" t="s">
        <v>92</v>
      </c>
      <c r="E14" s="21" t="s">
        <v>93</v>
      </c>
      <c r="F14" s="21" t="s">
        <v>8</v>
      </c>
      <c r="G14" s="46" t="s">
        <v>94</v>
      </c>
      <c r="H14" s="21" t="s">
        <v>22</v>
      </c>
      <c r="I14" s="40" t="s">
        <v>69</v>
      </c>
      <c r="J14" s="40">
        <v>1</v>
      </c>
      <c r="K14" s="40">
        <v>4</v>
      </c>
      <c r="L14" s="41">
        <f>SUM(GuestTable[[#This Row],[TRẺ EM]:[NGƯỜI LỚN]])</f>
        <v>5</v>
      </c>
    </row>
    <row r="15" spans="1:13" s="45" customFormat="1" ht="18" customHeight="1" x14ac:dyDescent="0.25">
      <c r="B15" s="21" t="s">
        <v>95</v>
      </c>
      <c r="C15" s="21" t="s">
        <v>96</v>
      </c>
      <c r="D15" s="21" t="s">
        <v>97</v>
      </c>
      <c r="E15" s="21" t="s">
        <v>98</v>
      </c>
      <c r="F15" s="21" t="s">
        <v>9</v>
      </c>
      <c r="G15" s="46" t="s">
        <v>99</v>
      </c>
      <c r="H15" s="21" t="s">
        <v>23</v>
      </c>
      <c r="I15" s="40" t="s">
        <v>63</v>
      </c>
      <c r="J15" s="40">
        <v>5</v>
      </c>
      <c r="K15" s="40">
        <v>3</v>
      </c>
      <c r="L15" s="41">
        <f>SUM(GuestTable[[#This Row],[TRẺ EM]:[NGƯỜI LỚN]])</f>
        <v>8</v>
      </c>
    </row>
    <row r="16" spans="1:13" s="45" customFormat="1" ht="18" customHeight="1" x14ac:dyDescent="0.25">
      <c r="B16" s="21" t="s">
        <v>100</v>
      </c>
      <c r="C16" s="21" t="s">
        <v>101</v>
      </c>
      <c r="D16" s="21" t="s">
        <v>102</v>
      </c>
      <c r="E16" s="21" t="s">
        <v>103</v>
      </c>
      <c r="F16" s="21" t="s">
        <v>10</v>
      </c>
      <c r="G16" s="46" t="s">
        <v>104</v>
      </c>
      <c r="H16" s="21" t="s">
        <v>24</v>
      </c>
      <c r="I16" s="40" t="s">
        <v>69</v>
      </c>
      <c r="J16" s="40">
        <v>3</v>
      </c>
      <c r="K16" s="40">
        <v>2</v>
      </c>
      <c r="L16" s="41">
        <f>SUM(GuestTable[[#This Row],[TRẺ EM]:[NGƯỜI LỚN]])</f>
        <v>5</v>
      </c>
    </row>
    <row r="17" spans="2:12" s="45" customFormat="1" ht="18" customHeight="1" x14ac:dyDescent="0.25">
      <c r="B17" s="21" t="s">
        <v>105</v>
      </c>
      <c r="C17" s="21" t="s">
        <v>106</v>
      </c>
      <c r="D17" s="21" t="s">
        <v>107</v>
      </c>
      <c r="E17" s="21" t="s">
        <v>108</v>
      </c>
      <c r="F17" s="21" t="s">
        <v>11</v>
      </c>
      <c r="G17" s="46" t="s">
        <v>109</v>
      </c>
      <c r="H17" s="21" t="s">
        <v>25</v>
      </c>
      <c r="I17" s="40" t="s">
        <v>69</v>
      </c>
      <c r="J17" s="40"/>
      <c r="K17" s="40">
        <v>4</v>
      </c>
      <c r="L17" s="41">
        <f>SUM(GuestTable[[#This Row],[TRẺ EM]:[NGƯỜI LỚN]])</f>
        <v>4</v>
      </c>
    </row>
    <row r="18" spans="2:12" s="45" customFormat="1" ht="18" customHeight="1" x14ac:dyDescent="0.25">
      <c r="B18" s="21" t="s">
        <v>110</v>
      </c>
      <c r="C18" s="21" t="s">
        <v>111</v>
      </c>
      <c r="D18" s="21" t="s">
        <v>112</v>
      </c>
      <c r="E18" s="21" t="s">
        <v>113</v>
      </c>
      <c r="F18" s="21" t="s">
        <v>12</v>
      </c>
      <c r="G18" s="46" t="s">
        <v>114</v>
      </c>
      <c r="H18" s="21" t="s">
        <v>26</v>
      </c>
      <c r="I18" s="40" t="s">
        <v>69</v>
      </c>
      <c r="J18" s="40">
        <v>3</v>
      </c>
      <c r="K18" s="40">
        <v>5</v>
      </c>
      <c r="L18" s="41">
        <f>SUM(GuestTable[[#This Row],[TRẺ EM]:[NGƯỜI LỚN]])</f>
        <v>8</v>
      </c>
    </row>
    <row r="19" spans="2:12" s="45" customFormat="1" ht="18" customHeight="1" x14ac:dyDescent="0.25">
      <c r="B19" s="21" t="s">
        <v>115</v>
      </c>
      <c r="C19" s="21" t="s">
        <v>116</v>
      </c>
      <c r="D19" s="21" t="s">
        <v>117</v>
      </c>
      <c r="E19" s="21" t="s">
        <v>118</v>
      </c>
      <c r="F19" s="21" t="s">
        <v>13</v>
      </c>
      <c r="G19" s="46" t="s">
        <v>119</v>
      </c>
      <c r="H19" s="21" t="s">
        <v>27</v>
      </c>
      <c r="I19" s="40" t="s">
        <v>63</v>
      </c>
      <c r="J19" s="40">
        <v>2</v>
      </c>
      <c r="K19" s="40">
        <v>3</v>
      </c>
      <c r="L19" s="41">
        <f>SUM(GuestTable[[#This Row],[TRẺ EM]:[NGƯỜI LỚN]])</f>
        <v>5</v>
      </c>
    </row>
    <row r="20" spans="2:12" s="45" customFormat="1" ht="18" customHeight="1" x14ac:dyDescent="0.25">
      <c r="B20" s="21" t="s">
        <v>120</v>
      </c>
      <c r="C20" s="21" t="s">
        <v>121</v>
      </c>
      <c r="D20" s="21" t="s">
        <v>122</v>
      </c>
      <c r="E20" s="21" t="s">
        <v>123</v>
      </c>
      <c r="F20" s="21" t="s">
        <v>14</v>
      </c>
      <c r="G20" s="46" t="s">
        <v>124</v>
      </c>
      <c r="H20" s="21" t="s">
        <v>28</v>
      </c>
      <c r="I20" s="40" t="s">
        <v>69</v>
      </c>
      <c r="J20" s="40">
        <v>3</v>
      </c>
      <c r="K20" s="40">
        <v>2</v>
      </c>
      <c r="L20" s="41">
        <f>SUM(GuestTable[[#This Row],[TRẺ EM]:[NGƯỜI LỚN]])</f>
        <v>5</v>
      </c>
    </row>
    <row r="21" spans="2:12" s="45" customFormat="1" ht="18" customHeight="1" x14ac:dyDescent="0.25">
      <c r="B21" s="21" t="s">
        <v>125</v>
      </c>
      <c r="C21" s="21" t="s">
        <v>126</v>
      </c>
      <c r="D21" s="21" t="s">
        <v>122</v>
      </c>
      <c r="E21" s="21" t="s">
        <v>127</v>
      </c>
      <c r="F21" s="21" t="s">
        <v>15</v>
      </c>
      <c r="G21" s="46" t="s">
        <v>128</v>
      </c>
      <c r="H21" s="21" t="s">
        <v>29</v>
      </c>
      <c r="I21" s="40" t="s">
        <v>63</v>
      </c>
      <c r="J21" s="40"/>
      <c r="K21" s="40">
        <v>1</v>
      </c>
      <c r="L21" s="41">
        <f>SUM(GuestTable[[#This Row],[TRẺ EM]:[NGƯỜI LỚN]])</f>
        <v>1</v>
      </c>
    </row>
    <row r="22" spans="2:12" s="45" customFormat="1" ht="18" customHeight="1" x14ac:dyDescent="0.25">
      <c r="B22" s="21" t="s">
        <v>129</v>
      </c>
      <c r="C22" s="21" t="s">
        <v>130</v>
      </c>
      <c r="D22" s="21" t="s">
        <v>131</v>
      </c>
      <c r="E22" s="21" t="s">
        <v>132</v>
      </c>
      <c r="F22" s="21" t="s">
        <v>16</v>
      </c>
      <c r="G22" s="46" t="s">
        <v>133</v>
      </c>
      <c r="H22" s="21" t="s">
        <v>30</v>
      </c>
      <c r="I22" s="40"/>
      <c r="J22" s="40"/>
      <c r="K22" s="40">
        <v>2</v>
      </c>
      <c r="L22" s="41">
        <f>SUM(GuestTable[[#This Row],[TRẺ EM]:[NGƯỜI LỚN]])</f>
        <v>2</v>
      </c>
    </row>
  </sheetData>
  <dataValidations count="1">
    <dataValidation type="list" allowBlank="1" sqref="I8:I22">
      <formula1>"Có,Không"</formula1>
    </dataValidation>
  </dataValidations>
  <printOptions horizontalCentered="1"/>
  <pageMargins left="0.25" right="0.25" top="0.75" bottom="0.75" header="0.3" footer="0.3"/>
  <pageSetup scale="68"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K25"/>
  <sheetViews>
    <sheetView showGridLines="0" zoomScaleNormal="100" workbookViewId="0">
      <selection activeCell="B14" sqref="B14"/>
    </sheetView>
  </sheetViews>
  <sheetFormatPr defaultRowHeight="18" customHeight="1" x14ac:dyDescent="0.25"/>
  <cols>
    <col min="1" max="1" width="3.75" style="1" customWidth="1"/>
    <col min="2" max="2" width="30.125" style="1" customWidth="1"/>
    <col min="3" max="3" width="24.125" style="1" customWidth="1"/>
    <col min="4" max="9" width="12.125" style="1" customWidth="1"/>
    <col min="10" max="10" width="56.875" style="1" customWidth="1"/>
    <col min="11" max="11" width="3.75" style="1" customWidth="1"/>
    <col min="12" max="12" width="0.75" style="1" customWidth="1"/>
    <col min="13" max="16384" width="9" style="1"/>
  </cols>
  <sheetData>
    <row r="1" spans="1:11" ht="33" customHeight="1" x14ac:dyDescent="0.25"/>
    <row r="2" spans="1:11" ht="6" customHeight="1" x14ac:dyDescent="0.25">
      <c r="A2" s="2"/>
      <c r="B2" s="2"/>
      <c r="C2" s="2"/>
      <c r="D2" s="2"/>
      <c r="E2" s="2"/>
      <c r="F2" s="2"/>
      <c r="G2" s="2"/>
      <c r="H2" s="2"/>
      <c r="I2" s="2"/>
      <c r="J2" s="2"/>
      <c r="K2" s="2"/>
    </row>
    <row r="3" spans="1:11" ht="53.25" customHeight="1" x14ac:dyDescent="0.25">
      <c r="A3" s="3"/>
      <c r="B3" s="36" t="s">
        <v>181</v>
      </c>
      <c r="C3" s="3"/>
      <c r="D3" s="3"/>
      <c r="E3" s="3"/>
      <c r="F3" s="3"/>
      <c r="G3" s="3"/>
      <c r="H3" s="3"/>
      <c r="I3" s="3"/>
      <c r="J3" s="3"/>
      <c r="K3" s="3"/>
    </row>
    <row r="4" spans="1:11" ht="14.25" customHeight="1" x14ac:dyDescent="0.25">
      <c r="A4" s="2"/>
      <c r="B4" s="2"/>
      <c r="C4" s="2"/>
      <c r="D4" s="2"/>
      <c r="E4" s="2"/>
      <c r="F4" s="2"/>
      <c r="G4" s="2"/>
      <c r="H4" s="2"/>
      <c r="I4" s="2"/>
      <c r="J4" s="2"/>
      <c r="K4" s="2"/>
    </row>
    <row r="5" spans="1:11" ht="33" customHeight="1" x14ac:dyDescent="0.2">
      <c r="B5" s="37" t="s">
        <v>215</v>
      </c>
    </row>
    <row r="6" spans="1:11" s="38" customFormat="1" ht="31.5" customHeight="1" x14ac:dyDescent="0.25">
      <c r="B6" s="15" t="s">
        <v>160</v>
      </c>
      <c r="C6" s="39" t="s">
        <v>47</v>
      </c>
      <c r="D6" s="39" t="s">
        <v>161</v>
      </c>
      <c r="E6" s="39" t="s">
        <v>162</v>
      </c>
      <c r="F6" s="39" t="s">
        <v>163</v>
      </c>
      <c r="G6" s="39" t="s">
        <v>164</v>
      </c>
      <c r="H6" s="39" t="s">
        <v>165</v>
      </c>
      <c r="I6" s="39" t="s">
        <v>166</v>
      </c>
      <c r="J6" s="15" t="s">
        <v>167</v>
      </c>
    </row>
    <row r="7" spans="1:11" ht="18" customHeight="1" x14ac:dyDescent="0.25">
      <c r="B7" s="21" t="s">
        <v>143</v>
      </c>
      <c r="C7" s="53">
        <v>312000</v>
      </c>
      <c r="D7" s="40">
        <v>0.5</v>
      </c>
      <c r="E7" s="40">
        <v>2</v>
      </c>
      <c r="F7" s="41">
        <f>(FoodTable[[#This Row],[KHẨU PHẦN MỖI TRẺ EM]]*ChildrenTotal)+(FoodTable[[#This Row],[KHẨU PHẦN MỖI NGƯỜI LỚN]]*AdultTotal)</f>
        <v>62</v>
      </c>
      <c r="G7" s="53">
        <f>IFERROR(FoodTable[[#This Row],[TỔNG CHI PHÍ]]/FoodTable[[#This Row],[TỔNG KHẨU PHẦN]],"")</f>
        <v>5032.2580645161288</v>
      </c>
      <c r="H7" s="53">
        <f>IFERROR(FoodTable[[#This Row],[CHI PHÍ MỖI KHẨU PHẦN]]*FoodTable[[#This Row],[KHẨU PHẦN MỖI TRẺ EM]],"")</f>
        <v>2516.1290322580644</v>
      </c>
      <c r="I7" s="53">
        <f>IFERROR(FoodTable[[#This Row],[CHI PHÍ MỖI KHẨU PHẦN]]*FoodTable[[#This Row],[KHẨU PHẦN MỖI NGƯỜI LỚN]],"")</f>
        <v>10064.516129032258</v>
      </c>
      <c r="J7" s="15" t="s">
        <v>168</v>
      </c>
    </row>
    <row r="8" spans="1:11" ht="18" customHeight="1" x14ac:dyDescent="0.25">
      <c r="B8" s="21" t="s">
        <v>144</v>
      </c>
      <c r="C8" s="53">
        <v>312000</v>
      </c>
      <c r="D8" s="40">
        <v>2</v>
      </c>
      <c r="E8" s="40">
        <v>0</v>
      </c>
      <c r="F8" s="41">
        <f>(FoodTable[[#This Row],[KHẨU PHẦN MỖI TRẺ EM]]*ChildrenTotal)+(FoodTable[[#This Row],[KHẨU PHẦN MỖI NGƯỜI LỚN]]*AdultTotal)</f>
        <v>40</v>
      </c>
      <c r="G8" s="53">
        <f>IFERROR(FoodTable[[#This Row],[TỔNG CHI PHÍ]]/FoodTable[[#This Row],[TỔNG KHẨU PHẦN]],"")</f>
        <v>7800</v>
      </c>
      <c r="H8" s="53">
        <f>IFERROR(FoodTable[[#This Row],[CHI PHÍ MỖI KHẨU PHẦN]]*FoodTable[[#This Row],[KHẨU PHẦN MỖI TRẺ EM]],"")</f>
        <v>15600</v>
      </c>
      <c r="I8" s="53">
        <f>IFERROR(FoodTable[[#This Row],[CHI PHÍ MỖI KHẨU PHẦN]]*FoodTable[[#This Row],[KHẨU PHẦN MỖI NGƯỜI LỚN]],"")</f>
        <v>0</v>
      </c>
      <c r="J8" s="15" t="s">
        <v>169</v>
      </c>
    </row>
    <row r="9" spans="1:11" ht="18" customHeight="1" x14ac:dyDescent="0.25">
      <c r="B9" s="21" t="s">
        <v>145</v>
      </c>
      <c r="C9" s="53">
        <v>1040000</v>
      </c>
      <c r="D9" s="40">
        <v>0</v>
      </c>
      <c r="E9" s="40">
        <v>2</v>
      </c>
      <c r="F9" s="41">
        <f>(FoodTable[[#This Row],[KHẨU PHẦN MỖI TRẺ EM]]*ChildrenTotal)+(FoodTable[[#This Row],[KHẨU PHẦN MỖI NGƯỜI LỚN]]*AdultTotal)</f>
        <v>52</v>
      </c>
      <c r="G9" s="53">
        <f>IFERROR(FoodTable[[#This Row],[TỔNG CHI PHÍ]]/FoodTable[[#This Row],[TỔNG KHẨU PHẦN]],"")</f>
        <v>20000</v>
      </c>
      <c r="H9" s="53">
        <f>IFERROR(FoodTable[[#This Row],[CHI PHÍ MỖI KHẨU PHẦN]]*FoodTable[[#This Row],[KHẨU PHẦN MỖI TRẺ EM]],"")</f>
        <v>0</v>
      </c>
      <c r="I9" s="53">
        <f>IFERROR(FoodTable[[#This Row],[CHI PHÍ MỖI KHẨU PHẦN]]*FoodTable[[#This Row],[KHẨU PHẦN MỖI NGƯỜI LỚN]],"")</f>
        <v>40000</v>
      </c>
      <c r="J9" s="15"/>
    </row>
    <row r="10" spans="1:11" ht="18" customHeight="1" x14ac:dyDescent="0.25">
      <c r="B10" s="21" t="s">
        <v>146</v>
      </c>
      <c r="C10" s="53">
        <v>1560000</v>
      </c>
      <c r="D10" s="40">
        <v>1</v>
      </c>
      <c r="E10" s="40">
        <v>1</v>
      </c>
      <c r="F10" s="41">
        <f>(FoodTable[[#This Row],[KHẨU PHẦN MỖI TRẺ EM]]*ChildrenTotal)+(FoodTable[[#This Row],[KHẨU PHẦN MỖI NGƯỜI LỚN]]*AdultTotal)</f>
        <v>46</v>
      </c>
      <c r="G10" s="53">
        <f>IFERROR(FoodTable[[#This Row],[TỔNG CHI PHÍ]]/FoodTable[[#This Row],[TỔNG KHẨU PHẦN]],"")</f>
        <v>33913.043478260872</v>
      </c>
      <c r="H10" s="53">
        <f>IFERROR(FoodTable[[#This Row],[CHI PHÍ MỖI KHẨU PHẦN]]*FoodTable[[#This Row],[KHẨU PHẦN MỖI TRẺ EM]],"")</f>
        <v>33913.043478260872</v>
      </c>
      <c r="I10" s="53">
        <f>IFERROR(FoodTable[[#This Row],[CHI PHÍ MỖI KHẨU PHẦN]]*FoodTable[[#This Row],[KHẨU PHẦN MỖI NGƯỜI LỚN]],"")</f>
        <v>33913.043478260872</v>
      </c>
      <c r="J10" s="15" t="s">
        <v>170</v>
      </c>
    </row>
    <row r="11" spans="1:11" ht="18" customHeight="1" x14ac:dyDescent="0.25">
      <c r="B11" s="21" t="s">
        <v>147</v>
      </c>
      <c r="C11" s="53">
        <v>416000</v>
      </c>
      <c r="D11" s="40">
        <v>1</v>
      </c>
      <c r="E11" s="40">
        <v>1.5</v>
      </c>
      <c r="F11" s="41">
        <f>(FoodTable[[#This Row],[KHẨU PHẦN MỖI TRẺ EM]]*ChildrenTotal)+(FoodTable[[#This Row],[KHẨU PHẦN MỖI NGƯỜI LỚN]]*AdultTotal)</f>
        <v>59</v>
      </c>
      <c r="G11" s="53">
        <f>IFERROR(FoodTable[[#This Row],[TỔNG CHI PHÍ]]/FoodTable[[#This Row],[TỔNG KHẨU PHẦN]],"")</f>
        <v>7050.8474576271183</v>
      </c>
      <c r="H11" s="53">
        <f>IFERROR(FoodTable[[#This Row],[CHI PHÍ MỖI KHẨU PHẦN]]*FoodTable[[#This Row],[KHẨU PHẦN MỖI TRẺ EM]],"")</f>
        <v>7050.8474576271183</v>
      </c>
      <c r="I11" s="53">
        <f>IFERROR(FoodTable[[#This Row],[CHI PHÍ MỖI KHẨU PHẦN]]*FoodTable[[#This Row],[KHẨU PHẦN MỖI NGƯỜI LỚN]],"")</f>
        <v>10576.271186440677</v>
      </c>
      <c r="J11" s="15"/>
    </row>
    <row r="12" spans="1:11" ht="18" customHeight="1" x14ac:dyDescent="0.25">
      <c r="B12" s="21" t="s">
        <v>148</v>
      </c>
      <c r="C12" s="53">
        <v>312000</v>
      </c>
      <c r="D12" s="40">
        <v>1</v>
      </c>
      <c r="E12" s="40">
        <v>0</v>
      </c>
      <c r="F12" s="41">
        <f>(FoodTable[[#This Row],[KHẨU PHẦN MỖI TRẺ EM]]*ChildrenTotal)+(FoodTable[[#This Row],[KHẨU PHẦN MỖI NGƯỜI LỚN]]*AdultTotal)</f>
        <v>20</v>
      </c>
      <c r="G12" s="53">
        <f>IFERROR(FoodTable[[#This Row],[TỔNG CHI PHÍ]]/FoodTable[[#This Row],[TỔNG KHẨU PHẦN]],"")</f>
        <v>15600</v>
      </c>
      <c r="H12" s="53">
        <f>IFERROR(FoodTable[[#This Row],[CHI PHÍ MỖI KHẨU PHẦN]]*FoodTable[[#This Row],[KHẨU PHẦN MỖI TRẺ EM]],"")</f>
        <v>15600</v>
      </c>
      <c r="I12" s="53">
        <f>IFERROR(FoodTable[[#This Row],[CHI PHÍ MỖI KHẨU PHẦN]]*FoodTable[[#This Row],[KHẨU PHẦN MỖI NGƯỜI LỚN]],"")</f>
        <v>0</v>
      </c>
      <c r="J12" s="15" t="s">
        <v>211</v>
      </c>
    </row>
    <row r="13" spans="1:11" ht="18" customHeight="1" x14ac:dyDescent="0.25">
      <c r="B13" s="21" t="s">
        <v>149</v>
      </c>
      <c r="C13" s="53">
        <v>665600</v>
      </c>
      <c r="D13" s="40">
        <v>1</v>
      </c>
      <c r="E13" s="40">
        <v>2</v>
      </c>
      <c r="F13" s="41">
        <f>(FoodTable[[#This Row],[KHẨU PHẦN MỖI TRẺ EM]]*ChildrenTotal)+(FoodTable[[#This Row],[KHẨU PHẦN MỖI NGƯỜI LỚN]]*AdultTotal)</f>
        <v>72</v>
      </c>
      <c r="G13" s="53">
        <f>IFERROR(FoodTable[[#This Row],[TỔNG CHI PHÍ]]/FoodTable[[#This Row],[TỔNG KHẨU PHẦN]],"")</f>
        <v>9244.4444444444453</v>
      </c>
      <c r="H13" s="53">
        <f>IFERROR(FoodTable[[#This Row],[CHI PHÍ MỖI KHẨU PHẦN]]*FoodTable[[#This Row],[KHẨU PHẦN MỖI TRẺ EM]],"")</f>
        <v>9244.4444444444453</v>
      </c>
      <c r="I13" s="53">
        <f>IFERROR(FoodTable[[#This Row],[CHI PHÍ MỖI KHẨU PHẦN]]*FoodTable[[#This Row],[KHẨU PHẦN MỖI NGƯỜI LỚN]],"")</f>
        <v>18488.888888888891</v>
      </c>
      <c r="J13" s="15" t="s">
        <v>171</v>
      </c>
    </row>
    <row r="14" spans="1:11" ht="18" customHeight="1" x14ac:dyDescent="0.25">
      <c r="B14" s="21" t="s">
        <v>0</v>
      </c>
      <c r="C14" s="53">
        <v>457600</v>
      </c>
      <c r="D14" s="40">
        <v>0</v>
      </c>
      <c r="E14" s="40">
        <v>3</v>
      </c>
      <c r="F14" s="41">
        <f>(FoodTable[[#This Row],[KHẨU PHẦN MỖI TRẺ EM]]*ChildrenTotal)+(FoodTable[[#This Row],[KHẨU PHẦN MỖI NGƯỜI LỚN]]*AdultTotal)</f>
        <v>78</v>
      </c>
      <c r="G14" s="53">
        <f>IFERROR(FoodTable[[#This Row],[TỔNG CHI PHÍ]]/FoodTable[[#This Row],[TỔNG KHẨU PHẦN]],"")</f>
        <v>5866.666666666667</v>
      </c>
      <c r="H14" s="53">
        <f>IFERROR(FoodTable[[#This Row],[CHI PHÍ MỖI KHẨU PHẦN]]*FoodTable[[#This Row],[KHẨU PHẦN MỖI TRẺ EM]],"")</f>
        <v>0</v>
      </c>
      <c r="I14" s="53">
        <f>IFERROR(FoodTable[[#This Row],[CHI PHÍ MỖI KHẨU PHẦN]]*FoodTable[[#This Row],[KHẨU PHẦN MỖI NGƯỜI LỚN]],"")</f>
        <v>17600</v>
      </c>
      <c r="J14" s="15" t="s">
        <v>172</v>
      </c>
    </row>
    <row r="15" spans="1:11" ht="18" customHeight="1" x14ac:dyDescent="0.25">
      <c r="B15" s="21" t="s">
        <v>150</v>
      </c>
      <c r="C15" s="53">
        <v>1040000</v>
      </c>
      <c r="D15" s="40">
        <v>1</v>
      </c>
      <c r="E15" s="40">
        <v>2</v>
      </c>
      <c r="F15" s="41">
        <f>(FoodTable[[#This Row],[KHẨU PHẦN MỖI TRẺ EM]]*ChildrenTotal)+(FoodTable[[#This Row],[KHẨU PHẦN MỖI NGƯỜI LỚN]]*AdultTotal)</f>
        <v>72</v>
      </c>
      <c r="G15" s="53">
        <f>IFERROR(FoodTable[[#This Row],[TỔNG CHI PHÍ]]/FoodTable[[#This Row],[TỔNG KHẨU PHẦN]],"")</f>
        <v>14444.444444444445</v>
      </c>
      <c r="H15" s="53">
        <f>IFERROR(FoodTable[[#This Row],[CHI PHÍ MỖI KHẨU PHẦN]]*FoodTable[[#This Row],[KHẨU PHẦN MỖI TRẺ EM]],"")</f>
        <v>14444.444444444445</v>
      </c>
      <c r="I15" s="53">
        <f>IFERROR(FoodTable[[#This Row],[CHI PHÍ MỖI KHẨU PHẦN]]*FoodTable[[#This Row],[KHẨU PHẦN MỖI NGƯỜI LỚN]],"")</f>
        <v>28888.888888888891</v>
      </c>
      <c r="J15" s="15"/>
    </row>
    <row r="16" spans="1:11" ht="18" customHeight="1" x14ac:dyDescent="0.25">
      <c r="B16" s="21" t="s">
        <v>151</v>
      </c>
      <c r="C16" s="53">
        <v>416000</v>
      </c>
      <c r="D16" s="40">
        <v>1</v>
      </c>
      <c r="E16" s="40">
        <v>2</v>
      </c>
      <c r="F16" s="41">
        <f>(FoodTable[[#This Row],[KHẨU PHẦN MỖI TRẺ EM]]*ChildrenTotal)+(FoodTable[[#This Row],[KHẨU PHẦN MỖI NGƯỜI LỚN]]*AdultTotal)</f>
        <v>72</v>
      </c>
      <c r="G16" s="53">
        <f>IFERROR(FoodTable[[#This Row],[TỔNG CHI PHÍ]]/FoodTable[[#This Row],[TỔNG KHẨU PHẦN]],"")</f>
        <v>5777.7777777777774</v>
      </c>
      <c r="H16" s="53">
        <f>IFERROR(FoodTable[[#This Row],[CHI PHÍ MỖI KHẨU PHẦN]]*FoodTable[[#This Row],[KHẨU PHẦN MỖI TRẺ EM]],"")</f>
        <v>5777.7777777777774</v>
      </c>
      <c r="I16" s="53">
        <f>IFERROR(FoodTable[[#This Row],[CHI PHÍ MỖI KHẨU PHẦN]]*FoodTable[[#This Row],[KHẨU PHẦN MỖI NGƯỜI LỚN]],"")</f>
        <v>11555.555555555555</v>
      </c>
      <c r="J16" s="15" t="s">
        <v>173</v>
      </c>
    </row>
    <row r="17" spans="2:10" ht="18" customHeight="1" x14ac:dyDescent="0.25">
      <c r="B17" s="21" t="s">
        <v>152</v>
      </c>
      <c r="C17" s="53">
        <v>208000</v>
      </c>
      <c r="D17" s="40">
        <v>1</v>
      </c>
      <c r="E17" s="40">
        <v>2</v>
      </c>
      <c r="F17" s="41">
        <f>(FoodTable[[#This Row],[KHẨU PHẦN MỖI TRẺ EM]]*ChildrenTotal)+(FoodTable[[#This Row],[KHẨU PHẦN MỖI NGƯỜI LỚN]]*AdultTotal)</f>
        <v>72</v>
      </c>
      <c r="G17" s="53">
        <f>IFERROR(FoodTable[[#This Row],[TỔNG CHI PHÍ]]/FoodTable[[#This Row],[TỔNG KHẨU PHẦN]],"")</f>
        <v>2888.8888888888887</v>
      </c>
      <c r="H17" s="53">
        <f>IFERROR(FoodTable[[#This Row],[CHI PHÍ MỖI KHẨU PHẦN]]*FoodTable[[#This Row],[KHẨU PHẦN MỖI TRẺ EM]],"")</f>
        <v>2888.8888888888887</v>
      </c>
      <c r="I17" s="53">
        <f>IFERROR(FoodTable[[#This Row],[CHI PHÍ MỖI KHẨU PHẦN]]*FoodTable[[#This Row],[KHẨU PHẦN MỖI NGƯỜI LỚN]],"")</f>
        <v>5777.7777777777774</v>
      </c>
      <c r="J17" s="15" t="s">
        <v>174</v>
      </c>
    </row>
    <row r="18" spans="2:10" ht="18" customHeight="1" x14ac:dyDescent="0.25">
      <c r="B18" s="21" t="s">
        <v>153</v>
      </c>
      <c r="C18" s="53">
        <v>249600</v>
      </c>
      <c r="D18" s="40">
        <v>1</v>
      </c>
      <c r="E18" s="40">
        <v>2</v>
      </c>
      <c r="F18" s="41">
        <f>(FoodTable[[#This Row],[KHẨU PHẦN MỖI TRẺ EM]]*ChildrenTotal)+(FoodTable[[#This Row],[KHẨU PHẦN MỖI NGƯỜI LỚN]]*AdultTotal)</f>
        <v>72</v>
      </c>
      <c r="G18" s="53">
        <f>IFERROR(FoodTable[[#This Row],[TỔNG CHI PHÍ]]/FoodTable[[#This Row],[TỔNG KHẨU PHẦN]],"")</f>
        <v>3466.6666666666665</v>
      </c>
      <c r="H18" s="53">
        <f>IFERROR(FoodTable[[#This Row],[CHI PHÍ MỖI KHẨU PHẦN]]*FoodTable[[#This Row],[KHẨU PHẦN MỖI TRẺ EM]],"")</f>
        <v>3466.6666666666665</v>
      </c>
      <c r="I18" s="53">
        <f>IFERROR(FoodTable[[#This Row],[CHI PHÍ MỖI KHẨU PHẦN]]*FoodTable[[#This Row],[KHẨU PHẦN MỖI NGƯỜI LỚN]],"")</f>
        <v>6933.333333333333</v>
      </c>
      <c r="J18" s="15" t="s">
        <v>175</v>
      </c>
    </row>
    <row r="19" spans="2:10" ht="18" customHeight="1" x14ac:dyDescent="0.25">
      <c r="B19" s="21" t="s">
        <v>154</v>
      </c>
      <c r="C19" s="53">
        <v>936000</v>
      </c>
      <c r="D19" s="40">
        <v>2</v>
      </c>
      <c r="E19" s="40">
        <v>4</v>
      </c>
      <c r="F19" s="41">
        <f>(FoodTable[[#This Row],[KHẨU PHẦN MỖI TRẺ EM]]*ChildrenTotal)+(FoodTable[[#This Row],[KHẨU PHẦN MỖI NGƯỜI LỚN]]*AdultTotal)</f>
        <v>144</v>
      </c>
      <c r="G19" s="53">
        <f>IFERROR(FoodTable[[#This Row],[TỔNG CHI PHÍ]]/FoodTable[[#This Row],[TỔNG KHẨU PHẦN]],"")</f>
        <v>6500</v>
      </c>
      <c r="H19" s="53">
        <f>IFERROR(FoodTable[[#This Row],[CHI PHÍ MỖI KHẨU PHẦN]]*FoodTable[[#This Row],[KHẨU PHẦN MỖI TRẺ EM]],"")</f>
        <v>13000</v>
      </c>
      <c r="I19" s="53">
        <f>IFERROR(FoodTable[[#This Row],[CHI PHÍ MỖI KHẨU PHẦN]]*FoodTable[[#This Row],[KHẨU PHẦN MỖI NGƯỜI LỚN]],"")</f>
        <v>26000</v>
      </c>
      <c r="J19" s="15" t="s">
        <v>176</v>
      </c>
    </row>
    <row r="20" spans="2:10" ht="18" customHeight="1" x14ac:dyDescent="0.25">
      <c r="B20" s="21" t="s">
        <v>155</v>
      </c>
      <c r="C20" s="53">
        <v>208000</v>
      </c>
      <c r="D20" s="40">
        <v>4</v>
      </c>
      <c r="E20" s="40">
        <v>6</v>
      </c>
      <c r="F20" s="41">
        <f>(FoodTable[[#This Row],[KHẨU PHẦN MỖI TRẺ EM]]*ChildrenTotal)+(FoodTable[[#This Row],[KHẨU PHẦN MỖI NGƯỜI LỚN]]*AdultTotal)</f>
        <v>236</v>
      </c>
      <c r="G20" s="53">
        <f>IFERROR(FoodTable[[#This Row],[TỔNG CHI PHÍ]]/FoodTable[[#This Row],[TỔNG KHẨU PHẦN]],"")</f>
        <v>881.35593220338978</v>
      </c>
      <c r="H20" s="53">
        <f>IFERROR(FoodTable[[#This Row],[CHI PHÍ MỖI KHẨU PHẦN]]*FoodTable[[#This Row],[KHẨU PHẦN MỖI TRẺ EM]],"")</f>
        <v>3525.4237288135591</v>
      </c>
      <c r="I20" s="53">
        <f>IFERROR(FoodTable[[#This Row],[CHI PHÍ MỖI KHẨU PHẦN]]*FoodTable[[#This Row],[KHẨU PHẦN MỖI NGƯỜI LỚN]],"")</f>
        <v>5288.1355932203387</v>
      </c>
      <c r="J20" s="15" t="s">
        <v>177</v>
      </c>
    </row>
    <row r="21" spans="2:10" ht="18" customHeight="1" x14ac:dyDescent="0.25">
      <c r="B21" s="21" t="s">
        <v>156</v>
      </c>
      <c r="C21" s="53">
        <v>291200</v>
      </c>
      <c r="D21" s="40">
        <v>4</v>
      </c>
      <c r="E21" s="40">
        <v>6</v>
      </c>
      <c r="F21" s="41">
        <f>(FoodTable[[#This Row],[KHẨU PHẦN MỖI TRẺ EM]]*ChildrenTotal)+(FoodTable[[#This Row],[KHẨU PHẦN MỖI NGƯỜI LỚN]]*AdultTotal)</f>
        <v>236</v>
      </c>
      <c r="G21" s="53">
        <f>IFERROR(FoodTable[[#This Row],[TỔNG CHI PHÍ]]/FoodTable[[#This Row],[TỔNG KHẨU PHẦN]],"")</f>
        <v>1233.8983050847457</v>
      </c>
      <c r="H21" s="53">
        <f>IFERROR(FoodTable[[#This Row],[CHI PHÍ MỖI KHẨU PHẦN]]*FoodTable[[#This Row],[KHẨU PHẦN MỖI TRẺ EM]],"")</f>
        <v>4935.593220338983</v>
      </c>
      <c r="I21" s="53">
        <f>IFERROR(FoodTable[[#This Row],[CHI PHÍ MỖI KHẨU PHẦN]]*FoodTable[[#This Row],[KHẨU PHẦN MỖI NGƯỜI LỚN]],"")</f>
        <v>7403.3898305084749</v>
      </c>
      <c r="J21" s="15" t="s">
        <v>177</v>
      </c>
    </row>
    <row r="22" spans="2:10" ht="18" customHeight="1" x14ac:dyDescent="0.25">
      <c r="B22" s="21" t="s">
        <v>157</v>
      </c>
      <c r="C22" s="53">
        <v>624000</v>
      </c>
      <c r="D22" s="40">
        <v>4</v>
      </c>
      <c r="E22" s="40">
        <v>10</v>
      </c>
      <c r="F22" s="41">
        <f>(FoodTable[[#This Row],[KHẨU PHẦN MỖI TRẺ EM]]*ChildrenTotal)+(FoodTable[[#This Row],[KHẨU PHẦN MỖI NGƯỜI LỚN]]*AdultTotal)</f>
        <v>340</v>
      </c>
      <c r="G22" s="53">
        <f>IFERROR(FoodTable[[#This Row],[TỔNG CHI PHÍ]]/FoodTable[[#This Row],[TỔNG KHẨU PHẦN]],"")</f>
        <v>1835.2941176470588</v>
      </c>
      <c r="H22" s="53">
        <f>IFERROR(FoodTable[[#This Row],[CHI PHÍ MỖI KHẨU PHẦN]]*FoodTable[[#This Row],[KHẨU PHẦN MỖI TRẺ EM]],"")</f>
        <v>7341.1764705882351</v>
      </c>
      <c r="I22" s="53">
        <f>IFERROR(FoodTable[[#This Row],[CHI PHÍ MỖI KHẨU PHẦN]]*FoodTable[[#This Row],[KHẨU PHẦN MỖI NGƯỜI LỚN]],"")</f>
        <v>18352.941176470587</v>
      </c>
      <c r="J22" s="15" t="s">
        <v>178</v>
      </c>
    </row>
    <row r="23" spans="2:10" ht="18" customHeight="1" x14ac:dyDescent="0.25">
      <c r="B23" s="21" t="s">
        <v>158</v>
      </c>
      <c r="C23" s="53">
        <v>312000</v>
      </c>
      <c r="D23" s="40">
        <v>5</v>
      </c>
      <c r="E23" s="40">
        <v>10</v>
      </c>
      <c r="F23" s="41">
        <f>(FoodTable[[#This Row],[KHẨU PHẦN MỖI TRẺ EM]]*ChildrenTotal)+(FoodTable[[#This Row],[KHẨU PHẦN MỖI NGƯỜI LỚN]]*AdultTotal)</f>
        <v>360</v>
      </c>
      <c r="G23" s="53">
        <f>IFERROR(FoodTable[[#This Row],[TỔNG CHI PHÍ]]/FoodTable[[#This Row],[TỔNG KHẨU PHẦN]],"")</f>
        <v>866.66666666666663</v>
      </c>
      <c r="H23" s="53">
        <f>IFERROR(FoodTable[[#This Row],[CHI PHÍ MỖI KHẨU PHẦN]]*FoodTable[[#This Row],[KHẨU PHẦN MỖI TRẺ EM]],"")</f>
        <v>4333.333333333333</v>
      </c>
      <c r="I23" s="53">
        <f>IFERROR(FoodTable[[#This Row],[CHI PHÍ MỖI KHẨU PHẦN]]*FoodTable[[#This Row],[KHẨU PHẦN MỖI NGƯỜI LỚN]],"")</f>
        <v>8666.6666666666661</v>
      </c>
      <c r="J23" s="15" t="s">
        <v>179</v>
      </c>
    </row>
    <row r="24" spans="2:10" ht="18" customHeight="1" x14ac:dyDescent="0.25">
      <c r="B24" s="21" t="s">
        <v>159</v>
      </c>
      <c r="C24" s="53">
        <v>520000</v>
      </c>
      <c r="D24" s="40">
        <v>5</v>
      </c>
      <c r="E24" s="40">
        <v>10</v>
      </c>
      <c r="F24" s="41">
        <f>(FoodTable[[#This Row],[KHẨU PHẦN MỖI TRẺ EM]]*ChildrenTotal)+(FoodTable[[#This Row],[KHẨU PHẦN MỖI NGƯỜI LỚN]]*AdultTotal)</f>
        <v>360</v>
      </c>
      <c r="G24" s="53">
        <f>IFERROR(FoodTable[[#This Row],[TỔNG CHI PHÍ]]/FoodTable[[#This Row],[TỔNG KHẨU PHẦN]],"")</f>
        <v>1444.4444444444443</v>
      </c>
      <c r="H24" s="53">
        <f>IFERROR(FoodTable[[#This Row],[CHI PHÍ MỖI KHẨU PHẦN]]*FoodTable[[#This Row],[KHẨU PHẦN MỖI TRẺ EM]],"")</f>
        <v>7222.2222222222217</v>
      </c>
      <c r="I24" s="53">
        <f>IFERROR(FoodTable[[#This Row],[CHI PHÍ MỖI KHẨU PHẦN]]*FoodTable[[#This Row],[KHẨU PHẦN MỖI NGƯỜI LỚN]],"")</f>
        <v>14444.444444444443</v>
      </c>
      <c r="J24" s="15" t="s">
        <v>180</v>
      </c>
    </row>
    <row r="25" spans="2:10" ht="18" customHeight="1" x14ac:dyDescent="0.25">
      <c r="B25" s="21" t="s">
        <v>53</v>
      </c>
      <c r="C25" s="54">
        <f>SUBTOTAL(109,FoodTable[TỔNG CHI PHÍ])</f>
        <v>9880000</v>
      </c>
      <c r="D25" s="40">
        <f>SUBTOTAL(109,FoodTable[KHẨU PHẦN MỖI TRẺ EM])</f>
        <v>34.5</v>
      </c>
      <c r="E25" s="40">
        <f>SUBTOTAL(109,FoodTable[KHẨU PHẦN MỖI NGƯỜI LỚN])</f>
        <v>65.5</v>
      </c>
      <c r="F25" s="40">
        <f>SUBTOTAL(109,FoodTable[TỔNG KHẨU PHẦN])</f>
        <v>2393</v>
      </c>
      <c r="G25" s="54">
        <f>SUBTOTAL(109,FoodTable[CHI PHÍ MỖI KHẨU PHẦN])</f>
        <v>143846.6973553393</v>
      </c>
      <c r="H25" s="54">
        <f>SUBTOTAL(109,FoodTable[CHI PHÍ MỖI TRẺ EM])</f>
        <v>150859.9911656646</v>
      </c>
      <c r="I25" s="54">
        <f>SUBTOTAL(109,FoodTable[CHI PHÍ MỖI NGƯỜI LỚN])</f>
        <v>263953.85294948879</v>
      </c>
      <c r="J25" s="21"/>
    </row>
  </sheetData>
  <printOptions horizontalCentered="1"/>
  <pageMargins left="0.25" right="0.25" top="0.75" bottom="0.75" header="0.3" footer="0.3"/>
  <pageSetup scale="6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A1:F30"/>
  <sheetViews>
    <sheetView showGridLines="0" tabSelected="1" zoomScaleNormal="100" workbookViewId="0">
      <selection activeCell="I15" sqref="I15"/>
    </sheetView>
  </sheetViews>
  <sheetFormatPr defaultRowHeight="18" customHeight="1" x14ac:dyDescent="0.25"/>
  <cols>
    <col min="1" max="1" width="3.75" style="1" customWidth="1"/>
    <col min="2" max="2" width="31.625" style="1" customWidth="1"/>
    <col min="3" max="4" width="19.625" style="1" customWidth="1"/>
    <col min="5" max="5" width="53.5" style="1" customWidth="1"/>
    <col min="6" max="6" width="3.75" style="1" customWidth="1"/>
    <col min="7" max="7" width="0.75" style="1" customWidth="1"/>
    <col min="8" max="16384" width="9" style="1"/>
  </cols>
  <sheetData>
    <row r="1" spans="1:6" ht="33" customHeight="1" x14ac:dyDescent="0.25"/>
    <row r="2" spans="1:6" ht="6" customHeight="1" x14ac:dyDescent="0.25">
      <c r="A2" s="2"/>
      <c r="B2" s="2"/>
      <c r="C2" s="2"/>
      <c r="D2" s="2"/>
      <c r="E2" s="2"/>
      <c r="F2" s="2"/>
    </row>
    <row r="3" spans="1:6" ht="53.25" customHeight="1" x14ac:dyDescent="0.25">
      <c r="A3" s="3"/>
      <c r="B3" s="36" t="s">
        <v>182</v>
      </c>
      <c r="C3" s="3"/>
      <c r="D3" s="3"/>
      <c r="E3" s="3"/>
      <c r="F3" s="3"/>
    </row>
    <row r="4" spans="1:6" ht="14.25" customHeight="1" x14ac:dyDescent="0.6">
      <c r="A4" s="2"/>
      <c r="B4" s="47"/>
      <c r="C4" s="2"/>
      <c r="D4" s="2"/>
      <c r="E4" s="2"/>
      <c r="F4" s="2"/>
    </row>
    <row r="5" spans="1:6" ht="33" customHeight="1" x14ac:dyDescent="0.25"/>
    <row r="6" spans="1:6" ht="18" customHeight="1" x14ac:dyDescent="0.25">
      <c r="B6" s="21" t="s">
        <v>207</v>
      </c>
      <c r="C6" s="40" t="s">
        <v>203</v>
      </c>
      <c r="D6" s="40" t="s">
        <v>204</v>
      </c>
      <c r="E6" s="48" t="s">
        <v>205</v>
      </c>
    </row>
    <row r="7" spans="1:6" ht="18" customHeight="1" x14ac:dyDescent="0.25">
      <c r="B7" s="21" t="s">
        <v>183</v>
      </c>
      <c r="C7" s="52">
        <v>5200000</v>
      </c>
      <c r="D7" s="40" t="s">
        <v>69</v>
      </c>
      <c r="E7" s="21"/>
    </row>
    <row r="8" spans="1:6" ht="18" customHeight="1" x14ac:dyDescent="0.25">
      <c r="B8" s="21" t="s">
        <v>184</v>
      </c>
      <c r="C8" s="52">
        <v>624000</v>
      </c>
      <c r="D8" s="40" t="s">
        <v>69</v>
      </c>
      <c r="E8" s="21" t="s">
        <v>185</v>
      </c>
    </row>
    <row r="9" spans="1:6" ht="18" customHeight="1" x14ac:dyDescent="0.25">
      <c r="B9" s="21" t="s">
        <v>186</v>
      </c>
      <c r="C9" s="52">
        <v>0</v>
      </c>
      <c r="D9" s="40"/>
      <c r="E9" s="21" t="s">
        <v>187</v>
      </c>
    </row>
    <row r="10" spans="1:6" ht="18" customHeight="1" x14ac:dyDescent="0.25">
      <c r="B10" s="21" t="s">
        <v>188</v>
      </c>
      <c r="C10" s="52">
        <v>520000</v>
      </c>
      <c r="D10" s="40"/>
      <c r="E10" s="21"/>
    </row>
    <row r="11" spans="1:6" ht="18" customHeight="1" x14ac:dyDescent="0.25">
      <c r="B11" s="21" t="s">
        <v>189</v>
      </c>
      <c r="C11" s="52">
        <v>416000</v>
      </c>
      <c r="D11" s="40"/>
      <c r="E11" s="21" t="s">
        <v>185</v>
      </c>
    </row>
    <row r="12" spans="1:6" ht="18" customHeight="1" x14ac:dyDescent="0.25">
      <c r="B12" s="21" t="s">
        <v>190</v>
      </c>
      <c r="C12" s="52">
        <v>1040000</v>
      </c>
      <c r="D12" s="40"/>
      <c r="E12" s="21" t="s">
        <v>185</v>
      </c>
    </row>
    <row r="13" spans="1:6" ht="18" customHeight="1" x14ac:dyDescent="0.25">
      <c r="B13" s="21" t="s">
        <v>191</v>
      </c>
      <c r="C13" s="52">
        <v>520000</v>
      </c>
      <c r="D13" s="40"/>
      <c r="E13" s="21" t="s">
        <v>185</v>
      </c>
    </row>
    <row r="14" spans="1:6" ht="18" customHeight="1" x14ac:dyDescent="0.25">
      <c r="B14" s="21" t="s">
        <v>53</v>
      </c>
      <c r="C14" s="52">
        <f>SUBTOTAL(109,Table1Budget[Chi phí])</f>
        <v>8320000</v>
      </c>
      <c r="D14" s="40"/>
      <c r="E14" s="21"/>
    </row>
    <row r="15" spans="1:6" ht="18" customHeight="1" x14ac:dyDescent="0.25">
      <c r="B15" s="86"/>
      <c r="C15" s="86"/>
      <c r="D15" s="86"/>
      <c r="E15" s="86"/>
    </row>
    <row r="16" spans="1:6" ht="18" customHeight="1" x14ac:dyDescent="0.2">
      <c r="C16" s="49"/>
      <c r="D16" s="49"/>
      <c r="E16" s="50"/>
    </row>
    <row r="17" spans="2:5" ht="18" customHeight="1" x14ac:dyDescent="0.25">
      <c r="B17" s="21" t="s">
        <v>206</v>
      </c>
      <c r="C17" s="40" t="s">
        <v>203</v>
      </c>
      <c r="D17" s="40" t="s">
        <v>204</v>
      </c>
      <c r="E17" s="21" t="s">
        <v>205</v>
      </c>
    </row>
    <row r="18" spans="2:5" ht="18" customHeight="1" x14ac:dyDescent="0.25">
      <c r="B18" s="21" t="s">
        <v>192</v>
      </c>
      <c r="C18" s="52">
        <v>520000</v>
      </c>
      <c r="D18" s="40"/>
      <c r="E18" s="21"/>
    </row>
    <row r="19" spans="2:5" ht="18" customHeight="1" x14ac:dyDescent="0.25">
      <c r="B19" s="21" t="s">
        <v>193</v>
      </c>
      <c r="C19" s="52">
        <v>1040000</v>
      </c>
      <c r="D19" s="40"/>
      <c r="E19" s="21" t="s">
        <v>185</v>
      </c>
    </row>
    <row r="20" spans="2:5" ht="18" customHeight="1" x14ac:dyDescent="0.25">
      <c r="B20" s="21" t="s">
        <v>194</v>
      </c>
      <c r="C20" s="52">
        <v>2080000</v>
      </c>
      <c r="D20" s="40" t="s">
        <v>69</v>
      </c>
      <c r="E20" s="21" t="s">
        <v>195</v>
      </c>
    </row>
    <row r="21" spans="2:5" ht="18" customHeight="1" x14ac:dyDescent="0.25">
      <c r="B21" s="21" t="s">
        <v>196</v>
      </c>
      <c r="C21" s="52">
        <v>0</v>
      </c>
      <c r="D21" s="40"/>
      <c r="E21" s="21" t="s">
        <v>197</v>
      </c>
    </row>
    <row r="22" spans="2:5" ht="18" customHeight="1" x14ac:dyDescent="0.25">
      <c r="B22" s="21" t="s">
        <v>53</v>
      </c>
      <c r="C22" s="52">
        <f>SUBTOTAL(109,Table2Budget[Chi phí])</f>
        <v>3640000</v>
      </c>
      <c r="D22" s="40"/>
      <c r="E22" s="21"/>
    </row>
    <row r="23" spans="2:5" ht="18" customHeight="1" x14ac:dyDescent="0.25">
      <c r="B23" s="86"/>
      <c r="C23" s="86"/>
      <c r="D23" s="86"/>
      <c r="E23" s="86"/>
    </row>
    <row r="24" spans="2:5" ht="18" customHeight="1" x14ac:dyDescent="0.2">
      <c r="C24" s="49"/>
      <c r="D24" s="49"/>
      <c r="E24" s="50"/>
    </row>
    <row r="25" spans="2:5" ht="18" customHeight="1" x14ac:dyDescent="0.25">
      <c r="B25" s="21" t="s">
        <v>52</v>
      </c>
      <c r="C25" s="40" t="s">
        <v>203</v>
      </c>
      <c r="D25" s="40" t="s">
        <v>204</v>
      </c>
      <c r="E25" s="21" t="s">
        <v>205</v>
      </c>
    </row>
    <row r="26" spans="2:5" ht="18" customHeight="1" x14ac:dyDescent="0.25">
      <c r="B26" s="21" t="s">
        <v>198</v>
      </c>
      <c r="C26" s="52">
        <v>1040000</v>
      </c>
      <c r="D26" s="40" t="s">
        <v>69</v>
      </c>
      <c r="E26" s="21"/>
    </row>
    <row r="27" spans="2:5" ht="18" customHeight="1" x14ac:dyDescent="0.25">
      <c r="B27" s="21" t="s">
        <v>199</v>
      </c>
      <c r="C27" s="52">
        <v>1248000</v>
      </c>
      <c r="D27" s="40" t="s">
        <v>69</v>
      </c>
      <c r="E27" s="21"/>
    </row>
    <row r="28" spans="2:5" ht="18" customHeight="1" x14ac:dyDescent="0.25">
      <c r="B28" s="21" t="s">
        <v>200</v>
      </c>
      <c r="C28" s="52">
        <v>2600000</v>
      </c>
      <c r="D28" s="40"/>
      <c r="E28" s="21" t="s">
        <v>201</v>
      </c>
    </row>
    <row r="29" spans="2:5" ht="18" customHeight="1" x14ac:dyDescent="0.25">
      <c r="B29" s="21" t="s">
        <v>202</v>
      </c>
      <c r="C29" s="52">
        <v>1040000</v>
      </c>
      <c r="D29" s="40"/>
      <c r="E29" s="21"/>
    </row>
    <row r="30" spans="2:5" ht="18" customHeight="1" x14ac:dyDescent="0.25">
      <c r="B30" s="21" t="s">
        <v>53</v>
      </c>
      <c r="C30" s="52">
        <f>SUBTOTAL(109,Table3Budget[Chi phí])</f>
        <v>5928000</v>
      </c>
      <c r="D30" s="51"/>
      <c r="E30" s="21"/>
    </row>
  </sheetData>
  <mergeCells count="2">
    <mergeCell ref="B23:E23"/>
    <mergeCell ref="B15:E15"/>
  </mergeCells>
  <dataValidations count="2">
    <dataValidation type="list" allowBlank="1" sqref="D7:D13">
      <formula1>"Có,Không"</formula1>
    </dataValidation>
    <dataValidation type="list" allowBlank="1" sqref="D26:D29 D18:D21">
      <formula1>"Có,Không"</formula1>
    </dataValidation>
  </dataValidations>
  <printOptions horizontalCentered="1"/>
  <pageMargins left="0.25" right="0.25" top="0.75" bottom="0.75" header="0.3" footer="0.3"/>
  <pageSetup scale="93" fitToHeight="0" orientation="landscape"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fitToPage="1"/>
  </sheetPr>
  <dimension ref="A1:AI45"/>
  <sheetViews>
    <sheetView showGridLines="0" workbookViewId="0"/>
  </sheetViews>
  <sheetFormatPr defaultColWidth="9.25" defaultRowHeight="12.75" x14ac:dyDescent="0.2"/>
  <cols>
    <col min="1" max="32" width="2.75" style="60" customWidth="1"/>
    <col min="33" max="33" width="2.75" style="82" customWidth="1"/>
    <col min="34" max="34" width="2.75" style="60" customWidth="1"/>
    <col min="35" max="16384" width="9.25" style="60"/>
  </cols>
  <sheetData>
    <row r="1" spans="1:35" ht="57" customHeight="1" x14ac:dyDescent="0.2">
      <c r="A1" s="59" t="s">
        <v>212</v>
      </c>
      <c r="B1" s="59"/>
      <c r="C1" s="59"/>
      <c r="D1" s="59"/>
      <c r="E1" s="59"/>
      <c r="F1" s="59"/>
      <c r="G1" s="59"/>
      <c r="H1" s="59"/>
      <c r="I1" s="59"/>
      <c r="J1" s="59"/>
      <c r="K1" s="59"/>
      <c r="L1" s="59"/>
      <c r="M1" s="59"/>
      <c r="N1" s="59"/>
      <c r="O1" s="59"/>
      <c r="P1" s="59"/>
      <c r="Q1" s="59"/>
      <c r="R1" s="59"/>
      <c r="S1" s="59"/>
      <c r="T1" s="59"/>
      <c r="U1" s="59"/>
      <c r="V1" s="1"/>
      <c r="W1" s="1"/>
      <c r="X1" s="1"/>
      <c r="Y1" s="1"/>
      <c r="Z1" s="1"/>
      <c r="AA1" s="1"/>
      <c r="AB1" s="1"/>
      <c r="AC1" s="1"/>
      <c r="AD1" s="1"/>
      <c r="AE1" s="1"/>
      <c r="AF1" s="1"/>
      <c r="AG1" s="60"/>
    </row>
    <row r="2" spans="1:35" ht="15" customHeight="1" x14ac:dyDescent="0.2">
      <c r="A2" s="61"/>
      <c r="B2" s="61"/>
      <c r="C2" s="61"/>
      <c r="D2" s="62"/>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row>
    <row r="3" spans="1:35" ht="15" customHeight="1" x14ac:dyDescent="0.2">
      <c r="A3" s="61"/>
      <c r="B3" s="61"/>
      <c r="C3" s="61"/>
      <c r="D3" s="62"/>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5" ht="15" customHeight="1" x14ac:dyDescent="0.2">
      <c r="A4" s="61"/>
      <c r="B4" s="61"/>
      <c r="C4" s="61"/>
      <c r="D4" s="62"/>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row>
    <row r="5" spans="1:35" ht="15" customHeight="1" x14ac:dyDescent="0.2">
      <c r="A5" s="61"/>
      <c r="B5" s="61"/>
      <c r="C5" s="61"/>
      <c r="D5" s="62"/>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row>
    <row r="6" spans="1:35" ht="15" customHeight="1" x14ac:dyDescent="0.2">
      <c r="A6" s="61"/>
      <c r="B6" s="61"/>
      <c r="C6" s="61"/>
      <c r="D6" s="62"/>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row>
    <row r="7" spans="1:35" ht="15" customHeight="1" x14ac:dyDescent="0.2">
      <c r="A7" s="61"/>
      <c r="B7" s="61"/>
      <c r="C7" s="61"/>
      <c r="D7" s="62"/>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row>
    <row r="8" spans="1:35" ht="15" customHeight="1" x14ac:dyDescent="0.2">
      <c r="A8" s="61"/>
      <c r="B8" s="61"/>
      <c r="C8" s="61"/>
      <c r="D8" s="62"/>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row>
    <row r="9" spans="1:35" ht="15" customHeight="1" x14ac:dyDescent="0.2">
      <c r="A9" s="61"/>
      <c r="B9" s="61"/>
      <c r="C9" s="61"/>
      <c r="D9" s="62"/>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row>
    <row r="10" spans="1:35" ht="15" customHeight="1" x14ac:dyDescent="0.2">
      <c r="A10" s="61"/>
      <c r="B10" s="61"/>
      <c r="C10" s="61"/>
      <c r="D10" s="62"/>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row>
    <row r="11" spans="1:35" ht="15" customHeight="1" x14ac:dyDescent="0.2">
      <c r="A11" s="61"/>
      <c r="B11" s="61"/>
      <c r="C11" s="61"/>
      <c r="D11" s="62"/>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1"/>
    </row>
    <row r="12" spans="1:35" ht="15" customHeight="1" x14ac:dyDescent="0.2">
      <c r="A12" s="61"/>
      <c r="B12" s="61"/>
      <c r="C12" s="61"/>
      <c r="D12" s="62"/>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row>
    <row r="13" spans="1:35" ht="15" customHeight="1" x14ac:dyDescent="0.2">
      <c r="A13" s="61"/>
      <c r="B13" s="61"/>
      <c r="C13" s="61"/>
      <c r="D13" s="62"/>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35" ht="15" customHeight="1" x14ac:dyDescent="0.2">
      <c r="A14" s="61"/>
      <c r="B14" s="61"/>
      <c r="C14" s="61"/>
      <c r="D14" s="62"/>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row>
    <row r="15" spans="1:35" ht="15" customHeight="1" x14ac:dyDescent="0.2">
      <c r="A15" s="61"/>
      <c r="B15" s="61"/>
      <c r="C15" s="61"/>
      <c r="D15" s="62"/>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row>
    <row r="16" spans="1:35" ht="15" customHeight="1" x14ac:dyDescent="0.2">
      <c r="A16" s="61"/>
      <c r="B16" s="61"/>
      <c r="C16" s="61"/>
      <c r="D16" s="62"/>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row>
    <row r="17" spans="1:34" ht="15" customHeight="1" x14ac:dyDescent="0.2">
      <c r="A17" s="61"/>
      <c r="B17" s="61"/>
      <c r="C17" s="61"/>
      <c r="D17" s="62"/>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row>
    <row r="18" spans="1:34" ht="15" customHeight="1" x14ac:dyDescent="0.2">
      <c r="A18" s="61"/>
      <c r="B18" s="61"/>
      <c r="C18" s="61"/>
      <c r="D18" s="62"/>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row>
    <row r="19" spans="1:34" ht="15" customHeight="1" x14ac:dyDescent="0.2">
      <c r="A19" s="61"/>
      <c r="B19" s="61"/>
      <c r="C19" s="61"/>
      <c r="D19" s="62"/>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row>
    <row r="20" spans="1:34" ht="15" customHeight="1" x14ac:dyDescent="0.2">
      <c r="A20" s="61"/>
      <c r="B20" s="61"/>
      <c r="C20" s="61"/>
      <c r="D20" s="62"/>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row>
    <row r="21" spans="1:34" ht="15" customHeight="1" x14ac:dyDescent="0.2">
      <c r="A21" s="61"/>
      <c r="B21" s="61"/>
      <c r="C21" s="61"/>
      <c r="D21" s="62"/>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row>
    <row r="22" spans="1:34" ht="15" customHeight="1" x14ac:dyDescent="0.2">
      <c r="A22" s="61"/>
      <c r="B22" s="61"/>
      <c r="C22" s="61"/>
      <c r="D22" s="62"/>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row>
    <row r="23" spans="1:34" ht="15" customHeight="1" x14ac:dyDescent="0.2">
      <c r="A23" s="61"/>
      <c r="B23" s="61"/>
      <c r="C23" s="61"/>
      <c r="D23" s="62"/>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row>
    <row r="24" spans="1:34" ht="15" customHeight="1" x14ac:dyDescent="0.2">
      <c r="A24" s="61"/>
      <c r="B24" s="61"/>
      <c r="C24" s="61"/>
      <c r="D24" s="62"/>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row>
    <row r="25" spans="1:34" ht="15" customHeight="1" x14ac:dyDescent="0.2">
      <c r="A25" s="61"/>
      <c r="B25" s="61"/>
      <c r="C25" s="61"/>
      <c r="D25" s="62"/>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row>
    <row r="26" spans="1:34" ht="15" customHeight="1" x14ac:dyDescent="0.2">
      <c r="A26" s="61"/>
      <c r="B26" s="61"/>
      <c r="C26" s="61"/>
      <c r="D26" s="62"/>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row>
    <row r="27" spans="1:34" ht="15" customHeight="1" x14ac:dyDescent="0.2">
      <c r="A27" s="61"/>
      <c r="B27" s="61"/>
      <c r="C27" s="61"/>
      <c r="D27" s="62"/>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row>
    <row r="28" spans="1:34" ht="15" customHeight="1" x14ac:dyDescent="0.2">
      <c r="A28" s="61"/>
      <c r="B28" s="61"/>
      <c r="C28" s="61"/>
      <c r="D28" s="62"/>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row>
    <row r="29" spans="1:34" ht="15" customHeight="1" x14ac:dyDescent="0.2">
      <c r="A29" s="61"/>
      <c r="B29" s="61"/>
      <c r="C29" s="61"/>
      <c r="D29" s="62"/>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row>
    <row r="30" spans="1:34" ht="15" customHeight="1" x14ac:dyDescent="0.2">
      <c r="A30" s="61"/>
      <c r="B30" s="61"/>
      <c r="C30" s="61"/>
      <c r="D30" s="62"/>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row>
    <row r="31" spans="1:34" ht="15" customHeight="1" x14ac:dyDescent="0.2">
      <c r="A31" s="61"/>
      <c r="B31" s="61"/>
      <c r="C31" s="61"/>
      <c r="D31" s="62"/>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row>
    <row r="32" spans="1:34" ht="15" customHeight="1" x14ac:dyDescent="0.2">
      <c r="A32" s="61"/>
      <c r="B32" s="61"/>
      <c r="C32" s="61"/>
      <c r="D32" s="62"/>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row>
    <row r="33" spans="1:34" ht="15" customHeight="1" x14ac:dyDescent="0.2">
      <c r="A33" s="61"/>
      <c r="B33" s="61"/>
      <c r="C33" s="61"/>
      <c r="D33" s="62"/>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row>
    <row r="34" spans="1:34" ht="15" customHeight="1" x14ac:dyDescent="0.2">
      <c r="A34" s="61"/>
      <c r="B34" s="61"/>
      <c r="C34" s="61"/>
      <c r="D34" s="62"/>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row>
    <row r="35" spans="1:34" s="1" customFormat="1" ht="24" customHeight="1" x14ac:dyDescent="0.25">
      <c r="AH35" s="63" t="s">
        <v>208</v>
      </c>
    </row>
    <row r="36" spans="1:34" ht="18.75" customHeight="1" x14ac:dyDescent="0.2">
      <c r="A36" s="87" t="s">
        <v>205</v>
      </c>
      <c r="B36" s="87"/>
      <c r="C36" s="87"/>
      <c r="D36" s="87"/>
      <c r="E36" s="87"/>
      <c r="F36" s="87"/>
      <c r="G36" s="87"/>
      <c r="H36" s="87"/>
      <c r="I36" s="87"/>
      <c r="J36" s="87"/>
      <c r="K36" s="87"/>
      <c r="L36" s="87"/>
      <c r="M36" s="87"/>
      <c r="N36" s="87"/>
      <c r="O36" s="87"/>
      <c r="P36" s="87"/>
      <c r="Q36" s="87"/>
      <c r="R36" s="87"/>
      <c r="S36" s="64"/>
      <c r="T36" s="88" t="str">
        <f>" Tổng số khách đã xác nhận: "&amp;ConfirmedGuests</f>
        <v xml:space="preserve"> Tổng số khách đã xác nhận: 46</v>
      </c>
      <c r="U36" s="89"/>
      <c r="V36" s="89"/>
      <c r="W36" s="89"/>
      <c r="X36" s="89"/>
      <c r="Y36" s="89"/>
      <c r="Z36" s="89"/>
      <c r="AA36" s="89"/>
      <c r="AB36" s="89"/>
      <c r="AC36" s="89"/>
      <c r="AD36" s="89"/>
      <c r="AE36" s="89"/>
      <c r="AF36" s="89"/>
      <c r="AG36" s="89"/>
      <c r="AH36" s="90"/>
    </row>
    <row r="37" spans="1:34" ht="18" customHeight="1" x14ac:dyDescent="0.2">
      <c r="A37" s="65"/>
      <c r="B37" s="65"/>
      <c r="C37" s="66"/>
      <c r="D37" s="66"/>
      <c r="E37" s="66"/>
      <c r="F37" s="65"/>
      <c r="G37" s="65"/>
      <c r="H37" s="65"/>
      <c r="I37" s="65"/>
      <c r="J37" s="65"/>
      <c r="K37" s="65"/>
      <c r="L37" s="65"/>
      <c r="M37" s="65"/>
      <c r="N37" s="65"/>
      <c r="O37" s="65"/>
      <c r="P37" s="65"/>
      <c r="Q37" s="65"/>
      <c r="R37" s="65"/>
      <c r="S37" s="67"/>
      <c r="T37" s="68" t="s">
        <v>209</v>
      </c>
      <c r="U37" s="67"/>
      <c r="V37" s="67"/>
      <c r="W37" s="67"/>
      <c r="X37" s="69"/>
      <c r="Y37" s="20"/>
      <c r="Z37" s="20"/>
      <c r="AA37" s="20"/>
      <c r="AB37" s="20"/>
      <c r="AC37" s="20"/>
      <c r="AD37" s="20"/>
      <c r="AE37" s="20"/>
      <c r="AF37" s="20"/>
      <c r="AG37" s="67"/>
      <c r="AH37" s="70"/>
    </row>
    <row r="38" spans="1:34" ht="18" customHeight="1" x14ac:dyDescent="0.2">
      <c r="A38" s="71"/>
      <c r="B38" s="71"/>
      <c r="C38" s="72"/>
      <c r="D38" s="72"/>
      <c r="E38" s="72"/>
      <c r="F38" s="72"/>
      <c r="G38" s="72"/>
      <c r="H38" s="72"/>
      <c r="I38" s="72"/>
      <c r="J38" s="72"/>
      <c r="K38" s="72"/>
      <c r="L38" s="72"/>
      <c r="M38" s="72"/>
      <c r="N38" s="72"/>
      <c r="O38" s="72"/>
      <c r="P38" s="72"/>
      <c r="Q38" s="72"/>
      <c r="R38" s="72"/>
      <c r="S38" s="20"/>
      <c r="T38" s="73"/>
      <c r="U38" s="74" t="str">
        <f>ROUNDUP(ConfirmedGuests/6,0)&amp;" bàn tròn 54-inch (6 chỗ)"</f>
        <v>8 bàn tròn 54-inch (6 chỗ)</v>
      </c>
      <c r="V38" s="67"/>
      <c r="W38" s="67"/>
      <c r="X38" s="67"/>
      <c r="Y38" s="67"/>
      <c r="Z38" s="20"/>
      <c r="AA38" s="20"/>
      <c r="AB38" s="20"/>
      <c r="AC38" s="20"/>
      <c r="AD38" s="20"/>
      <c r="AE38" s="20"/>
      <c r="AF38" s="20"/>
      <c r="AG38" s="67"/>
      <c r="AH38" s="70"/>
    </row>
    <row r="39" spans="1:34" s="1" customFormat="1" ht="18" customHeight="1" x14ac:dyDescent="0.2">
      <c r="A39" s="71"/>
      <c r="B39" s="71"/>
      <c r="C39" s="72"/>
      <c r="D39" s="72"/>
      <c r="E39" s="72"/>
      <c r="F39" s="72"/>
      <c r="G39" s="72"/>
      <c r="H39" s="72"/>
      <c r="I39" s="72"/>
      <c r="J39" s="71"/>
      <c r="K39" s="72"/>
      <c r="L39" s="72"/>
      <c r="M39" s="71"/>
      <c r="N39" s="72"/>
      <c r="O39" s="72"/>
      <c r="P39" s="72"/>
      <c r="Q39" s="72"/>
      <c r="R39" s="72"/>
      <c r="S39" s="20"/>
      <c r="T39" s="73"/>
      <c r="U39" s="74" t="str">
        <f>ROUNDUP(ConfirmedGuests/8,0) &amp;" bàn tròn 60-inch (8 chỗ)"</f>
        <v>6 bàn tròn 60-inch (8 chỗ)</v>
      </c>
      <c r="V39" s="67"/>
      <c r="W39" s="67"/>
      <c r="X39" s="67"/>
      <c r="Y39" s="67"/>
      <c r="Z39" s="20"/>
      <c r="AA39" s="20"/>
      <c r="AB39" s="20"/>
      <c r="AC39" s="20"/>
      <c r="AD39" s="20"/>
      <c r="AE39" s="20"/>
      <c r="AF39" s="20"/>
      <c r="AG39" s="20"/>
      <c r="AH39" s="75"/>
    </row>
    <row r="40" spans="1:34" s="1" customFormat="1" ht="18" customHeight="1" x14ac:dyDescent="0.2">
      <c r="A40" s="71"/>
      <c r="B40" s="71"/>
      <c r="C40" s="72"/>
      <c r="D40" s="72"/>
      <c r="E40" s="72"/>
      <c r="F40" s="72"/>
      <c r="G40" s="72"/>
      <c r="H40" s="72"/>
      <c r="I40" s="72"/>
      <c r="J40" s="71"/>
      <c r="K40" s="72"/>
      <c r="L40" s="72"/>
      <c r="M40" s="71"/>
      <c r="N40" s="72"/>
      <c r="O40" s="72"/>
      <c r="P40" s="72"/>
      <c r="Q40" s="72"/>
      <c r="R40" s="72"/>
      <c r="S40" s="20"/>
      <c r="T40" s="73"/>
      <c r="U40" s="74" t="str">
        <f>ROUNDUP(ConfirmedGuests/10,0)&amp;" bàn tròn 72-inch (10 chỗ)"</f>
        <v>5 bàn tròn 72-inch (10 chỗ)</v>
      </c>
      <c r="V40" s="67"/>
      <c r="W40" s="67"/>
      <c r="X40" s="67"/>
      <c r="Y40" s="67"/>
      <c r="Z40" s="20"/>
      <c r="AA40" s="20"/>
      <c r="AB40" s="20"/>
      <c r="AC40" s="20"/>
      <c r="AD40" s="20"/>
      <c r="AE40" s="20"/>
      <c r="AF40" s="20"/>
      <c r="AG40" s="20"/>
      <c r="AH40" s="75"/>
    </row>
    <row r="41" spans="1:34" ht="18" customHeight="1" x14ac:dyDescent="0.2">
      <c r="A41" s="71"/>
      <c r="B41" s="71"/>
      <c r="C41" s="71"/>
      <c r="D41" s="72"/>
      <c r="E41" s="72"/>
      <c r="F41" s="72"/>
      <c r="G41" s="72"/>
      <c r="H41" s="72"/>
      <c r="I41" s="72"/>
      <c r="J41" s="71"/>
      <c r="K41" s="72"/>
      <c r="L41" s="72"/>
      <c r="M41" s="71"/>
      <c r="N41" s="72"/>
      <c r="O41" s="72"/>
      <c r="P41" s="72"/>
      <c r="Q41" s="72"/>
      <c r="R41" s="72"/>
      <c r="S41" s="20"/>
      <c r="T41" s="73"/>
      <c r="U41" s="74" t="str">
        <f>ROUNDUP(ConfirmedGuests/6,0)&amp; " bàn hình vuông 30-inch x 72-inch (6 chỗ)"</f>
        <v>8 bàn hình vuông 30-inch x 72-inch (6 chỗ)</v>
      </c>
      <c r="V41" s="67"/>
      <c r="W41" s="67"/>
      <c r="X41" s="67"/>
      <c r="Y41" s="67"/>
      <c r="Z41" s="20"/>
      <c r="AA41" s="20"/>
      <c r="AB41" s="20"/>
      <c r="AC41" s="20"/>
      <c r="AD41" s="20"/>
      <c r="AE41" s="20"/>
      <c r="AF41" s="20"/>
      <c r="AG41" s="76"/>
      <c r="AH41" s="70"/>
    </row>
    <row r="42" spans="1:34" ht="18" customHeight="1" x14ac:dyDescent="0.2">
      <c r="A42" s="71"/>
      <c r="B42" s="71"/>
      <c r="C42" s="71"/>
      <c r="D42" s="72"/>
      <c r="E42" s="72"/>
      <c r="F42" s="72"/>
      <c r="G42" s="72"/>
      <c r="H42" s="72"/>
      <c r="I42" s="72"/>
      <c r="J42" s="71"/>
      <c r="K42" s="72"/>
      <c r="L42" s="72"/>
      <c r="M42" s="71"/>
      <c r="N42" s="72"/>
      <c r="O42" s="72"/>
      <c r="P42" s="72"/>
      <c r="Q42" s="72"/>
      <c r="R42" s="72"/>
      <c r="S42" s="67"/>
      <c r="T42" s="77"/>
      <c r="U42" s="74" t="str">
        <f>ROUNDUP(ConfirmedGuests/8,0)&amp;" bàn hình vuông 30-inch x 96-inch (8 chỗ)"</f>
        <v>6 bàn hình vuông 30-inch x 96-inch (8 chỗ)</v>
      </c>
      <c r="V42" s="67"/>
      <c r="W42" s="67"/>
      <c r="X42" s="67"/>
      <c r="Y42" s="67"/>
      <c r="Z42" s="67"/>
      <c r="AA42" s="67"/>
      <c r="AB42" s="67"/>
      <c r="AC42" s="67"/>
      <c r="AD42" s="67"/>
      <c r="AE42" s="67"/>
      <c r="AF42" s="67"/>
      <c r="AG42" s="76"/>
      <c r="AH42" s="70"/>
    </row>
    <row r="43" spans="1:34" ht="18" customHeight="1" x14ac:dyDescent="0.2">
      <c r="A43" s="71"/>
      <c r="B43" s="71"/>
      <c r="C43" s="71"/>
      <c r="D43" s="72"/>
      <c r="E43" s="72"/>
      <c r="F43" s="72"/>
      <c r="G43" s="72"/>
      <c r="H43" s="72"/>
      <c r="I43" s="72"/>
      <c r="J43" s="71"/>
      <c r="K43" s="72"/>
      <c r="L43" s="72"/>
      <c r="M43" s="71"/>
      <c r="N43" s="72"/>
      <c r="O43" s="72"/>
      <c r="P43" s="72"/>
      <c r="Q43" s="72"/>
      <c r="R43" s="72"/>
      <c r="S43" s="67"/>
      <c r="T43" s="78" t="s">
        <v>210</v>
      </c>
      <c r="U43" s="79"/>
      <c r="V43" s="79"/>
      <c r="W43" s="79"/>
      <c r="X43" s="79"/>
      <c r="Y43" s="79"/>
      <c r="Z43" s="79"/>
      <c r="AA43" s="79"/>
      <c r="AB43" s="79"/>
      <c r="AC43" s="79"/>
      <c r="AD43" s="79"/>
      <c r="AE43" s="79"/>
      <c r="AF43" s="79"/>
      <c r="AG43" s="80"/>
      <c r="AH43" s="81"/>
    </row>
    <row r="44" spans="1:34" ht="15.75" x14ac:dyDescent="0.2">
      <c r="A44" s="1"/>
      <c r="F44" s="1"/>
      <c r="G44" s="1"/>
      <c r="H44" s="1"/>
      <c r="I44" s="1"/>
      <c r="K44" s="1"/>
      <c r="L44" s="1"/>
      <c r="N44" s="1"/>
      <c r="O44" s="1"/>
      <c r="P44" s="1"/>
      <c r="Q44" s="1"/>
      <c r="R44" s="1"/>
      <c r="S44" s="1"/>
      <c r="T44" s="1"/>
      <c r="U44" s="1"/>
      <c r="V44" s="1"/>
      <c r="Z44" s="1"/>
      <c r="AA44" s="1"/>
      <c r="AB44" s="1"/>
      <c r="AC44" s="1"/>
      <c r="AD44" s="1"/>
      <c r="AE44" s="1"/>
      <c r="AF44" s="1"/>
    </row>
    <row r="45" spans="1:34" ht="15.75" x14ac:dyDescent="0.2">
      <c r="A45" s="1"/>
      <c r="F45" s="1"/>
      <c r="G45" s="1"/>
      <c r="I45" s="1"/>
      <c r="J45" s="1"/>
      <c r="K45" s="1"/>
      <c r="L45" s="1"/>
      <c r="M45" s="1"/>
      <c r="N45" s="1"/>
      <c r="O45" s="1"/>
      <c r="P45" s="1"/>
      <c r="Q45" s="1"/>
      <c r="R45" s="1"/>
      <c r="S45" s="1"/>
      <c r="T45" s="1"/>
      <c r="U45" s="1"/>
      <c r="V45" s="1"/>
      <c r="W45" s="1"/>
      <c r="X45" s="1"/>
      <c r="Y45" s="1"/>
      <c r="Z45" s="1"/>
      <c r="AA45" s="1"/>
      <c r="AB45" s="1"/>
      <c r="AC45" s="1"/>
      <c r="AD45" s="1"/>
      <c r="AE45" s="1"/>
      <c r="AF45" s="1"/>
    </row>
  </sheetData>
  <mergeCells count="2">
    <mergeCell ref="A36:R36"/>
    <mergeCell ref="T36:AH36"/>
  </mergeCells>
  <printOptions horizontalCentered="1"/>
  <pageMargins left="0.25" right="0.25" top="0.75" bottom="0.75" header="0.3" footer="0.3"/>
  <pageSetup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AFF56A22E162F645A87DF37DCD7CE6B30300551C514083F3BE438C342336EC41654F" ma:contentTypeVersion="16" ma:contentTypeDescription="Create a new document." ma:contentTypeScope="" ma:versionID="1626a88cf9243c940e1579bc8dfdd60e">
  <xsd:schema xmlns:xsd="http://www.w3.org/2001/XMLSchema" xmlns:xs="http://www.w3.org/2001/XMLSchema" xmlns:p="http://schemas.microsoft.com/office/2006/metadata/properties" xmlns:ns2="33d27e29-ff2e-41a1-ae47-f7a39f7606c1" targetNamespace="http://schemas.microsoft.com/office/2006/metadata/properties" ma:root="true" ma:fieldsID="afaff782cfd6a48151121d6c795b64d9" ns2:_="">
    <xsd:import namespace="33d27e29-ff2e-41a1-ae47-f7a39f7606c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27e29-ff2e-41a1-ae47-f7a39f7606c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1458372-b302-4d58-bc2c-e2d2a6eb91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4484C83-A176-47AF-A578-30038BF6400C}" ma:internalName="CSXSubmissionMarket" ma:readOnly="false" ma:showField="MarketName" ma:web="33d27e29-ff2e-41a1-ae47-f7a39f7606c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0a2c693-95b3-47d4-ade4-fcf69fc9c2b9}"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605676C-2DF5-496F-A7C3-826740C2CAA6}" ma:internalName="InProjectListLookup" ma:readOnly="true" ma:showField="InProjectLis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b5837cd3-1e97-42f9-87ab-797680c5205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605676C-2DF5-496F-A7C3-826740C2CAA6}" ma:internalName="LastCompleteVersionLookup" ma:readOnly="true" ma:showField="LastComplete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605676C-2DF5-496F-A7C3-826740C2CAA6}" ma:internalName="LastPreviewErrorLookup" ma:readOnly="true" ma:showField="LastPreview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605676C-2DF5-496F-A7C3-826740C2CAA6}" ma:internalName="LastPreviewResultLookup" ma:readOnly="true" ma:showField="LastPreview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605676C-2DF5-496F-A7C3-826740C2CAA6}" ma:internalName="LastPreviewAttemptDateLookup" ma:readOnly="true" ma:showField="LastPreview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605676C-2DF5-496F-A7C3-826740C2CAA6}" ma:internalName="LastPreviewedByLookup" ma:readOnly="true" ma:showField="LastPreview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605676C-2DF5-496F-A7C3-826740C2CAA6}" ma:internalName="LastPreviewTimeLookup" ma:readOnly="true" ma:showField="LastPreview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605676C-2DF5-496F-A7C3-826740C2CAA6}" ma:internalName="LastPreviewVersionLookup" ma:readOnly="true" ma:showField="LastPreview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605676C-2DF5-496F-A7C3-826740C2CAA6}" ma:internalName="LastPublishErrorLookup" ma:readOnly="true" ma:showField="LastPublish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605676C-2DF5-496F-A7C3-826740C2CAA6}" ma:internalName="LastPublishResultLookup" ma:readOnly="true" ma:showField="LastPublish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605676C-2DF5-496F-A7C3-826740C2CAA6}" ma:internalName="LastPublishAttemptDateLookup" ma:readOnly="true" ma:showField="LastPublish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605676C-2DF5-496F-A7C3-826740C2CAA6}" ma:internalName="LastPublishedByLookup" ma:readOnly="true" ma:showField="LastPublish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605676C-2DF5-496F-A7C3-826740C2CAA6}" ma:internalName="LastPublishTimeLookup" ma:readOnly="true" ma:showField="LastPublish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605676C-2DF5-496F-A7C3-826740C2CAA6}" ma:internalName="LastPublishVersionLookup" ma:readOnly="true" ma:showField="LastPublish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98BA3ABF-8479-4CBD-9C41-69DB839BF302}" ma:internalName="LocLastLocAttemptVersionLookup" ma:readOnly="false" ma:showField="LastLocAttemptVersion" ma:web="33d27e29-ff2e-41a1-ae47-f7a39f7606c1">
      <xsd:simpleType>
        <xsd:restriction base="dms:Lookup"/>
      </xsd:simpleType>
    </xsd:element>
    <xsd:element name="LocLastLocAttemptVersionTypeLookup" ma:index="71" nillable="true" ma:displayName="Loc Last Loc Attempt Version Type" ma:default="" ma:list="{98BA3ABF-8479-4CBD-9C41-69DB839BF302}" ma:internalName="LocLastLocAttemptVersionTypeLookup" ma:readOnly="true" ma:showField="LastLocAttemptVersionType" ma:web="33d27e29-ff2e-41a1-ae47-f7a39f7606c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98BA3ABF-8479-4CBD-9C41-69DB839BF302}" ma:internalName="LocNewPublishedVersionLookup" ma:readOnly="true" ma:showField="NewPublishedVersion" ma:web="33d27e29-ff2e-41a1-ae47-f7a39f7606c1">
      <xsd:simpleType>
        <xsd:restriction base="dms:Lookup"/>
      </xsd:simpleType>
    </xsd:element>
    <xsd:element name="LocOverallHandbackStatusLookup" ma:index="75" nillable="true" ma:displayName="Loc Overall Handback Status" ma:default="" ma:list="{98BA3ABF-8479-4CBD-9C41-69DB839BF302}" ma:internalName="LocOverallHandbackStatusLookup" ma:readOnly="true" ma:showField="OverallHandbackStatus" ma:web="33d27e29-ff2e-41a1-ae47-f7a39f7606c1">
      <xsd:simpleType>
        <xsd:restriction base="dms:Lookup"/>
      </xsd:simpleType>
    </xsd:element>
    <xsd:element name="LocOverallLocStatusLookup" ma:index="76" nillable="true" ma:displayName="Loc Overall Localize Status" ma:default="" ma:list="{98BA3ABF-8479-4CBD-9C41-69DB839BF302}" ma:internalName="LocOverallLocStatusLookup" ma:readOnly="true" ma:showField="OverallLocStatus" ma:web="33d27e29-ff2e-41a1-ae47-f7a39f7606c1">
      <xsd:simpleType>
        <xsd:restriction base="dms:Lookup"/>
      </xsd:simpleType>
    </xsd:element>
    <xsd:element name="LocOverallPreviewStatusLookup" ma:index="77" nillable="true" ma:displayName="Loc Overall Preview Status" ma:default="" ma:list="{98BA3ABF-8479-4CBD-9C41-69DB839BF302}" ma:internalName="LocOverallPreviewStatusLookup" ma:readOnly="true" ma:showField="OverallPreviewStatus" ma:web="33d27e29-ff2e-41a1-ae47-f7a39f7606c1">
      <xsd:simpleType>
        <xsd:restriction base="dms:Lookup"/>
      </xsd:simpleType>
    </xsd:element>
    <xsd:element name="LocOverallPublishStatusLookup" ma:index="78" nillable="true" ma:displayName="Loc Overall Publish Status" ma:default="" ma:list="{98BA3ABF-8479-4CBD-9C41-69DB839BF302}" ma:internalName="LocOverallPublishStatusLookup" ma:readOnly="true" ma:showField="OverallPublishStatus" ma:web="33d27e29-ff2e-41a1-ae47-f7a39f7606c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98BA3ABF-8479-4CBD-9C41-69DB839BF302}" ma:internalName="LocProcessedForHandoffsLookup" ma:readOnly="true" ma:showField="ProcessedForHandoffs" ma:web="33d27e29-ff2e-41a1-ae47-f7a39f7606c1">
      <xsd:simpleType>
        <xsd:restriction base="dms:Lookup"/>
      </xsd:simpleType>
    </xsd:element>
    <xsd:element name="LocProcessedForMarketsLookup" ma:index="81" nillable="true" ma:displayName="Loc Processed For Markets" ma:default="" ma:list="{98BA3ABF-8479-4CBD-9C41-69DB839BF302}" ma:internalName="LocProcessedForMarketsLookup" ma:readOnly="true" ma:showField="ProcessedForMarkets" ma:web="33d27e29-ff2e-41a1-ae47-f7a39f7606c1">
      <xsd:simpleType>
        <xsd:restriction base="dms:Lookup"/>
      </xsd:simpleType>
    </xsd:element>
    <xsd:element name="LocPublishedDependentAssetsLookup" ma:index="82" nillable="true" ma:displayName="Loc Published Dependent Assets" ma:default="" ma:list="{98BA3ABF-8479-4CBD-9C41-69DB839BF302}" ma:internalName="LocPublishedDependentAssetsLookup" ma:readOnly="true" ma:showField="PublishedDependentAssets" ma:web="33d27e29-ff2e-41a1-ae47-f7a39f7606c1">
      <xsd:simpleType>
        <xsd:restriction base="dms:Lookup"/>
      </xsd:simpleType>
    </xsd:element>
    <xsd:element name="LocPublishedLinkedAssetsLookup" ma:index="83" nillable="true" ma:displayName="Loc Published Linked Assets" ma:default="" ma:list="{98BA3ABF-8479-4CBD-9C41-69DB839BF302}" ma:internalName="LocPublishedLinkedAssetsLookup" ma:readOnly="true" ma:showField="PublishedLinkedAssets" ma:web="33d27e29-ff2e-41a1-ae47-f7a39f7606c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37a4b20-f2cf-4b3e-bc77-ed4fa311d877}"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E4484C83-A176-47AF-A578-30038BF6400C}" ma:internalName="Markets" ma:readOnly="false" ma:showField="MarketNa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605676C-2DF5-496F-A7C3-826740C2CAA6}" ma:internalName="NumOfRatingsLookup" ma:readOnly="true" ma:showField="NumOfRating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605676C-2DF5-496F-A7C3-826740C2CAA6}" ma:internalName="PublishStatusLookup" ma:readOnly="false" ma:showField="PublishStatu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6dd6e65-41a6-47ca-b156-ea2d11323e1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a62d9993-7475-44a7-b6ba-9ab810b3b50a}" ma:internalName="TaxCatchAll" ma:showField="CatchAllData"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a62d9993-7475-44a7-b6ba-9ab810b3b50a}" ma:internalName="TaxCatchAllLabel" ma:readOnly="true" ma:showField="CatchAllDataLabel"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33d27e29-ff2e-41a1-ae47-f7a39f7606c1" xsi:nil="true"/>
    <AssetExpire xmlns="33d27e29-ff2e-41a1-ae47-f7a39f7606c1">2029-01-01T08:00:00+00:00</AssetExpire>
    <CampaignTagsTaxHTField0 xmlns="33d27e29-ff2e-41a1-ae47-f7a39f7606c1">
      <Terms xmlns="http://schemas.microsoft.com/office/infopath/2007/PartnerControls"/>
    </CampaignTagsTaxHTField0>
    <IntlLangReviewDate xmlns="33d27e29-ff2e-41a1-ae47-f7a39f7606c1" xsi:nil="true"/>
    <TPFriendlyName xmlns="33d27e29-ff2e-41a1-ae47-f7a39f7606c1" xsi:nil="true"/>
    <IntlLangReview xmlns="33d27e29-ff2e-41a1-ae47-f7a39f7606c1">false</IntlLangReview>
    <LocLastLocAttemptVersionLookup xmlns="33d27e29-ff2e-41a1-ae47-f7a39f7606c1">854868</LocLastLocAttemptVersionLookup>
    <PolicheckWords xmlns="33d27e29-ff2e-41a1-ae47-f7a39f7606c1" xsi:nil="true"/>
    <SubmitterId xmlns="33d27e29-ff2e-41a1-ae47-f7a39f7606c1" xsi:nil="true"/>
    <AcquiredFrom xmlns="33d27e29-ff2e-41a1-ae47-f7a39f7606c1">Internal MS</AcquiredFrom>
    <EditorialStatus xmlns="33d27e29-ff2e-41a1-ae47-f7a39f7606c1">Complete</EditorialStatus>
    <Markets xmlns="33d27e29-ff2e-41a1-ae47-f7a39f7606c1"/>
    <OriginAsset xmlns="33d27e29-ff2e-41a1-ae47-f7a39f7606c1" xsi:nil="true"/>
    <AssetStart xmlns="33d27e29-ff2e-41a1-ae47-f7a39f7606c1">2012-08-30T21:29:00+00:00</AssetStart>
    <FriendlyTitle xmlns="33d27e29-ff2e-41a1-ae47-f7a39f7606c1" xsi:nil="true"/>
    <MarketSpecific xmlns="33d27e29-ff2e-41a1-ae47-f7a39f7606c1">false</MarketSpecific>
    <TPNamespace xmlns="33d27e29-ff2e-41a1-ae47-f7a39f7606c1" xsi:nil="true"/>
    <PublishStatusLookup xmlns="33d27e29-ff2e-41a1-ae47-f7a39f7606c1">
      <Value>78055</Value>
    </PublishStatusLookup>
    <APAuthor xmlns="33d27e29-ff2e-41a1-ae47-f7a39f7606c1">
      <UserInfo>
        <DisplayName>REDMOND\matthos</DisplayName>
        <AccountId>59</AccountId>
        <AccountType/>
      </UserInfo>
    </APAuthor>
    <TPCommandLine xmlns="33d27e29-ff2e-41a1-ae47-f7a39f7606c1" xsi:nil="true"/>
    <IntlLangReviewer xmlns="33d27e29-ff2e-41a1-ae47-f7a39f7606c1" xsi:nil="true"/>
    <OpenTemplate xmlns="33d27e29-ff2e-41a1-ae47-f7a39f7606c1">true</OpenTemplate>
    <CSXSubmissionDate xmlns="33d27e29-ff2e-41a1-ae47-f7a39f7606c1" xsi:nil="true"/>
    <TaxCatchAll xmlns="33d27e29-ff2e-41a1-ae47-f7a39f7606c1"/>
    <Manager xmlns="33d27e29-ff2e-41a1-ae47-f7a39f7606c1" xsi:nil="true"/>
    <NumericId xmlns="33d27e29-ff2e-41a1-ae47-f7a39f7606c1" xsi:nil="true"/>
    <ParentAssetId xmlns="33d27e29-ff2e-41a1-ae47-f7a39f7606c1" xsi:nil="true"/>
    <OriginalSourceMarket xmlns="33d27e29-ff2e-41a1-ae47-f7a39f7606c1">english</OriginalSourceMarket>
    <ApprovalStatus xmlns="33d27e29-ff2e-41a1-ae47-f7a39f7606c1">InProgress</ApprovalStatus>
    <TPComponent xmlns="33d27e29-ff2e-41a1-ae47-f7a39f7606c1" xsi:nil="true"/>
    <EditorialTags xmlns="33d27e29-ff2e-41a1-ae47-f7a39f7606c1" xsi:nil="true"/>
    <TPExecutable xmlns="33d27e29-ff2e-41a1-ae47-f7a39f7606c1" xsi:nil="true"/>
    <TPLaunchHelpLink xmlns="33d27e29-ff2e-41a1-ae47-f7a39f7606c1" xsi:nil="true"/>
    <LocComments xmlns="33d27e29-ff2e-41a1-ae47-f7a39f7606c1" xsi:nil="true"/>
    <LocRecommendedHandoff xmlns="33d27e29-ff2e-41a1-ae47-f7a39f7606c1" xsi:nil="true"/>
    <SourceTitle xmlns="33d27e29-ff2e-41a1-ae47-f7a39f7606c1" xsi:nil="true"/>
    <CSXUpdate xmlns="33d27e29-ff2e-41a1-ae47-f7a39f7606c1">false</CSXUpdate>
    <IntlLocPriority xmlns="33d27e29-ff2e-41a1-ae47-f7a39f7606c1" xsi:nil="true"/>
    <UAProjectedTotalWords xmlns="33d27e29-ff2e-41a1-ae47-f7a39f7606c1" xsi:nil="true"/>
    <AssetType xmlns="33d27e29-ff2e-41a1-ae47-f7a39f7606c1">TP</AssetType>
    <MachineTranslated xmlns="33d27e29-ff2e-41a1-ae47-f7a39f7606c1">false</MachineTranslated>
    <OutputCachingOn xmlns="33d27e29-ff2e-41a1-ae47-f7a39f7606c1">false</OutputCachingOn>
    <TemplateStatus xmlns="33d27e29-ff2e-41a1-ae47-f7a39f7606c1">Complete</TemplateStatus>
    <IsSearchable xmlns="33d27e29-ff2e-41a1-ae47-f7a39f7606c1">true</IsSearchable>
    <ContentItem xmlns="33d27e29-ff2e-41a1-ae47-f7a39f7606c1" xsi:nil="true"/>
    <HandoffToMSDN xmlns="33d27e29-ff2e-41a1-ae47-f7a39f7606c1" xsi:nil="true"/>
    <ShowIn xmlns="33d27e29-ff2e-41a1-ae47-f7a39f7606c1">Show everywhere</ShowIn>
    <ThumbnailAssetId xmlns="33d27e29-ff2e-41a1-ae47-f7a39f7606c1" xsi:nil="true"/>
    <UALocComments xmlns="33d27e29-ff2e-41a1-ae47-f7a39f7606c1" xsi:nil="true"/>
    <UALocRecommendation xmlns="33d27e29-ff2e-41a1-ae47-f7a39f7606c1">Localize</UALocRecommendation>
    <LastModifiedDateTime xmlns="33d27e29-ff2e-41a1-ae47-f7a39f7606c1" xsi:nil="true"/>
    <LegacyData xmlns="33d27e29-ff2e-41a1-ae47-f7a39f7606c1" xsi:nil="true"/>
    <LocManualTestRequired xmlns="33d27e29-ff2e-41a1-ae47-f7a39f7606c1">false</LocManualTestRequired>
    <LocMarketGroupTiers2 xmlns="33d27e29-ff2e-41a1-ae47-f7a39f7606c1" xsi:nil="true"/>
    <ClipArtFilename xmlns="33d27e29-ff2e-41a1-ae47-f7a39f7606c1" xsi:nil="true"/>
    <TPApplication xmlns="33d27e29-ff2e-41a1-ae47-f7a39f7606c1" xsi:nil="true"/>
    <CSXHash xmlns="33d27e29-ff2e-41a1-ae47-f7a39f7606c1" xsi:nil="true"/>
    <DirectSourceMarket xmlns="33d27e29-ff2e-41a1-ae47-f7a39f7606c1">english</DirectSourceMarket>
    <PrimaryImageGen xmlns="33d27e29-ff2e-41a1-ae47-f7a39f7606c1">false</PrimaryImageGen>
    <PlannedPubDate xmlns="33d27e29-ff2e-41a1-ae47-f7a39f7606c1" xsi:nil="true"/>
    <CSXSubmissionMarket xmlns="33d27e29-ff2e-41a1-ae47-f7a39f7606c1" xsi:nil="true"/>
    <Downloads xmlns="33d27e29-ff2e-41a1-ae47-f7a39f7606c1">0</Downloads>
    <ArtSampleDocs xmlns="33d27e29-ff2e-41a1-ae47-f7a39f7606c1" xsi:nil="true"/>
    <TrustLevel xmlns="33d27e29-ff2e-41a1-ae47-f7a39f7606c1">1 Microsoft Managed Content</TrustLevel>
    <BlockPublish xmlns="33d27e29-ff2e-41a1-ae47-f7a39f7606c1">false</BlockPublish>
    <TPLaunchHelpLinkType xmlns="33d27e29-ff2e-41a1-ae47-f7a39f7606c1">Template</TPLaunchHelpLinkType>
    <LocalizationTagsTaxHTField0 xmlns="33d27e29-ff2e-41a1-ae47-f7a39f7606c1">
      <Terms xmlns="http://schemas.microsoft.com/office/infopath/2007/PartnerControls"/>
    </LocalizationTagsTaxHTField0>
    <BusinessGroup xmlns="33d27e29-ff2e-41a1-ae47-f7a39f7606c1" xsi:nil="true"/>
    <Providers xmlns="33d27e29-ff2e-41a1-ae47-f7a39f7606c1" xsi:nil="true"/>
    <TemplateTemplateType xmlns="33d27e29-ff2e-41a1-ae47-f7a39f7606c1">Excel Spreadsheet Template</TemplateTemplateType>
    <TimesCloned xmlns="33d27e29-ff2e-41a1-ae47-f7a39f7606c1" xsi:nil="true"/>
    <TPAppVersion xmlns="33d27e29-ff2e-41a1-ae47-f7a39f7606c1" xsi:nil="true"/>
    <VoteCount xmlns="33d27e29-ff2e-41a1-ae47-f7a39f7606c1" xsi:nil="true"/>
    <FeatureTagsTaxHTField0 xmlns="33d27e29-ff2e-41a1-ae47-f7a39f7606c1">
      <Terms xmlns="http://schemas.microsoft.com/office/infopath/2007/PartnerControls"/>
    </FeatureTagsTaxHTField0>
    <Provider xmlns="33d27e29-ff2e-41a1-ae47-f7a39f7606c1" xsi:nil="true"/>
    <UACurrentWords xmlns="33d27e29-ff2e-41a1-ae47-f7a39f7606c1" xsi:nil="true"/>
    <AssetId xmlns="33d27e29-ff2e-41a1-ae47-f7a39f7606c1">TP103427563</AssetId>
    <TPClientViewer xmlns="33d27e29-ff2e-41a1-ae47-f7a39f7606c1" xsi:nil="true"/>
    <DSATActionTaken xmlns="33d27e29-ff2e-41a1-ae47-f7a39f7606c1" xsi:nil="true"/>
    <APEditor xmlns="33d27e29-ff2e-41a1-ae47-f7a39f7606c1">
      <UserInfo>
        <DisplayName/>
        <AccountId xsi:nil="true"/>
        <AccountType/>
      </UserInfo>
    </APEditor>
    <TPInstallLocation xmlns="33d27e29-ff2e-41a1-ae47-f7a39f7606c1" xsi:nil="true"/>
    <OOCacheId xmlns="33d27e29-ff2e-41a1-ae47-f7a39f7606c1" xsi:nil="true"/>
    <IsDeleted xmlns="33d27e29-ff2e-41a1-ae47-f7a39f7606c1">false</IsDeleted>
    <PublishTargets xmlns="33d27e29-ff2e-41a1-ae47-f7a39f7606c1">OfficeOnlineVNext</PublishTargets>
    <ApprovalLog xmlns="33d27e29-ff2e-41a1-ae47-f7a39f7606c1" xsi:nil="true"/>
    <BugNumber xmlns="33d27e29-ff2e-41a1-ae47-f7a39f7606c1" xsi:nil="true"/>
    <CrawlForDependencies xmlns="33d27e29-ff2e-41a1-ae47-f7a39f7606c1">false</CrawlForDependencies>
    <InternalTagsTaxHTField0 xmlns="33d27e29-ff2e-41a1-ae47-f7a39f7606c1">
      <Terms xmlns="http://schemas.microsoft.com/office/infopath/2007/PartnerControls"/>
    </InternalTagsTaxHTField0>
    <LastHandOff xmlns="33d27e29-ff2e-41a1-ae47-f7a39f7606c1" xsi:nil="true"/>
    <Milestone xmlns="33d27e29-ff2e-41a1-ae47-f7a39f7606c1" xsi:nil="true"/>
    <OriginalRelease xmlns="33d27e29-ff2e-41a1-ae47-f7a39f7606c1">15</OriginalRelease>
    <RecommendationsModifier xmlns="33d27e29-ff2e-41a1-ae47-f7a39f7606c1" xsi:nil="true"/>
    <ScenarioTagsTaxHTField0 xmlns="33d27e29-ff2e-41a1-ae47-f7a39f7606c1">
      <Terms xmlns="http://schemas.microsoft.com/office/infopath/2007/PartnerControls"/>
    </ScenarioTagsTaxHTField0>
    <UANotes xmlns="33d27e29-ff2e-41a1-ae47-f7a39f7606c1" xsi:nil="true"/>
    <NumOfRatings xmlns="33d27e29-ff2e-41a1-ae47-f7a39f7606c1" xsi:nil="true"/>
  </documentManagement>
</p:properties>
</file>

<file path=customXml/itemProps1.xml><?xml version="1.0" encoding="utf-8"?>
<ds:datastoreItem xmlns:ds="http://schemas.openxmlformats.org/officeDocument/2006/customXml" ds:itemID="{05EF73D4-428B-4E17-88BE-A29EE3CFAE2A}"/>
</file>

<file path=customXml/itemProps2.xml><?xml version="1.0" encoding="utf-8"?>
<ds:datastoreItem xmlns:ds="http://schemas.openxmlformats.org/officeDocument/2006/customXml" ds:itemID="{1815C428-DA3E-490E-B0F4-810D03F1D0CB}"/>
</file>

<file path=customXml/itemProps3.xml><?xml version="1.0" encoding="utf-8"?>
<ds:datastoreItem xmlns:ds="http://schemas.openxmlformats.org/officeDocument/2006/customXml" ds:itemID="{FA3FDFCB-68B2-443B-B74D-45995B5AB4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5</vt:i4>
      </vt:variant>
      <vt:variant>
        <vt:lpstr>Phạm vi có Tên</vt:lpstr>
      </vt:variant>
      <vt:variant>
        <vt:i4>7</vt:i4>
      </vt:variant>
    </vt:vector>
  </HeadingPairs>
  <TitlesOfParts>
    <vt:vector size="12" baseType="lpstr">
      <vt:lpstr>Tổng quan Bữa tiệc</vt:lpstr>
      <vt:lpstr>Danh sách Khách</vt:lpstr>
      <vt:lpstr>Thức ăn &amp; Đồ uống</vt:lpstr>
      <vt:lpstr>Thiết yếu Khác</vt:lpstr>
      <vt:lpstr>Bố trí chỗ ngồi</vt:lpstr>
      <vt:lpstr>AdultTotal</vt:lpstr>
      <vt:lpstr>ChildrenTotal</vt:lpstr>
      <vt:lpstr>ConfirmedGuests</vt:lpstr>
      <vt:lpstr>'Bố trí chỗ ngồi'!Print_Area</vt:lpstr>
      <vt:lpstr>Table1Header</vt:lpstr>
      <vt:lpstr>Table2Header</vt:lpstr>
      <vt:lpstr>Table3Header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Thuan Nguyen</cp:lastModifiedBy>
  <dcterms:created xsi:type="dcterms:W3CDTF">2012-08-28T21:36:07Z</dcterms:created>
  <dcterms:modified xsi:type="dcterms:W3CDTF">2013-01-05T11:09:34Z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0x010100AFF56A22E162F645A87DF37DCD7CE6B30300551C514083F3BE438C342336EC41654F</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