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vbaProjectSignature1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 codeName="{E9BAAAF9-E5DE-A45E-5512-C6A5E48AC118}"/>
  <workbookPr filterPrivacy="1" codeName="ThisWorkbook"/>
  <bookViews>
    <workbookView xWindow="0" yWindow="0" windowWidth="25200" windowHeight="12570"/>
  </bookViews>
  <sheets>
    <sheet name="Dữ liệu đầu vào Bảng lương" sheetId="3" r:id="rId1"/>
    <sheet name="stubs_template" sheetId="4" state="hidden" r:id="rId2"/>
  </sheets>
  <definedNames>
    <definedName name="CompanyName">'Dữ liệu đầu vào Bảng lương'!$P$1</definedName>
    <definedName name="CurrentEmp">INDEX(Employees[Tên Nhân viên],Stub)</definedName>
    <definedName name="PeriodEnding">'Dữ liệu đầu vào Bảng lương'!$L$1</definedName>
    <definedName name="_xlnm.Print_Titles" localSheetId="0">'Dữ liệu đầu vào Bảng lương'!$1:$3</definedName>
    <definedName name="Stub">INT((ROW()-2)/12)+1</definedName>
    <definedName name="StubStruc">stubs_template!$B$37:$N$48</definedName>
    <definedName name="ThePage">stubs_template!$B$1:$N$48</definedName>
  </definedNames>
  <calcPr calcId="152511"/>
</workbook>
</file>

<file path=xl/calcChain.xml><?xml version="1.0" encoding="utf-8"?>
<calcChain xmlns="http://schemas.openxmlformats.org/spreadsheetml/2006/main">
  <c r="D39" i="4" l="1"/>
  <c r="D27" i="4"/>
  <c r="D15" i="4"/>
  <c r="D3" i="4"/>
  <c r="M43" i="4" l="1"/>
  <c r="M42" i="4"/>
  <c r="M41" i="4"/>
  <c r="M40" i="4"/>
  <c r="L39" i="4"/>
  <c r="M31" i="4"/>
  <c r="M30" i="4"/>
  <c r="M29" i="4"/>
  <c r="M28" i="4"/>
  <c r="L27" i="4"/>
  <c r="M19" i="4"/>
  <c r="M18" i="4"/>
  <c r="M17" i="4"/>
  <c r="M16" i="4"/>
  <c r="L15" i="4"/>
  <c r="I45" i="4"/>
  <c r="I44" i="4"/>
  <c r="I41" i="4"/>
  <c r="I40" i="4"/>
  <c r="H39" i="4"/>
  <c r="I33" i="4"/>
  <c r="I32" i="4"/>
  <c r="I29" i="4"/>
  <c r="I28" i="4"/>
  <c r="H27" i="4"/>
  <c r="I21" i="4"/>
  <c r="I20" i="4"/>
  <c r="I17" i="4"/>
  <c r="I16" i="4"/>
  <c r="H15" i="4"/>
  <c r="E44" i="4"/>
  <c r="E41" i="4"/>
  <c r="E40" i="4"/>
  <c r="E32" i="4"/>
  <c r="E29" i="4"/>
  <c r="E28" i="4"/>
  <c r="E20" i="4"/>
  <c r="E17" i="4"/>
  <c r="E16" i="4"/>
  <c r="M7" i="4"/>
  <c r="M6" i="4"/>
  <c r="M5" i="4"/>
  <c r="M4" i="4"/>
  <c r="L3" i="4"/>
  <c r="E8" i="4"/>
  <c r="E5" i="4"/>
  <c r="E4" i="4"/>
  <c r="I9" i="4"/>
  <c r="I8" i="4"/>
  <c r="I5" i="4"/>
  <c r="I4" i="4"/>
  <c r="H3" i="4"/>
  <c r="C13" i="3" l="1"/>
  <c r="I12" i="3" l="1"/>
  <c r="U12" i="3"/>
  <c r="X12" i="3"/>
  <c r="I11" i="3"/>
  <c r="U11" i="3"/>
  <c r="X11" i="3"/>
  <c r="I10" i="3"/>
  <c r="U10" i="3"/>
  <c r="X10" i="3"/>
  <c r="J12" i="3" l="1"/>
  <c r="L12" i="3" s="1"/>
  <c r="J11" i="3"/>
  <c r="L11" i="3" s="1"/>
  <c r="J10" i="3"/>
  <c r="L10" i="3" s="1"/>
  <c r="C38" i="4"/>
  <c r="C26" i="4"/>
  <c r="C14" i="4"/>
  <c r="C2" i="4"/>
  <c r="I9" i="3"/>
  <c r="U9" i="3"/>
  <c r="X9" i="3"/>
  <c r="I8" i="3"/>
  <c r="U8" i="3"/>
  <c r="X8" i="3"/>
  <c r="I7" i="3"/>
  <c r="U7" i="3"/>
  <c r="X7" i="3"/>
  <c r="W13" i="3"/>
  <c r="V13" i="3"/>
  <c r="K13" i="3"/>
  <c r="E13" i="3"/>
  <c r="F13" i="3"/>
  <c r="G13" i="3"/>
  <c r="D13" i="3"/>
  <c r="I4" i="3"/>
  <c r="I5" i="3"/>
  <c r="I6" i="3"/>
  <c r="U6" i="3"/>
  <c r="X6" i="3"/>
  <c r="X4" i="3"/>
  <c r="X5" i="3"/>
  <c r="U4" i="3"/>
  <c r="U5" i="3"/>
  <c r="M32" i="4" l="1"/>
  <c r="I30" i="4"/>
  <c r="E30" i="4"/>
  <c r="I31" i="4"/>
  <c r="E31" i="4"/>
  <c r="E6" i="4"/>
  <c r="I6" i="4"/>
  <c r="M8" i="4"/>
  <c r="E7" i="4"/>
  <c r="I7" i="4"/>
  <c r="M44" i="4"/>
  <c r="I43" i="4"/>
  <c r="E42" i="4"/>
  <c r="I42" i="4"/>
  <c r="E43" i="4"/>
  <c r="M20" i="4"/>
  <c r="I19" i="4"/>
  <c r="E18" i="4"/>
  <c r="I18" i="4"/>
  <c r="E19" i="4"/>
  <c r="J9" i="3"/>
  <c r="L9" i="3" s="1"/>
  <c r="J8" i="3"/>
  <c r="L8" i="3" s="1"/>
  <c r="J7" i="3"/>
  <c r="X13" i="3"/>
  <c r="J5" i="3"/>
  <c r="J6" i="3"/>
  <c r="I13" i="3"/>
  <c r="J4" i="3"/>
  <c r="M9" i="4" l="1"/>
  <c r="E9" i="4"/>
  <c r="M33" i="4"/>
  <c r="E33" i="4"/>
  <c r="L5" i="3"/>
  <c r="M23" i="4" s="1"/>
  <c r="M21" i="4"/>
  <c r="E21" i="4"/>
  <c r="L7" i="3"/>
  <c r="M47" i="4" s="1"/>
  <c r="M45" i="4"/>
  <c r="E45" i="4"/>
  <c r="L6" i="3"/>
  <c r="M35" i="4" s="1"/>
  <c r="L4" i="3"/>
  <c r="M11" i="4" s="1"/>
  <c r="J13" i="3"/>
  <c r="L13" i="3" l="1"/>
</calcChain>
</file>

<file path=xl/sharedStrings.xml><?xml version="1.0" encoding="utf-8"?>
<sst xmlns="http://schemas.openxmlformats.org/spreadsheetml/2006/main" count="129" uniqueCount="51">
  <si>
    <t>ID</t>
  </si>
  <si>
    <t xml:space="preserve"> </t>
  </si>
  <si>
    <t>Tony Smith</t>
  </si>
  <si>
    <t>David Jones</t>
  </si>
  <si>
    <t>Denise Smith</t>
  </si>
  <si>
    <t>Sebastien Motte</t>
  </si>
  <si>
    <t>Isabelle Scemla</t>
  </si>
  <si>
    <t>David Bristol</t>
  </si>
  <si>
    <t>Anne Weiler</t>
  </si>
  <si>
    <t>Luka Abrus</t>
  </si>
  <si>
    <t>David Ludwig</t>
  </si>
  <si>
    <t>CÔNG CỤ TÍNH LƯƠNG</t>
  </si>
  <si>
    <t>Tên Nhân viên</t>
  </si>
  <si>
    <t>Số Giờ Làm việc Thường xuyên</t>
  </si>
  <si>
    <t>Số giờ Nghỉ phép</t>
  </si>
  <si>
    <t>Số giờ Nghỉ bệnh</t>
  </si>
  <si>
    <t>Số giờ Làm ngoài giờ</t>
  </si>
  <si>
    <t>Mức phí Làm ngoài giờ</t>
  </si>
  <si>
    <t>Lương Gộp</t>
  </si>
  <si>
    <t>Thuế và Khấu trừ</t>
  </si>
  <si>
    <t>Các Khấu trừ khác</t>
  </si>
  <si>
    <t>Lương Thực nhận</t>
  </si>
  <si>
    <t>Lương theo Giờ</t>
  </si>
  <si>
    <t>Tình trạng Thuế</t>
  </si>
  <si>
    <t>Phụ cấp Liên bang</t>
  </si>
  <si>
    <t>Thuế Tiểu bang</t>
  </si>
  <si>
    <t>Thuế Thu nhập Liên bang</t>
  </si>
  <si>
    <t>Thuế An sinh Xã hội</t>
  </si>
  <si>
    <t>Thuế Chăm sóc sức khỏe</t>
  </si>
  <si>
    <t>Tổng số Tiền thuế giữ lại</t>
  </si>
  <si>
    <t>Khấu trừ Bảo hiểm</t>
  </si>
  <si>
    <t>Khấu trừ Thường xuyên Khác</t>
  </si>
  <si>
    <t>Tổng Khấu trừ Thường xuyên</t>
  </si>
  <si>
    <t>KẾT THÚC GIAI ĐOẠN:</t>
  </si>
  <si>
    <t>TÊN CÔNG TY:</t>
  </si>
  <si>
    <t>CÔNG VIỆC MẠO HIÊM</t>
  </si>
  <si>
    <t>GIAI ĐOẠN</t>
  </si>
  <si>
    <t>TÊN</t>
  </si>
  <si>
    <t>ID NHÂN VIÊN</t>
  </si>
  <si>
    <t>LƯƠNG THỰC NHẬN</t>
  </si>
  <si>
    <t>Mức phí Theo giờ</t>
  </si>
  <si>
    <t xml:space="preserve">Thuế Chương trình chăm sóc sức khỏe </t>
  </si>
  <si>
    <t>Tổng số Thuế và</t>
  </si>
  <si>
    <t xml:space="preserve">Khấu trừ Thường xuyên </t>
  </si>
  <si>
    <t>Phụ cấp Liên bang (Từ W-4)</t>
  </si>
  <si>
    <t xml:space="preserve">Thuế Thu nhập Liên bang </t>
  </si>
  <si>
    <t xml:space="preserve">Thuế Tiểu bang </t>
  </si>
  <si>
    <t>Khấu trừ Khác</t>
  </si>
  <si>
    <t>Số giờ Đã làm</t>
  </si>
  <si>
    <t xml:space="preserve">Tổng số Thuế và Khấu trừ </t>
  </si>
  <si>
    <t>Tổng số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</si>
</sst>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;[Red]&quot;$&quot;#,##0.00"/>
    <numFmt numFmtId="166" formatCode="_-* #,##0.00\ [$₫-42A]_-;\-* #,##0.00\ [$₫-42A]_-;_-* &quot;-&quot;??\ [$₫-42A]_-;_-@_-"/>
    <numFmt numFmtId="167" formatCode="_-* #,##0\ [$₫-42A]_-;\-* #,##0\ [$₫-42A]_-;_-* &quot;-&quot;??\ [$₫-42A]_-;_-@_-"/>
  </numFmts>
  <fonts count="14" x14ac:knownFonts="1"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4"/>
      <name val="Cambria"/>
      <family val="2"/>
      <scheme val="major"/>
    </font>
    <font>
      <b/>
      <sz val="11"/>
      <color theme="3"/>
      <name val="Cambria"/>
      <family val="1"/>
      <scheme val="major"/>
    </font>
    <font>
      <b/>
      <sz val="10"/>
      <color theme="3"/>
      <name val="Cambria"/>
      <family val="1"/>
      <scheme val="major"/>
    </font>
    <font>
      <b/>
      <sz val="9"/>
      <color theme="3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</borders>
  <cellStyleXfs count="7">
    <xf numFmtId="0" fontId="0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left" vertical="center" indent="1"/>
    </xf>
    <xf numFmtId="14" fontId="5" fillId="0" borderId="0" xfId="3" applyNumberFormat="1" applyFill="1" applyBorder="1" applyAlignment="1"/>
    <xf numFmtId="0" fontId="9" fillId="0" borderId="4" xfId="1" applyBorder="1" applyAlignment="1">
      <alignment vertical="center"/>
    </xf>
    <xf numFmtId="0" fontId="0" fillId="0" borderId="4" xfId="0" applyBorder="1">
      <alignment vertical="center"/>
    </xf>
    <xf numFmtId="14" fontId="4" fillId="0" borderId="0" xfId="5" applyNumberFormat="1" applyFill="1" applyBorder="1" applyAlignment="1">
      <alignment horizontal="left" vertical="center" indent="1"/>
    </xf>
    <xf numFmtId="0" fontId="4" fillId="0" borderId="0" xfId="5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left" vertical="center" indent="1"/>
    </xf>
    <xf numFmtId="0" fontId="0" fillId="0" borderId="6" xfId="0" applyBorder="1" applyAlignment="1">
      <alignment vertical="center"/>
    </xf>
    <xf numFmtId="0" fontId="0" fillId="0" borderId="5" xfId="0" applyBorder="1">
      <alignment vertical="center"/>
    </xf>
    <xf numFmtId="0" fontId="9" fillId="0" borderId="6" xfId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4" borderId="18" xfId="0" applyFont="1" applyFill="1" applyBorder="1" applyAlignment="1">
      <alignment horizontal="left" vertical="center" indent="1"/>
    </xf>
    <xf numFmtId="0" fontId="11" fillId="0" borderId="0" xfId="4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wrapText="1" indent="1"/>
    </xf>
    <xf numFmtId="0" fontId="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indent="1"/>
    </xf>
    <xf numFmtId="165" fontId="6" fillId="0" borderId="17" xfId="0" applyNumberFormat="1" applyFont="1" applyFill="1" applyBorder="1" applyAlignment="1">
      <alignment horizontal="right" vertical="top" indent="2"/>
    </xf>
    <xf numFmtId="0" fontId="6" fillId="0" borderId="12" xfId="0" applyFont="1" applyFill="1" applyBorder="1" applyAlignment="1">
      <alignment horizontal="left" indent="1"/>
    </xf>
    <xf numFmtId="0" fontId="6" fillId="0" borderId="14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 indent="2"/>
    </xf>
    <xf numFmtId="0" fontId="6" fillId="0" borderId="15" xfId="0" applyFont="1" applyFill="1" applyBorder="1" applyAlignment="1">
      <alignment horizontal="right" indent="2"/>
    </xf>
    <xf numFmtId="0" fontId="10" fillId="0" borderId="4" xfId="2" applyBorder="1" applyAlignment="1">
      <alignment horizontal="right" vertical="center"/>
    </xf>
    <xf numFmtId="0" fontId="5" fillId="0" borderId="4" xfId="3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left" vertical="top" indent="1"/>
    </xf>
    <xf numFmtId="0" fontId="0" fillId="0" borderId="0" xfId="0" applyBorder="1">
      <alignment vertical="center"/>
    </xf>
    <xf numFmtId="10" fontId="0" fillId="0" borderId="0" xfId="6" applyNumberFormat="1" applyFont="1" applyFill="1" applyBorder="1" applyAlignment="1">
      <alignment horizontal="center" vertical="center"/>
    </xf>
    <xf numFmtId="10" fontId="8" fillId="2" borderId="0" xfId="6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wrapText="1" indent="1"/>
    </xf>
    <xf numFmtId="0" fontId="6" fillId="0" borderId="0" xfId="0" applyFont="1" applyFill="1" applyBorder="1" applyAlignment="1">
      <alignment horizontal="left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6" fillId="0" borderId="19" xfId="0" applyFont="1" applyFill="1" applyBorder="1" applyAlignment="1">
      <alignment horizontal="left" vertical="top" wrapText="1" indent="1"/>
    </xf>
    <xf numFmtId="167" fontId="0" fillId="2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right" vertical="center" indent="1"/>
    </xf>
    <xf numFmtId="14" fontId="5" fillId="0" borderId="4" xfId="3" applyNumberFormat="1" applyFill="1" applyBorder="1" applyAlignment="1">
      <alignment horizontal="left" vertical="center" indent="1"/>
    </xf>
    <xf numFmtId="0" fontId="10" fillId="0" borderId="4" xfId="2" applyBorder="1" applyAlignment="1">
      <alignment horizontal="left" vertical="center" indent="4"/>
    </xf>
    <xf numFmtId="167" fontId="8" fillId="2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wrapText="1"/>
    </xf>
    <xf numFmtId="167" fontId="6" fillId="0" borderId="15" xfId="0" applyNumberFormat="1" applyFont="1" applyFill="1" applyBorder="1" applyAlignment="1">
      <alignment horizontal="right" indent="2"/>
    </xf>
    <xf numFmtId="167" fontId="6" fillId="0" borderId="15" xfId="0" applyNumberFormat="1" applyFont="1" applyFill="1" applyBorder="1" applyAlignment="1">
      <alignment horizontal="right" vertical="center" indent="2"/>
    </xf>
    <xf numFmtId="167" fontId="1" fillId="4" borderId="18" xfId="0" applyNumberFormat="1" applyFont="1" applyFill="1" applyBorder="1" applyAlignment="1">
      <alignment horizontal="right" vertical="center" indent="2"/>
    </xf>
    <xf numFmtId="0" fontId="4" fillId="0" borderId="19" xfId="5" applyFill="1" applyBorder="1" applyAlignment="1">
      <alignment horizontal="right" vertical="center" indent="2"/>
    </xf>
    <xf numFmtId="14" fontId="4" fillId="0" borderId="19" xfId="5" applyNumberFormat="1" applyFill="1" applyBorder="1" applyAlignment="1">
      <alignment horizontal="right" vertical="center" indent="2"/>
    </xf>
    <xf numFmtId="0" fontId="5" fillId="0" borderId="19" xfId="5" applyFont="1" applyFill="1" applyBorder="1" applyAlignment="1">
      <alignment horizontal="right" vertical="center" indent="2"/>
    </xf>
  </cellXfs>
  <cellStyles count="7">
    <cellStyle name="Bình thường" xfId="0" builtinId="0" customBuiltin="1"/>
    <cellStyle name="Đầu đề 1" xfId="2" builtinId="16" customBuiltin="1"/>
    <cellStyle name="Đầu đề 2" xfId="3" builtinId="17" customBuiltin="1"/>
    <cellStyle name="Đầu đề 3" xfId="4" builtinId="18" customBuiltin="1"/>
    <cellStyle name="Đầu đề 4" xfId="5" builtinId="19"/>
    <cellStyle name="Phần trăm" xfId="6" builtinId="5"/>
    <cellStyle name="Tiêu đề" xfId="1" builtinId="15" customBuiltin="1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67" formatCode="_-* #,##0\ [$₫-42A]_-;\-* #,##0\ [$₫-42A]_-;_-* &quot;-&quot;??\ [$₫-42A]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numFmt numFmtId="14" formatCode="0.0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4" formatCode="0.00%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_-* #,##0.00\ [$₫-42A]_-;\-* #,##0.00\ [$₫-42A]_-;_-* &quot;-&quot;??\ [$₫-42A]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67" formatCode="_-* #,##0\ [$₫-42A]_-;\-* #,##0\ [$₫-42A]_-;_-* &quot;-&quot;??\ [$₫-42A]_-;_-@_-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fill>
        <patternFill patternType="solid">
          <fgColor indexed="64"/>
          <bgColor theme="4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7" formatCode="_-* #,##0\ [$₫-42A]_-;\-* #,##0\ [$₫-42A]_-;_-* &quot;-&quot;??\ [$₫-42A]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3"/>
        </right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1"/>
        <name val="Calibri"/>
        <scheme val="minor"/>
      </font>
      <alignment vertical="bottom" textRotation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theme="4" tint="0.79992065187536243"/>
          <bgColor theme="4" tint="0.79998168889431442"/>
        </patternFill>
      </fill>
    </dxf>
    <dxf>
      <font>
        <b/>
        <i val="0"/>
        <color theme="3"/>
      </font>
    </dxf>
    <dxf>
      <font>
        <color theme="3"/>
      </font>
    </dxf>
    <dxf>
      <font>
        <color theme="1" tint="0.34998626667073579"/>
      </font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Payroll Calculator" defaultPivotStyle="PivotStyleLight16">
    <tableStyle name="Payroll Calculator" pivot="0" count="6">
      <tableStyleElement type="wholeTable" dxfId="54"/>
      <tableStyleElement type="headerRow" dxfId="53"/>
      <tableStyleElement type="totalRow" dxfId="52"/>
      <tableStyleElement type="firstRowStripe" dxfId="51"/>
      <tableStyleElement type="secondRowStripe" dxfId="50"/>
      <tableStyleElement type="firstColumnStripe" dxfId="4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&#432;&#771; li&#234;&#803;u &#273;&#226;&#768;u va&#768;o Ba&#777;ng l&#432;&#417;ng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0</xdr:row>
      <xdr:rowOff>171449</xdr:rowOff>
    </xdr:from>
    <xdr:to>
      <xdr:col>8</xdr:col>
      <xdr:colOff>1133474</xdr:colOff>
      <xdr:row>0</xdr:row>
      <xdr:rowOff>400050</xdr:rowOff>
    </xdr:to>
    <xdr:sp macro="[0]!BuildPayStubs" textlink="">
      <xdr:nvSpPr>
        <xdr:cNvPr id="2" name="Tạo các Chương trình nhỏ Thanh toán" descr="Bấm để tạo các chương trình nhỏ thanh toán" title="Tạo các Chương trình nhỏ Thanh toán"/>
        <xdr:cNvSpPr/>
      </xdr:nvSpPr>
      <xdr:spPr>
        <a:xfrm>
          <a:off x="4562474" y="171449"/>
          <a:ext cx="3114675" cy="228601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vi-VN" sz="1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TẠO CÁC CHƯƠNG TRÌNH NHỎ THANH TOÁN</a:t>
          </a:r>
          <a:endParaRPr lang="en-US" sz="1000" b="1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 fPrintsWithSheet="0"/>
  </xdr:twoCellAnchor>
  <xdr:twoCellAnchor>
    <xdr:from>
      <xdr:col>12</xdr:col>
      <xdr:colOff>15875</xdr:colOff>
      <xdr:row>2</xdr:row>
      <xdr:rowOff>146844</xdr:rowOff>
    </xdr:from>
    <xdr:to>
      <xdr:col>13</xdr:col>
      <xdr:colOff>517</xdr:colOff>
      <xdr:row>3</xdr:row>
      <xdr:rowOff>19051</xdr:rowOff>
    </xdr:to>
    <xdr:sp macro="" textlink="">
      <xdr:nvSpPr>
        <xdr:cNvPr id="5" name="Màng Lọc" descr="&quot;&quot;" title="Màng Lọc"/>
        <xdr:cNvSpPr/>
      </xdr:nvSpPr>
      <xdr:spPr>
        <a:xfrm>
          <a:off x="9556750" y="1535907"/>
          <a:ext cx="175142" cy="26114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123824</xdr:colOff>
      <xdr:row>0</xdr:row>
      <xdr:rowOff>171449</xdr:rowOff>
    </xdr:from>
    <xdr:to>
      <xdr:col>17</xdr:col>
      <xdr:colOff>228600</xdr:colOff>
      <xdr:row>1</xdr:row>
      <xdr:rowOff>249082</xdr:rowOff>
    </xdr:to>
    <xdr:sp macro="" textlink="">
      <xdr:nvSpPr>
        <xdr:cNvPr id="2" name="Đầu vào Bảng lương" descr="Bấm để xem trang Đầu vào Bảng lương." title="Đầu vào Bảng lương">
          <a:hlinkClick xmlns:r="http://schemas.openxmlformats.org/officeDocument/2006/relationships" r:id="rId1" tooltip="Bấm để xem trang Đầu vào Bảng lương."/>
        </xdr:cNvPr>
        <xdr:cNvSpPr/>
      </xdr:nvSpPr>
      <xdr:spPr>
        <a:xfrm>
          <a:off x="10115549" y="171449"/>
          <a:ext cx="1485901" cy="268133"/>
        </a:xfrm>
        <a:prstGeom prst="roundRect">
          <a:avLst/>
        </a:prstGeom>
        <a:solidFill>
          <a:schemeClr val="tx2"/>
        </a:solidFill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vi-VN" sz="1000" b="1">
              <a:solidFill>
                <a:schemeClr val="bg1"/>
              </a:solidFill>
              <a:latin typeface="+mn-lt"/>
              <a:ea typeface="+mn-ea"/>
              <a:cs typeface="+mn-cs"/>
            </a:rPr>
            <a:t>Đầu vào Bảng lương</a:t>
          </a:r>
          <a:endParaRPr lang="en-US" sz="10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Employees" displayName="Employees" ref="B3:X13" totalsRowCount="1" headerRowDxfId="48" dataDxfId="47" totalsRowDxfId="46">
  <autoFilter ref="B3:X12"/>
  <tableColumns count="23">
    <tableColumn id="1" name="ID" totalsRowLabel="Tổng số" dataDxfId="45" totalsRowDxfId="44"/>
    <tableColumn id="2" name="Tên Nhân viên" totalsRowFunction="count" dataDxfId="43" totalsRowDxfId="42"/>
    <tableColumn id="25" name="Số Giờ Làm việc Thường xuyên" totalsRowFunction="sum" dataDxfId="41" totalsRowDxfId="40"/>
    <tableColumn id="26" name="Số giờ Nghỉ phép" totalsRowFunction="sum" dataDxfId="39" totalsRowDxfId="38"/>
    <tableColumn id="27" name="Số giờ Nghỉ bệnh" totalsRowFunction="sum" dataDxfId="37" totalsRowDxfId="36"/>
    <tableColumn id="28" name="Số giờ Làm ngoài giờ" totalsRowFunction="sum" dataDxfId="35" totalsRowDxfId="34"/>
    <tableColumn id="29" name="Mức phí Làm ngoài giờ" dataDxfId="33" totalsRowDxfId="32"/>
    <tableColumn id="30" name="Lương Gộp" totalsRowFunction="sum" dataDxfId="31" totalsRowDxfId="30">
      <calculatedColumnFormula>SUM(Employees[[#This Row],[Số Giờ Làm việc Thường xuyên]:[Số giờ Nghỉ bệnh]])*Employees[[#This Row],[Lương theo Giờ]]+Employees[[#This Row],[Số giờ Làm ngoài giờ]]*Employees[[#This Row],[Mức phí Làm ngoài giờ]]</calculatedColumnFormula>
    </tableColumn>
    <tableColumn id="31" name="Thuế và Khấu trừ" totalsRowFunction="sum" dataDxfId="29" totalsRowDxfId="28">
      <calculatedColumnFormula>Employees[[#This Row],[Lương Gộp]]*Employees[[#This Row],[Tổng số Tiền thuế giữ lại]] + Employees[[#This Row],[Tổng Khấu trừ Thường xuyên]]</calculatedColumnFormula>
    </tableColumn>
    <tableColumn id="32" name="Các Khấu trừ khác" totalsRowFunction="sum" dataDxfId="27" totalsRowDxfId="26"/>
    <tableColumn id="33" name="Lương Thực nhận" totalsRowFunction="sum" dataDxfId="25" totalsRowDxfId="24">
      <calculatedColumnFormula>Employees[[#This Row],[Lương Gộp]]-Employees[[#This Row],[Thuế và Khấu trừ]]-Employees[[#This Row],[Các Khấu trừ khác]]</calculatedColumnFormula>
    </tableColumn>
    <tableColumn id="24" name=" " dataDxfId="23" totalsRowDxfId="22"/>
    <tableColumn id="3" name="Lương theo Giờ" dataDxfId="21" totalsRowDxfId="20"/>
    <tableColumn id="4" name="Tình trạng Thuế" dataDxfId="19" totalsRowDxfId="18"/>
    <tableColumn id="5" name="Phụ cấp Liên bang" dataDxfId="17" totalsRowDxfId="16"/>
    <tableColumn id="6" name="Thuế Tiểu bang" dataDxfId="15" totalsRowDxfId="14"/>
    <tableColumn id="7" name="Thuế Thu nhập Liên bang" dataDxfId="13" totalsRowDxfId="12"/>
    <tableColumn id="8" name="Thuế An sinh Xã hội" dataDxfId="11" totalsRowDxfId="10"/>
    <tableColumn id="9" name="Thuế Chăm sóc sức khỏe" dataDxfId="9" totalsRowDxfId="8"/>
    <tableColumn id="10" name="Tổng số Tiền thuế giữ lại" dataDxfId="7" totalsRowDxfId="6">
      <calculatedColumnFormula>SUM(Employees[[#This Row],[Thuế Tiểu bang]:[Thuế Chăm sóc sức khỏe]])</calculatedColumnFormula>
    </tableColumn>
    <tableColumn id="11" name="Khấu trừ Bảo hiểm" totalsRowFunction="sum" dataDxfId="5" totalsRowDxfId="4"/>
    <tableColumn id="12" name="Khấu trừ Thường xuyên Khác" totalsRowFunction="sum" dataDxfId="3" totalsRowDxfId="2"/>
    <tableColumn id="13" name="Tổng Khấu trừ Thường xuyên" totalsRowFunction="sum" dataDxfId="1" totalsRowDxfId="0">
      <calculatedColumnFormula>SUM(Employees[[#This Row],[Khấu trừ Bảo hiểm]:[Khấu trừ Thường xuyên Khác]])</calculatedColumnFormula>
    </tableColumn>
  </tableColumns>
  <tableStyleInfo name="Payroll Calculator" showFirstColumn="0" showLastColumn="0" showRowStripes="1" showColumnStripes="0"/>
  <extLst>
    <ext xmlns:x14="http://schemas.microsoft.com/office/spreadsheetml/2009/9/main" uri="{504A1905-F514-4f6f-8877-14C23A59335A}">
      <x14:table altText="Thông tin Bảng lương" altTextSummary="Danh sách nhân viên cùng dữ liệu bảng lương, chẳng hạn như: giờ làm việc thông thường, giờ nghỉ lễ, giờ nghỉ ốm, giờ làm thêm, mức chi trả giờ làm thêm, tổng thanh toán và dữ liệu thuế."/>
    </ext>
  </extLst>
</table>
</file>

<file path=xl/theme/theme1.xml><?xml version="1.0" encoding="utf-8"?>
<a:theme xmlns:a="http://schemas.openxmlformats.org/drawingml/2006/main" name="Office Theme">
  <a:themeElements>
    <a:clrScheme name="Payroll Calculator">
      <a:dk1>
        <a:sysClr val="windowText" lastClr="000000"/>
      </a:dk1>
      <a:lt1>
        <a:sysClr val="window" lastClr="FFFFFF"/>
      </a:lt1>
      <a:dk2>
        <a:srgbClr val="554B4C"/>
      </a:dk2>
      <a:lt2>
        <a:srgbClr val="EEECE1"/>
      </a:lt2>
      <a:accent1>
        <a:srgbClr val="94BA65"/>
      </a:accent1>
      <a:accent2>
        <a:srgbClr val="938953"/>
      </a:accent2>
      <a:accent3>
        <a:srgbClr val="CF9E1E"/>
      </a:accent3>
      <a:accent4>
        <a:srgbClr val="5E9096"/>
      </a:accent4>
      <a:accent5>
        <a:srgbClr val="92618B"/>
      </a:accent5>
      <a:accent6>
        <a:srgbClr val="C26251"/>
      </a:accent6>
      <a:hlink>
        <a:srgbClr val="5E9096"/>
      </a:hlink>
      <a:folHlink>
        <a:srgbClr val="92618B"/>
      </a:folHlink>
    </a:clrScheme>
    <a:fontScheme name="Payroll Calculator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X13"/>
  <sheetViews>
    <sheetView showGridLines="0" tabSelected="1" zoomScaleNormal="100" workbookViewId="0">
      <pane xSplit="3" topLeftCell="D1" activePane="topRight" state="frozen"/>
      <selection pane="topRight"/>
    </sheetView>
  </sheetViews>
  <sheetFormatPr defaultRowHeight="18.75" customHeight="1" x14ac:dyDescent="0.2"/>
  <cols>
    <col min="1" max="1" width="1.42578125" customWidth="1"/>
    <col min="2" max="2" width="10.28515625" customWidth="1"/>
    <col min="3" max="3" width="31" customWidth="1"/>
    <col min="4" max="4" width="12.42578125" customWidth="1"/>
    <col min="5" max="7" width="10.5703125" customWidth="1"/>
    <col min="8" max="8" width="11.28515625" customWidth="1"/>
    <col min="9" max="9" width="18.5703125" customWidth="1"/>
    <col min="10" max="10" width="16.5703125" customWidth="1"/>
    <col min="11" max="11" width="12" customWidth="1"/>
    <col min="12" max="12" width="18.42578125" customWidth="1"/>
    <col min="13" max="13" width="2.85546875" customWidth="1"/>
    <col min="14" max="14" width="11.28515625" customWidth="1"/>
    <col min="15" max="15" width="10" customWidth="1"/>
    <col min="16" max="16" width="12.42578125" customWidth="1"/>
    <col min="17" max="17" width="11.28515625" customWidth="1"/>
    <col min="18" max="18" width="16.85546875" customWidth="1"/>
    <col min="19" max="19" width="14.7109375" customWidth="1"/>
    <col min="20" max="20" width="12.85546875" customWidth="1"/>
    <col min="21" max="21" width="16" customWidth="1"/>
    <col min="22" max="22" width="13.28515625" customWidth="1"/>
    <col min="23" max="23" width="13.85546875" customWidth="1"/>
    <col min="24" max="24" width="13.28515625" customWidth="1"/>
  </cols>
  <sheetData>
    <row r="1" spans="2:24" ht="42" customHeight="1" thickBot="1" x14ac:dyDescent="0.25">
      <c r="B1" s="16" t="s">
        <v>11</v>
      </c>
      <c r="C1" s="17"/>
      <c r="D1" s="17"/>
      <c r="E1" s="17"/>
      <c r="F1" s="17"/>
      <c r="G1" s="17"/>
      <c r="H1" s="17"/>
      <c r="I1" s="17"/>
      <c r="J1" s="17"/>
      <c r="K1" s="40" t="s">
        <v>33</v>
      </c>
      <c r="L1" s="57">
        <v>41372</v>
      </c>
      <c r="M1" s="17"/>
      <c r="N1" s="58" t="s">
        <v>34</v>
      </c>
      <c r="O1" s="17"/>
      <c r="P1" s="41" t="s">
        <v>35</v>
      </c>
      <c r="Q1" s="17"/>
      <c r="R1" s="17"/>
      <c r="S1" s="17"/>
      <c r="T1" s="17"/>
      <c r="U1" s="17"/>
      <c r="V1" s="17"/>
      <c r="W1" s="17"/>
      <c r="X1" s="17"/>
    </row>
    <row r="2" spans="2:24" ht="12" customHeight="1" x14ac:dyDescent="0.25">
      <c r="B2" s="1"/>
      <c r="H2" s="11"/>
      <c r="P2" s="15"/>
    </row>
    <row r="3" spans="2:24" ht="30.75" customHeight="1" x14ac:dyDescent="0.25">
      <c r="B3" s="12" t="s">
        <v>0</v>
      </c>
      <c r="C3" s="12" t="s">
        <v>12</v>
      </c>
      <c r="D3" s="32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60" t="s">
        <v>18</v>
      </c>
      <c r="J3" s="60" t="s">
        <v>19</v>
      </c>
      <c r="K3" s="60" t="s">
        <v>20</v>
      </c>
      <c r="L3" s="60" t="s">
        <v>21</v>
      </c>
      <c r="M3" s="10" t="s">
        <v>1</v>
      </c>
      <c r="N3" s="60" t="s">
        <v>22</v>
      </c>
      <c r="O3" s="60" t="s">
        <v>23</v>
      </c>
      <c r="P3" s="60" t="s">
        <v>24</v>
      </c>
      <c r="Q3" s="60" t="s">
        <v>25</v>
      </c>
      <c r="R3" s="60" t="s">
        <v>26</v>
      </c>
      <c r="S3" s="60" t="s">
        <v>27</v>
      </c>
      <c r="T3" s="60" t="s">
        <v>28</v>
      </c>
      <c r="U3" s="60" t="s">
        <v>29</v>
      </c>
      <c r="V3" s="60" t="s">
        <v>30</v>
      </c>
      <c r="W3" s="60" t="s">
        <v>31</v>
      </c>
      <c r="X3" s="60" t="s">
        <v>32</v>
      </c>
    </row>
    <row r="4" spans="2:24" ht="18.75" customHeight="1" x14ac:dyDescent="0.2">
      <c r="B4" s="14">
        <v>1001</v>
      </c>
      <c r="C4" s="14" t="s">
        <v>2</v>
      </c>
      <c r="D4" s="33">
        <v>104000</v>
      </c>
      <c r="E4" s="4">
        <v>5</v>
      </c>
      <c r="F4" s="4">
        <v>1</v>
      </c>
      <c r="G4" s="4"/>
      <c r="H4" s="55"/>
      <c r="I4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2163324800</v>
      </c>
      <c r="J4" s="53">
        <f>Employees[[#This Row],[Lương Gộp]]*Employees[[#This Row],[Tổng số Tiền thuế giữ lại]] + Employees[[#This Row],[Tổng Khấu trừ Thường xuyên]]</f>
        <v>823269886.4000001</v>
      </c>
      <c r="K4" s="56">
        <v>41600</v>
      </c>
      <c r="L4" s="53">
        <f>Employees[[#This Row],[Lương Gộp]]-Employees[[#This Row],[Thuế và Khấu trừ]]-Employees[[#This Row],[Các Khấu trừ khác]]</f>
        <v>1340013313.5999999</v>
      </c>
      <c r="M4" s="6"/>
      <c r="N4" s="54">
        <v>20800</v>
      </c>
      <c r="O4" s="4">
        <v>1</v>
      </c>
      <c r="P4" s="4">
        <v>4</v>
      </c>
      <c r="Q4" s="5">
        <v>2.3E-2</v>
      </c>
      <c r="R4" s="47">
        <v>0.28000000000000003</v>
      </c>
      <c r="S4" s="47">
        <v>6.3E-2</v>
      </c>
      <c r="T4" s="47">
        <v>1.4500000000000001E-2</v>
      </c>
      <c r="U4" s="48">
        <f>SUM(Employees[[#This Row],[Thuế Tiểu bang]:[Thuế Chăm sóc sức khỏe]])</f>
        <v>0.38050000000000006</v>
      </c>
      <c r="V4" s="56">
        <v>41600</v>
      </c>
      <c r="W4" s="56">
        <v>83200</v>
      </c>
      <c r="X4" s="59">
        <f>SUM(Employees[[#This Row],[Khấu trừ Bảo hiểm]:[Khấu trừ Thường xuyên Khác]])</f>
        <v>124800</v>
      </c>
    </row>
    <row r="5" spans="2:24" ht="18.75" customHeight="1" x14ac:dyDescent="0.2">
      <c r="B5" s="14">
        <v>1002</v>
      </c>
      <c r="C5" s="14" t="s">
        <v>3</v>
      </c>
      <c r="D5" s="33">
        <v>83200</v>
      </c>
      <c r="E5" s="4"/>
      <c r="F5" s="4"/>
      <c r="G5" s="4"/>
      <c r="H5" s="55"/>
      <c r="I5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1384448000</v>
      </c>
      <c r="J5" s="53">
        <f>Employees[[#This Row],[Lương Gộp]]*Employees[[#This Row],[Tổng số Tiền thuế giữ lại]] + Employees[[#This Row],[Tổng Khấu trừ Thường xuyên]]</f>
        <v>526803264.00000006</v>
      </c>
      <c r="K5" s="56"/>
      <c r="L5" s="53">
        <f>Employees[[#This Row],[Lương Gộp]]-Employees[[#This Row],[Thuế và Khấu trừ]]-Employees[[#This Row],[Các Khấu trừ khác]]</f>
        <v>857644736</v>
      </c>
      <c r="M5" s="7"/>
      <c r="N5" s="54">
        <v>16640</v>
      </c>
      <c r="O5" s="4">
        <v>1</v>
      </c>
      <c r="P5" s="4">
        <v>1</v>
      </c>
      <c r="Q5" s="5">
        <v>2.3E-2</v>
      </c>
      <c r="R5" s="47">
        <v>0.28000000000000003</v>
      </c>
      <c r="S5" s="47">
        <v>6.3E-2</v>
      </c>
      <c r="T5" s="47">
        <v>1.4500000000000001E-2</v>
      </c>
      <c r="U5" s="48">
        <f>SUM(Employees[[#This Row],[Thuế Tiểu bang]:[Thuế Chăm sóc sức khỏe]])</f>
        <v>0.38050000000000006</v>
      </c>
      <c r="V5" s="56"/>
      <c r="W5" s="56">
        <v>20800</v>
      </c>
      <c r="X5" s="59">
        <f>SUM(Employees[[#This Row],[Khấu trừ Bảo hiểm]:[Khấu trừ Thường xuyên Khác]])</f>
        <v>20800</v>
      </c>
    </row>
    <row r="6" spans="2:24" ht="18.75" customHeight="1" x14ac:dyDescent="0.2">
      <c r="B6" s="14">
        <v>1003</v>
      </c>
      <c r="C6" s="14" t="s">
        <v>4</v>
      </c>
      <c r="D6" s="33">
        <v>72800</v>
      </c>
      <c r="E6" s="4">
        <v>3</v>
      </c>
      <c r="F6" s="4"/>
      <c r="G6" s="4"/>
      <c r="H6" s="55"/>
      <c r="I6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2120023360</v>
      </c>
      <c r="J6" s="53">
        <f>Employees[[#This Row],[Lương Gộp]]*Employees[[#This Row],[Tổng số Tiền thuế giữ lại]] + Employees[[#This Row],[Tổng Khấu trừ Thường xuyên]]</f>
        <v>806747928.48000014</v>
      </c>
      <c r="K6" s="56"/>
      <c r="L6" s="53">
        <f>Employees[[#This Row],[Lương Gộp]]-Employees[[#This Row],[Thuế và Khấu trừ]]-Employees[[#This Row],[Các Khấu trừ khác]]</f>
        <v>1313275431.52</v>
      </c>
      <c r="M6" s="7"/>
      <c r="N6" s="54">
        <v>29120</v>
      </c>
      <c r="O6" s="4">
        <v>1</v>
      </c>
      <c r="P6" s="4">
        <v>3</v>
      </c>
      <c r="Q6" s="5">
        <v>2.3E-2</v>
      </c>
      <c r="R6" s="47">
        <v>0.28000000000000003</v>
      </c>
      <c r="S6" s="47">
        <v>6.3E-2</v>
      </c>
      <c r="T6" s="47">
        <v>1.4500000000000001E-2</v>
      </c>
      <c r="U6" s="48">
        <f>SUM(Employees[[#This Row],[Thuế Tiểu bang]:[Thuế Chăm sóc sức khỏe]])</f>
        <v>0.38050000000000006</v>
      </c>
      <c r="V6" s="56">
        <v>37440</v>
      </c>
      <c r="W6" s="56">
        <v>41600</v>
      </c>
      <c r="X6" s="59">
        <f>SUM(Employees[[#This Row],[Khấu trừ Bảo hiểm]:[Khấu trừ Thường xuyên Khác]])</f>
        <v>79040</v>
      </c>
    </row>
    <row r="7" spans="2:24" ht="18.75" customHeight="1" x14ac:dyDescent="0.2">
      <c r="B7" s="14">
        <v>1008</v>
      </c>
      <c r="C7" s="14" t="s">
        <v>5</v>
      </c>
      <c r="D7" s="33">
        <v>104000</v>
      </c>
      <c r="E7" s="4">
        <v>5</v>
      </c>
      <c r="F7" s="4">
        <v>1</v>
      </c>
      <c r="G7" s="4"/>
      <c r="H7" s="55"/>
      <c r="I7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4326649600</v>
      </c>
      <c r="J7" s="53">
        <f>Employees[[#This Row],[Lương Gộp]]*Employees[[#This Row],[Tổng số Tiền thuế giữ lại]] + Employees[[#This Row],[Tổng Khấu trừ Thường xuyên]]</f>
        <v>1646321372.8000002</v>
      </c>
      <c r="K7" s="56"/>
      <c r="L7" s="53">
        <f>Employees[[#This Row],[Lương Gộp]]-Employees[[#This Row],[Thuế và Khấu trừ]]-Employees[[#This Row],[Các Khấu trừ khác]]</f>
        <v>2680328227.1999998</v>
      </c>
      <c r="M7" s="7"/>
      <c r="N7" s="54">
        <v>41600</v>
      </c>
      <c r="O7" s="4">
        <v>1</v>
      </c>
      <c r="P7" s="4">
        <v>0</v>
      </c>
      <c r="Q7" s="5">
        <v>2.3E-2</v>
      </c>
      <c r="R7" s="47">
        <v>0.28000000000000003</v>
      </c>
      <c r="S7" s="47">
        <v>6.3E-2</v>
      </c>
      <c r="T7" s="47">
        <v>1.4500000000000001E-2</v>
      </c>
      <c r="U7" s="48">
        <f>SUM(Employees[[#This Row],[Thuế Tiểu bang]:[Thuế Chăm sóc sức khỏe]])</f>
        <v>0.38050000000000006</v>
      </c>
      <c r="V7" s="56">
        <v>31200</v>
      </c>
      <c r="W7" s="56"/>
      <c r="X7" s="59">
        <f>SUM(Employees[[#This Row],[Khấu trừ Bảo hiểm]:[Khấu trừ Thường xuyên Khác]])</f>
        <v>31200</v>
      </c>
    </row>
    <row r="8" spans="2:24" ht="18.75" customHeight="1" x14ac:dyDescent="0.2">
      <c r="B8" s="14">
        <v>1011</v>
      </c>
      <c r="C8" s="14" t="s">
        <v>6</v>
      </c>
      <c r="D8" s="33">
        <v>83200</v>
      </c>
      <c r="E8" s="4"/>
      <c r="F8" s="4"/>
      <c r="G8" s="4">
        <v>2</v>
      </c>
      <c r="H8" s="55">
        <v>31200</v>
      </c>
      <c r="I8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1730622400</v>
      </c>
      <c r="J8" s="53">
        <f>Employees[[#This Row],[Lương Gộp]]*Employees[[#This Row],[Tổng số Tiền thuế giữ lại]] + Employees[[#This Row],[Tổng Khấu trừ Thường xuyên]]</f>
        <v>658626623.20000005</v>
      </c>
      <c r="K8" s="56"/>
      <c r="L8" s="53">
        <f>Employees[[#This Row],[Lương Gộp]]-Employees[[#This Row],[Thuế và Khấu trừ]]-Employees[[#This Row],[Các Khấu trừ khác]]</f>
        <v>1071995776.8</v>
      </c>
      <c r="M8" s="7"/>
      <c r="N8" s="54">
        <v>20800</v>
      </c>
      <c r="O8" s="4">
        <v>1</v>
      </c>
      <c r="P8" s="4">
        <v>0</v>
      </c>
      <c r="Q8" s="5">
        <v>2.3E-2</v>
      </c>
      <c r="R8" s="47">
        <v>0.28000000000000003</v>
      </c>
      <c r="S8" s="47">
        <v>6.3E-2</v>
      </c>
      <c r="T8" s="47">
        <v>1.4500000000000001E-2</v>
      </c>
      <c r="U8" s="48">
        <f>SUM(Employees[[#This Row],[Thuế Tiểu bang]:[Thuế Chăm sóc sức khỏe]])</f>
        <v>0.38050000000000006</v>
      </c>
      <c r="V8" s="56">
        <v>41600</v>
      </c>
      <c r="W8" s="56">
        <v>83200</v>
      </c>
      <c r="X8" s="59">
        <f>SUM(Employees[[#This Row],[Khấu trừ Bảo hiểm]:[Khấu trừ Thường xuyên Khác]])</f>
        <v>124800</v>
      </c>
    </row>
    <row r="9" spans="2:24" ht="18.75" customHeight="1" x14ac:dyDescent="0.2">
      <c r="B9" s="14">
        <v>1012</v>
      </c>
      <c r="C9" s="14" t="s">
        <v>7</v>
      </c>
      <c r="D9" s="33">
        <v>83200</v>
      </c>
      <c r="E9" s="4">
        <v>5</v>
      </c>
      <c r="F9" s="4">
        <v>1</v>
      </c>
      <c r="G9" s="4"/>
      <c r="H9" s="55"/>
      <c r="I9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2076821760</v>
      </c>
      <c r="J9" s="53">
        <f>Employees[[#This Row],[Lương Gộp]]*Employees[[#This Row],[Tổng số Tiền thuế giữ lại]] + Employees[[#This Row],[Tổng Khấu trừ Thường xuyên]]</f>
        <v>790355479.68000007</v>
      </c>
      <c r="K9" s="56"/>
      <c r="L9" s="53">
        <f>Employees[[#This Row],[Lương Gộp]]-Employees[[#This Row],[Thuế và Khấu trừ]]-Employees[[#This Row],[Các Khấu trừ khác]]</f>
        <v>1286466280.3199999</v>
      </c>
      <c r="M9" s="7"/>
      <c r="N9" s="54">
        <v>24960</v>
      </c>
      <c r="O9" s="4">
        <v>1</v>
      </c>
      <c r="P9" s="4">
        <v>4</v>
      </c>
      <c r="Q9" s="5">
        <v>2.3E-2</v>
      </c>
      <c r="R9" s="47">
        <v>0.28000000000000003</v>
      </c>
      <c r="S9" s="47">
        <v>6.3E-2</v>
      </c>
      <c r="T9" s="47">
        <v>1.4500000000000001E-2</v>
      </c>
      <c r="U9" s="48">
        <f>SUM(Employees[[#This Row],[Thuế Tiểu bang]:[Thuế Chăm sóc sức khỏe]])</f>
        <v>0.38050000000000006</v>
      </c>
      <c r="V9" s="56">
        <v>41600</v>
      </c>
      <c r="W9" s="56">
        <v>83200</v>
      </c>
      <c r="X9" s="59">
        <f>SUM(Employees[[#This Row],[Khấu trừ Bảo hiểm]:[Khấu trừ Thường xuyên Khác]])</f>
        <v>124800</v>
      </c>
    </row>
    <row r="10" spans="2:24" ht="18.75" customHeight="1" x14ac:dyDescent="0.2">
      <c r="B10" s="14">
        <v>1025</v>
      </c>
      <c r="C10" s="14" t="s">
        <v>8</v>
      </c>
      <c r="D10" s="33">
        <v>74880</v>
      </c>
      <c r="E10" s="4"/>
      <c r="F10" s="4">
        <v>2</v>
      </c>
      <c r="G10" s="4">
        <v>1</v>
      </c>
      <c r="H10" s="55">
        <v>37440</v>
      </c>
      <c r="I10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1869092160</v>
      </c>
      <c r="J10" s="53">
        <f>Employees[[#This Row],[Lương Gộp]]*Employees[[#This Row],[Tổng số Tiền thuế giữ lại]] + Employees[[#This Row],[Tổng Khấu trừ Thường xuyên]]</f>
        <v>711283166.88000011</v>
      </c>
      <c r="K10" s="56">
        <v>52000</v>
      </c>
      <c r="L10" s="53">
        <f>Employees[[#This Row],[Lương Gộp]]-Employees[[#This Row],[Thuế và Khấu trừ]]-Employees[[#This Row],[Các Khấu trừ khác]]</f>
        <v>1157756993.1199999</v>
      </c>
      <c r="M10" s="7"/>
      <c r="N10" s="54">
        <v>24960</v>
      </c>
      <c r="O10" s="4">
        <v>1</v>
      </c>
      <c r="P10" s="4">
        <v>2</v>
      </c>
      <c r="Q10" s="5">
        <v>2.3E-2</v>
      </c>
      <c r="R10" s="47">
        <v>0.28000000000000003</v>
      </c>
      <c r="S10" s="47">
        <v>6.3E-2</v>
      </c>
      <c r="T10" s="47">
        <v>1.4500000000000001E-2</v>
      </c>
      <c r="U10" s="48">
        <f>SUM(Employees[[#This Row],[Thuế Tiểu bang]:[Thuế Chăm sóc sức khỏe]])</f>
        <v>0.38050000000000006</v>
      </c>
      <c r="V10" s="56">
        <v>52000</v>
      </c>
      <c r="W10" s="56">
        <v>41600</v>
      </c>
      <c r="X10" s="59">
        <f>SUM(Employees[[#This Row],[Khấu trừ Bảo hiểm]:[Khấu trừ Thường xuyên Khác]])</f>
        <v>93600</v>
      </c>
    </row>
    <row r="11" spans="2:24" ht="18.75" customHeight="1" x14ac:dyDescent="0.2">
      <c r="B11" s="14">
        <v>1032</v>
      </c>
      <c r="C11" s="14" t="s">
        <v>9</v>
      </c>
      <c r="D11" s="33">
        <v>83200</v>
      </c>
      <c r="E11" s="4">
        <v>5</v>
      </c>
      <c r="F11" s="4">
        <v>1</v>
      </c>
      <c r="G11" s="4"/>
      <c r="H11" s="55"/>
      <c r="I11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1730684800</v>
      </c>
      <c r="J11" s="53">
        <f>Employees[[#This Row],[Lương Gộp]]*Employees[[#This Row],[Tổng số Tiền thuế giữ lại]] + Employees[[#This Row],[Tổng Khấu trừ Thường xuyên]]</f>
        <v>658525566.4000001</v>
      </c>
      <c r="K11" s="56">
        <v>104000</v>
      </c>
      <c r="L11" s="53">
        <f>Employees[[#This Row],[Lương Gộp]]-Employees[[#This Row],[Thuế và Khấu trừ]]-Employees[[#This Row],[Các Khấu trừ khác]]</f>
        <v>1072055233.5999999</v>
      </c>
      <c r="M11" s="7"/>
      <c r="N11" s="54">
        <v>20800</v>
      </c>
      <c r="O11" s="4">
        <v>1</v>
      </c>
      <c r="P11" s="4">
        <v>3</v>
      </c>
      <c r="Q11" s="5">
        <v>2.3E-2</v>
      </c>
      <c r="R11" s="47">
        <v>0.28000000000000003</v>
      </c>
      <c r="S11" s="47">
        <v>6.3E-2</v>
      </c>
      <c r="T11" s="47">
        <v>1.4500000000000001E-2</v>
      </c>
      <c r="U11" s="48">
        <f>SUM(Employees[[#This Row],[Thuế Tiểu bang]:[Thuế Chăm sóc sức khỏe]])</f>
        <v>0.38050000000000006</v>
      </c>
      <c r="V11" s="56"/>
      <c r="W11" s="56"/>
      <c r="X11" s="59">
        <f>SUM(Employees[[#This Row],[Khấu trừ Bảo hiểm]:[Khấu trừ Thường xuyên Khác]])</f>
        <v>0</v>
      </c>
    </row>
    <row r="12" spans="2:24" ht="18.75" customHeight="1" x14ac:dyDescent="0.2">
      <c r="B12" s="14">
        <v>1049</v>
      </c>
      <c r="C12" s="14" t="s">
        <v>10</v>
      </c>
      <c r="D12" s="33">
        <v>83200</v>
      </c>
      <c r="E12" s="4">
        <v>1</v>
      </c>
      <c r="F12" s="4"/>
      <c r="G12" s="4"/>
      <c r="H12" s="55"/>
      <c r="I12" s="53">
        <f>SUM(Employees[[#This Row],[Số Giờ Làm việc Thường xuyên]:[Số giờ Nghỉ bệnh]])*Employees[[#This Row],[Lương theo Giờ]]+Employees[[#This Row],[Số giờ Làm ngoài giờ]]*Employees[[#This Row],[Mức phí Làm ngoài giờ]]</f>
        <v>2595871200</v>
      </c>
      <c r="J12" s="53">
        <f>Employees[[#This Row],[Lương Gộp]]*Employees[[#This Row],[Tổng số Tiền thuế giữ lại]] + Employees[[#This Row],[Tổng Khấu trừ Thường xuyên]]</f>
        <v>987780991.60000014</v>
      </c>
      <c r="K12" s="56">
        <v>47840</v>
      </c>
      <c r="L12" s="53">
        <f>Employees[[#This Row],[Lương Gộp]]-Employees[[#This Row],[Thuế và Khấu trừ]]-Employees[[#This Row],[Các Khấu trừ khác]]</f>
        <v>1608042368.3999999</v>
      </c>
      <c r="M12" s="8"/>
      <c r="N12" s="54">
        <v>31200</v>
      </c>
      <c r="O12" s="4">
        <v>1</v>
      </c>
      <c r="P12" s="4">
        <v>2</v>
      </c>
      <c r="Q12" s="5">
        <v>2.3E-2</v>
      </c>
      <c r="R12" s="47">
        <v>0.28000000000000003</v>
      </c>
      <c r="S12" s="47">
        <v>6.3E-2</v>
      </c>
      <c r="T12" s="47">
        <v>1.4500000000000001E-2</v>
      </c>
      <c r="U12" s="48">
        <f>SUM(Employees[[#This Row],[Thuế Tiểu bang]:[Thuế Chăm sóc sức khỏe]])</f>
        <v>0.38050000000000006</v>
      </c>
      <c r="V12" s="56">
        <v>52000</v>
      </c>
      <c r="W12" s="56"/>
      <c r="X12" s="59">
        <f>SUM(Employees[[#This Row],[Khấu trừ Bảo hiểm]:[Khấu trừ Thường xuyên Khác]])</f>
        <v>52000</v>
      </c>
    </row>
    <row r="13" spans="2:24" ht="18.75" customHeight="1" x14ac:dyDescent="0.2">
      <c r="B13" s="14" t="s">
        <v>50</v>
      </c>
      <c r="C13" s="14">
        <f>SUBTOTAL(103,Employees[Tên Nhân viên])</f>
        <v>9</v>
      </c>
      <c r="D13" s="33">
        <f>SUBTOTAL(109,Employees[Số Giờ Làm việc Thường xuyên])</f>
        <v>771680</v>
      </c>
      <c r="E13" s="4">
        <f>SUBTOTAL(109,Employees[Số giờ Nghỉ phép])</f>
        <v>24</v>
      </c>
      <c r="F13" s="4">
        <f>SUBTOTAL(109,Employees[Số giờ Nghỉ bệnh])</f>
        <v>6</v>
      </c>
      <c r="G13" s="4">
        <f>SUBTOTAL(109,Employees[Số giờ Làm ngoài giờ])</f>
        <v>3</v>
      </c>
      <c r="H13" s="4"/>
      <c r="I13" s="56">
        <f>SUBTOTAL(109,Employees[Lương Gộp])</f>
        <v>19997538080</v>
      </c>
      <c r="J13" s="56">
        <f>SUBTOTAL(109,Employees[Thuế và Khấu trừ])</f>
        <v>7609714279.4400005</v>
      </c>
      <c r="K13" s="56">
        <f>SUBTOTAL(109,Employees[Các Khấu trừ khác])</f>
        <v>245440</v>
      </c>
      <c r="L13" s="56">
        <f>SUBTOTAL(109,Employees[Lương Thực nhận])</f>
        <v>12387578360.559999</v>
      </c>
      <c r="M13" s="9"/>
      <c r="N13" s="4"/>
      <c r="O13" s="4"/>
      <c r="P13" s="4"/>
      <c r="Q13" s="4"/>
      <c r="R13" s="4"/>
      <c r="S13" s="4"/>
      <c r="T13" s="4"/>
      <c r="U13" s="4"/>
      <c r="V13" s="56">
        <f>SUBTOTAL(109,Employees[Khấu trừ Bảo hiểm])</f>
        <v>297440</v>
      </c>
      <c r="W13" s="56">
        <f>SUBTOTAL(109,Employees[Khấu trừ Thường xuyên Khác])</f>
        <v>353600</v>
      </c>
      <c r="X13" s="56">
        <f>SUBTOTAL(109,Employees[Tổng Khấu trừ Thường xuyên])</f>
        <v>651040</v>
      </c>
    </row>
  </sheetData>
  <printOptions horizontalCentered="1"/>
  <pageMargins left="0.25" right="0.25" top="0.75" bottom="0.75" header="0.3" footer="0.3"/>
  <pageSetup scale="4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B1:P49"/>
  <sheetViews>
    <sheetView showGridLines="0" topLeftCell="A22" zoomScaleNormal="100" workbookViewId="0">
      <selection activeCell="C50" sqref="C50"/>
    </sheetView>
  </sheetViews>
  <sheetFormatPr defaultRowHeight="12.75" x14ac:dyDescent="0.2"/>
  <cols>
    <col min="1" max="1" width="2.7109375" customWidth="1"/>
    <col min="2" max="2" width="2.42578125" customWidth="1"/>
    <col min="3" max="3" width="23.5703125" customWidth="1"/>
    <col min="4" max="4" width="8.28515625" customWidth="1"/>
    <col min="5" max="5" width="18.42578125" bestFit="1" customWidth="1"/>
    <col min="6" max="6" width="2.28515625" customWidth="1"/>
    <col min="7" max="7" width="8.5703125" customWidth="1"/>
    <col min="8" max="8" width="17.7109375" customWidth="1"/>
    <col min="9" max="9" width="18.85546875" customWidth="1"/>
    <col min="10" max="10" width="2.28515625" customWidth="1"/>
    <col min="11" max="11" width="15.28515625" customWidth="1"/>
    <col min="12" max="12" width="7.28515625" customWidth="1"/>
    <col min="13" max="13" width="19.7109375" customWidth="1"/>
    <col min="14" max="15" width="2.42578125" customWidth="1"/>
  </cols>
  <sheetData>
    <row r="1" spans="2:16" ht="15" customHeight="1" thickBot="1" x14ac:dyDescent="0.25">
      <c r="P1" s="2"/>
    </row>
    <row r="2" spans="2:16" ht="27.75" customHeight="1" x14ac:dyDescent="0.2">
      <c r="B2" s="23"/>
      <c r="C2" s="24" t="str">
        <f>CompanyName</f>
        <v>CÔNG VIỆC MẠO HIÊM</v>
      </c>
      <c r="D2" s="24"/>
      <c r="E2" s="22"/>
      <c r="F2" s="22"/>
      <c r="G2" s="22"/>
      <c r="H2" s="22"/>
      <c r="I2" s="22"/>
      <c r="J2" s="22"/>
      <c r="K2" s="22"/>
      <c r="L2" s="22"/>
      <c r="M2" s="22"/>
      <c r="N2" s="25"/>
      <c r="O2" s="46"/>
      <c r="P2" s="2"/>
    </row>
    <row r="3" spans="2:16" ht="16.5" customHeight="1" x14ac:dyDescent="0.2">
      <c r="B3" s="26"/>
      <c r="C3" s="31" t="s">
        <v>36</v>
      </c>
      <c r="D3" s="65">
        <f>PeriodEnding</f>
        <v>41372</v>
      </c>
      <c r="E3" s="65"/>
      <c r="F3" s="18"/>
      <c r="G3" s="31" t="s">
        <v>37</v>
      </c>
      <c r="H3" s="66" t="str">
        <f>IFERROR(INDEX(Employees[Tên Nhân viên],Stub),"")</f>
        <v>Tony Smith</v>
      </c>
      <c r="I3" s="66"/>
      <c r="J3" s="19"/>
      <c r="K3" s="31" t="s">
        <v>38</v>
      </c>
      <c r="L3" s="64">
        <f>IFERROR(INDEX(Employees[ID],Stub),"")</f>
        <v>1001</v>
      </c>
      <c r="M3" s="64"/>
      <c r="N3" s="27"/>
      <c r="O3" s="46"/>
      <c r="P3" s="2"/>
    </row>
    <row r="4" spans="2:16" ht="16.5" customHeight="1" x14ac:dyDescent="0.2">
      <c r="B4" s="26"/>
      <c r="C4" s="36" t="s">
        <v>23</v>
      </c>
      <c r="D4" s="42"/>
      <c r="E4" s="38">
        <f>IFERROR(INDEX(Employees[Tình trạng Thuế],Stub),"")</f>
        <v>1</v>
      </c>
      <c r="F4" s="20"/>
      <c r="G4" s="36" t="s">
        <v>44</v>
      </c>
      <c r="H4" s="42"/>
      <c r="I4" s="38">
        <f>IFERROR(INDEX(Employees[Phụ cấp Liên bang],Stub),"")</f>
        <v>4</v>
      </c>
      <c r="J4" s="20"/>
      <c r="K4" s="36" t="s">
        <v>48</v>
      </c>
      <c r="L4" s="42"/>
      <c r="M4" s="38">
        <f>IFERROR(INDEX(Employees[Số Giờ Làm việc Thường xuyên],Stub),"")</f>
        <v>104000</v>
      </c>
      <c r="N4" s="27"/>
      <c r="O4" s="46"/>
      <c r="P4" s="2"/>
    </row>
    <row r="5" spans="2:16" ht="16.5" customHeight="1" x14ac:dyDescent="0.2">
      <c r="B5" s="26"/>
      <c r="C5" s="37" t="s">
        <v>40</v>
      </c>
      <c r="D5" s="43"/>
      <c r="E5" s="61">
        <f>IFERROR(INDEX(Employees[Lương theo Giờ],Stub),"")</f>
        <v>20800</v>
      </c>
      <c r="F5" s="21"/>
      <c r="G5" s="37" t="s">
        <v>17</v>
      </c>
      <c r="H5" s="43"/>
      <c r="I5" s="61">
        <f>IFERROR(INDEX(Employees[Mức phí Làm ngoài giờ],Stub),"")</f>
        <v>0</v>
      </c>
      <c r="J5" s="21"/>
      <c r="K5" s="37" t="s">
        <v>15</v>
      </c>
      <c r="L5" s="43"/>
      <c r="M5" s="39">
        <f>IFERROR(INDEX(Employees[Số giờ Nghỉ bệnh],Stub),"")</f>
        <v>1</v>
      </c>
      <c r="N5" s="27"/>
      <c r="O5" s="46"/>
      <c r="P5" s="2"/>
    </row>
    <row r="6" spans="2:16" ht="16.5" customHeight="1" x14ac:dyDescent="0.2">
      <c r="B6" s="26"/>
      <c r="C6" s="37" t="s">
        <v>27</v>
      </c>
      <c r="D6" s="43"/>
      <c r="E6" s="61">
        <f>IFERROR(INDEX(Employees[Thuế An sinh Xã hội],Stub)  *  INDEX(Employees[Lương Gộp],Stub),"")</f>
        <v>136289462.40000001</v>
      </c>
      <c r="F6" s="21"/>
      <c r="G6" s="37" t="s">
        <v>45</v>
      </c>
      <c r="H6" s="43"/>
      <c r="I6" s="61">
        <f>IFERROR(INDEX(Employees[Thuế Thu nhập Liên bang],Stub)  *  INDEX(Employees[Lương Gộp],Stub),"")</f>
        <v>605730944</v>
      </c>
      <c r="J6" s="21"/>
      <c r="K6" s="37" t="s">
        <v>14</v>
      </c>
      <c r="L6" s="43"/>
      <c r="M6" s="39">
        <f>IFERROR(INDEX(Employees[Số giờ Nghỉ phép],Stub),"")</f>
        <v>5</v>
      </c>
      <c r="N6" s="27"/>
      <c r="O6" s="46"/>
      <c r="P6" s="2"/>
    </row>
    <row r="7" spans="2:16" ht="16.5" customHeight="1" x14ac:dyDescent="0.2">
      <c r="B7" s="26"/>
      <c r="C7" s="37" t="s">
        <v>41</v>
      </c>
      <c r="D7" s="43"/>
      <c r="E7" s="61">
        <f>IFERROR(INDEX(Employees[Thuế Chăm sóc sức khỏe],Stub)  *  INDEX(Employees[Lương Gộp],Stub),"")</f>
        <v>31368209.600000001</v>
      </c>
      <c r="F7" s="21"/>
      <c r="G7" s="37" t="s">
        <v>46</v>
      </c>
      <c r="H7" s="43"/>
      <c r="I7" s="61">
        <f>IFERROR(INDEX(Employees[Thuế Tiểu bang],Stub)  *  INDEX(Employees[Lương Gộp],Stub),"")</f>
        <v>49756470.399999999</v>
      </c>
      <c r="J7" s="21"/>
      <c r="K7" s="37" t="s">
        <v>16</v>
      </c>
      <c r="L7" s="43"/>
      <c r="M7" s="39">
        <f>IFERROR(INDEX(Employees[Số giờ Làm ngoài giờ],Stub),"")</f>
        <v>0</v>
      </c>
      <c r="N7" s="27"/>
      <c r="O7" s="46"/>
      <c r="P7" s="2"/>
    </row>
    <row r="8" spans="2:16" ht="16.5" customHeight="1" x14ac:dyDescent="0.2">
      <c r="B8" s="26"/>
      <c r="C8" s="37" t="s">
        <v>30</v>
      </c>
      <c r="D8" s="43"/>
      <c r="E8" s="61">
        <f>IFERROR(INDEX(Employees[Khấu trừ Bảo hiểm],Stub),"")</f>
        <v>41600</v>
      </c>
      <c r="F8" s="21"/>
      <c r="G8" s="37" t="s">
        <v>31</v>
      </c>
      <c r="H8" s="43"/>
      <c r="I8" s="61">
        <f>IFERROR(INDEX(Employees[Khấu trừ Thường xuyên Khác],Stub),"")</f>
        <v>83200</v>
      </c>
      <c r="J8" s="21"/>
      <c r="K8" s="37" t="s">
        <v>18</v>
      </c>
      <c r="L8" s="43"/>
      <c r="M8" s="61">
        <f>IFERROR(INDEX(Employees[Lương Gộp],Stub),"")</f>
        <v>2163324800</v>
      </c>
      <c r="N8" s="27"/>
      <c r="O8" s="46"/>
      <c r="P8" s="2"/>
    </row>
    <row r="9" spans="2:16" ht="16.5" customHeight="1" x14ac:dyDescent="0.2">
      <c r="B9" s="26"/>
      <c r="C9" s="49" t="s">
        <v>42</v>
      </c>
      <c r="D9" s="50"/>
      <c r="E9" s="62">
        <f>IFERROR(INDEX(Employees[Thuế và Khấu trừ],Stub),"")</f>
        <v>823269886.4000001</v>
      </c>
      <c r="F9" s="21"/>
      <c r="G9" s="37" t="s">
        <v>47</v>
      </c>
      <c r="H9" s="44"/>
      <c r="I9" s="61">
        <f>IFERROR(INDEX(Employees[Các Khấu trừ khác],Stub),"")</f>
        <v>41600</v>
      </c>
      <c r="J9" s="21"/>
      <c r="K9" s="37" t="s">
        <v>49</v>
      </c>
      <c r="L9" s="44"/>
      <c r="M9" s="61">
        <f>IFERROR(INDEX(Employees[Thuế và Khấu trừ],Stub)  +  INDEX(Employees[Các Khấu trừ khác],Stub),"")</f>
        <v>823311486.4000001</v>
      </c>
      <c r="N9" s="27"/>
      <c r="O9" s="46"/>
      <c r="P9" s="2"/>
    </row>
    <row r="10" spans="2:16" ht="16.5" customHeight="1" x14ac:dyDescent="0.2">
      <c r="B10" s="26"/>
      <c r="C10" s="51" t="s">
        <v>43</v>
      </c>
      <c r="D10" s="52"/>
      <c r="E10" s="35"/>
      <c r="F10" s="21"/>
      <c r="G10" s="34"/>
      <c r="H10" s="45"/>
      <c r="I10" s="35"/>
      <c r="J10" s="21"/>
      <c r="K10" s="34"/>
      <c r="L10" s="45"/>
      <c r="M10" s="35"/>
      <c r="N10" s="27"/>
      <c r="O10" s="46"/>
      <c r="P10" s="2"/>
    </row>
    <row r="11" spans="2:16" ht="15.75" customHeight="1" x14ac:dyDescent="0.2">
      <c r="B11" s="26"/>
      <c r="C11" s="3"/>
      <c r="D11" s="3"/>
      <c r="E11" s="3"/>
      <c r="F11" s="3"/>
      <c r="G11" s="3"/>
      <c r="H11" s="3"/>
      <c r="I11" s="3"/>
      <c r="J11" s="3"/>
      <c r="K11" s="30" t="s">
        <v>39</v>
      </c>
      <c r="L11" s="30"/>
      <c r="M11" s="63">
        <f>IFERROR(INDEX(Employees[Lương Thực nhận],Stub),"")</f>
        <v>1340013313.5999999</v>
      </c>
      <c r="N11" s="27"/>
      <c r="O11" s="46"/>
      <c r="P11" s="2"/>
    </row>
    <row r="12" spans="2:16" ht="10.5" customHeight="1" thickBot="1" x14ac:dyDescent="0.25">
      <c r="B12" s="2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9"/>
      <c r="O12" s="46"/>
      <c r="P12" s="2"/>
    </row>
    <row r="13" spans="2:16" ht="15" customHeight="1" thickBot="1" x14ac:dyDescent="0.25">
      <c r="P13" s="2"/>
    </row>
    <row r="14" spans="2:16" ht="27.75" customHeight="1" x14ac:dyDescent="0.2">
      <c r="B14" s="23"/>
      <c r="C14" s="24" t="str">
        <f>CompanyName</f>
        <v>CÔNG VIỆC MẠO HIÊM</v>
      </c>
      <c r="D14" s="24"/>
      <c r="E14" s="22"/>
      <c r="F14" s="22"/>
      <c r="G14" s="22"/>
      <c r="H14" s="22"/>
      <c r="I14" s="22"/>
      <c r="J14" s="22"/>
      <c r="K14" s="22"/>
      <c r="L14" s="22"/>
      <c r="M14" s="22"/>
      <c r="N14" s="25"/>
      <c r="O14" s="46"/>
      <c r="P14" s="2"/>
    </row>
    <row r="15" spans="2:16" ht="16.5" customHeight="1" x14ac:dyDescent="0.2">
      <c r="B15" s="26"/>
      <c r="C15" s="31" t="s">
        <v>36</v>
      </c>
      <c r="D15" s="65">
        <f>PeriodEnding</f>
        <v>41372</v>
      </c>
      <c r="E15" s="65"/>
      <c r="F15" s="18"/>
      <c r="G15" s="31" t="s">
        <v>37</v>
      </c>
      <c r="H15" s="66" t="str">
        <f>IFERROR(INDEX(Employees[Tên Nhân viên],Stub),"")</f>
        <v>David Jones</v>
      </c>
      <c r="I15" s="66"/>
      <c r="J15" s="19"/>
      <c r="K15" s="31" t="s">
        <v>38</v>
      </c>
      <c r="L15" s="64">
        <f>IFERROR(INDEX(Employees[ID],Stub),"")</f>
        <v>1002</v>
      </c>
      <c r="M15" s="64"/>
      <c r="N15" s="27"/>
      <c r="O15" s="46"/>
      <c r="P15" s="2"/>
    </row>
    <row r="16" spans="2:16" ht="16.5" customHeight="1" x14ac:dyDescent="0.2">
      <c r="B16" s="26"/>
      <c r="C16" s="36" t="s">
        <v>23</v>
      </c>
      <c r="D16" s="42"/>
      <c r="E16" s="38">
        <f>IFERROR(INDEX(Employees[Tình trạng Thuế],Stub),"")</f>
        <v>1</v>
      </c>
      <c r="F16" s="20"/>
      <c r="G16" s="36" t="s">
        <v>44</v>
      </c>
      <c r="H16" s="42"/>
      <c r="I16" s="38">
        <f>IFERROR(INDEX(Employees[Phụ cấp Liên bang],Stub),"")</f>
        <v>1</v>
      </c>
      <c r="J16" s="20"/>
      <c r="K16" s="36" t="s">
        <v>48</v>
      </c>
      <c r="L16" s="42"/>
      <c r="M16" s="38">
        <f>IFERROR(INDEX(Employees[Số Giờ Làm việc Thường xuyên],Stub),"")</f>
        <v>83200</v>
      </c>
      <c r="N16" s="27"/>
      <c r="O16" s="46"/>
      <c r="P16" s="2"/>
    </row>
    <row r="17" spans="2:16" ht="16.5" customHeight="1" x14ac:dyDescent="0.2">
      <c r="B17" s="26"/>
      <c r="C17" s="37" t="s">
        <v>40</v>
      </c>
      <c r="D17" s="43"/>
      <c r="E17" s="61">
        <f>IFERROR(INDEX(Employees[Lương theo Giờ],Stub),"")</f>
        <v>16640</v>
      </c>
      <c r="F17" s="21"/>
      <c r="G17" s="37" t="s">
        <v>17</v>
      </c>
      <c r="H17" s="43"/>
      <c r="I17" s="61">
        <f>IFERROR(INDEX(Employees[Mức phí Làm ngoài giờ],Stub),"")</f>
        <v>0</v>
      </c>
      <c r="J17" s="21"/>
      <c r="K17" s="37" t="s">
        <v>15</v>
      </c>
      <c r="L17" s="43"/>
      <c r="M17" s="39">
        <f>IFERROR(INDEX(Employees[Số giờ Nghỉ bệnh],Stub),"")</f>
        <v>0</v>
      </c>
      <c r="N17" s="27"/>
      <c r="O17" s="46"/>
      <c r="P17" s="2"/>
    </row>
    <row r="18" spans="2:16" ht="16.5" customHeight="1" x14ac:dyDescent="0.2">
      <c r="B18" s="26"/>
      <c r="C18" s="37" t="s">
        <v>27</v>
      </c>
      <c r="D18" s="43"/>
      <c r="E18" s="61">
        <f>IFERROR(INDEX(Employees[Thuế An sinh Xã hội],Stub)  *  INDEX(Employees[Lương Gộp],Stub),"")</f>
        <v>87220224</v>
      </c>
      <c r="F18" s="21"/>
      <c r="G18" s="37" t="s">
        <v>45</v>
      </c>
      <c r="H18" s="43"/>
      <c r="I18" s="61">
        <f>IFERROR(INDEX(Employees[Thuế Thu nhập Liên bang],Stub)  *  INDEX(Employees[Lương Gộp],Stub),"")</f>
        <v>387645440.00000006</v>
      </c>
      <c r="J18" s="21"/>
      <c r="K18" s="37" t="s">
        <v>14</v>
      </c>
      <c r="L18" s="43"/>
      <c r="M18" s="39">
        <f>IFERROR(INDEX(Employees[Số giờ Nghỉ phép],Stub),"")</f>
        <v>0</v>
      </c>
      <c r="N18" s="27"/>
      <c r="O18" s="46"/>
      <c r="P18" s="2"/>
    </row>
    <row r="19" spans="2:16" ht="16.5" customHeight="1" x14ac:dyDescent="0.2">
      <c r="B19" s="26"/>
      <c r="C19" s="37" t="s">
        <v>41</v>
      </c>
      <c r="D19" s="43"/>
      <c r="E19" s="61">
        <f>IFERROR(INDEX(Employees[Thuế Chăm sóc sức khỏe],Stub)  *  INDEX(Employees[Lương Gộp],Stub),"")</f>
        <v>20074496</v>
      </c>
      <c r="F19" s="21"/>
      <c r="G19" s="37" t="s">
        <v>46</v>
      </c>
      <c r="H19" s="43"/>
      <c r="I19" s="61">
        <f>IFERROR(INDEX(Employees[Thuế Tiểu bang],Stub)  *  INDEX(Employees[Lương Gộp],Stub),"")</f>
        <v>31842304</v>
      </c>
      <c r="J19" s="21"/>
      <c r="K19" s="37" t="s">
        <v>16</v>
      </c>
      <c r="L19" s="43"/>
      <c r="M19" s="39">
        <f>IFERROR(INDEX(Employees[Số giờ Làm ngoài giờ],Stub),"")</f>
        <v>0</v>
      </c>
      <c r="N19" s="27"/>
      <c r="O19" s="46"/>
      <c r="P19" s="2"/>
    </row>
    <row r="20" spans="2:16" ht="16.5" customHeight="1" x14ac:dyDescent="0.2">
      <c r="B20" s="26"/>
      <c r="C20" s="37" t="s">
        <v>30</v>
      </c>
      <c r="D20" s="43"/>
      <c r="E20" s="61">
        <f>IFERROR(INDEX(Employees[Khấu trừ Bảo hiểm],Stub),"")</f>
        <v>0</v>
      </c>
      <c r="F20" s="21"/>
      <c r="G20" s="37" t="s">
        <v>31</v>
      </c>
      <c r="H20" s="43"/>
      <c r="I20" s="61">
        <f>IFERROR(INDEX(Employees[Khấu trừ Thường xuyên Khác],Stub),"")</f>
        <v>20800</v>
      </c>
      <c r="J20" s="21"/>
      <c r="K20" s="37" t="s">
        <v>18</v>
      </c>
      <c r="L20" s="43"/>
      <c r="M20" s="61">
        <f>IFERROR(INDEX(Employees[Lương Gộp],Stub),"")</f>
        <v>1384448000</v>
      </c>
      <c r="N20" s="27"/>
      <c r="O20" s="46"/>
      <c r="P20" s="2"/>
    </row>
    <row r="21" spans="2:16" ht="16.5" customHeight="1" x14ac:dyDescent="0.2">
      <c r="B21" s="26"/>
      <c r="C21" s="49" t="s">
        <v>42</v>
      </c>
      <c r="D21" s="50"/>
      <c r="E21" s="62">
        <f>IFERROR(INDEX(Employees[Thuế và Khấu trừ],Stub),"")</f>
        <v>526803264.00000006</v>
      </c>
      <c r="F21" s="21"/>
      <c r="G21" s="37" t="s">
        <v>47</v>
      </c>
      <c r="H21" s="44"/>
      <c r="I21" s="61">
        <f>IFERROR(INDEX(Employees[Các Khấu trừ khác],Stub),"")</f>
        <v>0</v>
      </c>
      <c r="J21" s="21"/>
      <c r="K21" s="37" t="s">
        <v>49</v>
      </c>
      <c r="L21" s="44"/>
      <c r="M21" s="61">
        <f>IFERROR(INDEX(Employees[Thuế và Khấu trừ],Stub)  +  INDEX(Employees[Các Khấu trừ khác],Stub),"")</f>
        <v>526803264.00000006</v>
      </c>
      <c r="N21" s="27"/>
      <c r="O21" s="46"/>
      <c r="P21" s="2"/>
    </row>
    <row r="22" spans="2:16" ht="16.5" customHeight="1" x14ac:dyDescent="0.2">
      <c r="B22" s="26"/>
      <c r="C22" s="51" t="s">
        <v>43</v>
      </c>
      <c r="D22" s="52"/>
      <c r="E22" s="35"/>
      <c r="F22" s="21"/>
      <c r="G22" s="34"/>
      <c r="H22" s="45"/>
      <c r="I22" s="35"/>
      <c r="J22" s="21"/>
      <c r="K22" s="34"/>
      <c r="L22" s="45"/>
      <c r="M22" s="35"/>
      <c r="N22" s="27"/>
      <c r="O22" s="46"/>
      <c r="P22" s="2"/>
    </row>
    <row r="23" spans="2:16" ht="15.75" customHeight="1" x14ac:dyDescent="0.2">
      <c r="B23" s="26"/>
      <c r="C23" s="3"/>
      <c r="D23" s="3"/>
      <c r="E23" s="3"/>
      <c r="F23" s="3"/>
      <c r="G23" s="3"/>
      <c r="H23" s="3"/>
      <c r="I23" s="3"/>
      <c r="J23" s="3"/>
      <c r="K23" s="30" t="s">
        <v>39</v>
      </c>
      <c r="L23" s="30"/>
      <c r="M23" s="63">
        <f>IFERROR(INDEX(Employees[Lương Thực nhận],Stub),"")</f>
        <v>857644736</v>
      </c>
      <c r="N23" s="27"/>
      <c r="O23" s="46"/>
      <c r="P23" s="2"/>
    </row>
    <row r="24" spans="2:16" ht="10.5" customHeight="1" thickBot="1" x14ac:dyDescent="0.25">
      <c r="B24" s="2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9"/>
      <c r="O24" s="46"/>
      <c r="P24" s="2"/>
    </row>
    <row r="25" spans="2:16" ht="15" customHeight="1" thickBot="1" x14ac:dyDescent="0.25">
      <c r="P25" s="2"/>
    </row>
    <row r="26" spans="2:16" ht="27.75" customHeight="1" x14ac:dyDescent="0.2">
      <c r="B26" s="23"/>
      <c r="C26" s="24" t="str">
        <f>CompanyName</f>
        <v>CÔNG VIỆC MẠO HIÊM</v>
      </c>
      <c r="D26" s="24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46"/>
      <c r="P26" s="2"/>
    </row>
    <row r="27" spans="2:16" ht="16.5" customHeight="1" x14ac:dyDescent="0.2">
      <c r="B27" s="26"/>
      <c r="C27" s="31" t="s">
        <v>36</v>
      </c>
      <c r="D27" s="65">
        <f>PeriodEnding</f>
        <v>41372</v>
      </c>
      <c r="E27" s="65"/>
      <c r="F27" s="18"/>
      <c r="G27" s="31" t="s">
        <v>37</v>
      </c>
      <c r="H27" s="66" t="str">
        <f>IFERROR(INDEX(Employees[Tên Nhân viên],Stub),"")</f>
        <v>Denise Smith</v>
      </c>
      <c r="I27" s="66"/>
      <c r="J27" s="19"/>
      <c r="K27" s="31" t="s">
        <v>38</v>
      </c>
      <c r="L27" s="64">
        <f>IFERROR(INDEX(Employees[ID],Stub),"")</f>
        <v>1003</v>
      </c>
      <c r="M27" s="64"/>
      <c r="N27" s="27"/>
      <c r="O27" s="46"/>
      <c r="P27" s="2"/>
    </row>
    <row r="28" spans="2:16" ht="16.5" customHeight="1" x14ac:dyDescent="0.2">
      <c r="B28" s="26"/>
      <c r="C28" s="36" t="s">
        <v>23</v>
      </c>
      <c r="D28" s="42"/>
      <c r="E28" s="38">
        <f>IFERROR(INDEX(Employees[Tình trạng Thuế],Stub),"")</f>
        <v>1</v>
      </c>
      <c r="F28" s="20"/>
      <c r="G28" s="36" t="s">
        <v>44</v>
      </c>
      <c r="H28" s="42"/>
      <c r="I28" s="38">
        <f>IFERROR(INDEX(Employees[Phụ cấp Liên bang],Stub),"")</f>
        <v>3</v>
      </c>
      <c r="J28" s="20"/>
      <c r="K28" s="36" t="s">
        <v>48</v>
      </c>
      <c r="L28" s="42"/>
      <c r="M28" s="38">
        <f>IFERROR(INDEX(Employees[Số Giờ Làm việc Thường xuyên],Stub),"")</f>
        <v>72800</v>
      </c>
      <c r="N28" s="27"/>
      <c r="O28" s="46"/>
      <c r="P28" s="2"/>
    </row>
    <row r="29" spans="2:16" ht="16.5" customHeight="1" x14ac:dyDescent="0.2">
      <c r="B29" s="26"/>
      <c r="C29" s="37" t="s">
        <v>40</v>
      </c>
      <c r="D29" s="43"/>
      <c r="E29" s="61">
        <f>IFERROR(INDEX(Employees[Lương theo Giờ],Stub),"")</f>
        <v>29120</v>
      </c>
      <c r="F29" s="21"/>
      <c r="G29" s="37" t="s">
        <v>17</v>
      </c>
      <c r="H29" s="43"/>
      <c r="I29" s="61">
        <f>IFERROR(INDEX(Employees[Mức phí Làm ngoài giờ],Stub),"")</f>
        <v>0</v>
      </c>
      <c r="J29" s="21"/>
      <c r="K29" s="37" t="s">
        <v>15</v>
      </c>
      <c r="L29" s="43"/>
      <c r="M29" s="39">
        <f>IFERROR(INDEX(Employees[Số giờ Nghỉ bệnh],Stub),"")</f>
        <v>0</v>
      </c>
      <c r="N29" s="27"/>
      <c r="O29" s="46"/>
      <c r="P29" s="2"/>
    </row>
    <row r="30" spans="2:16" ht="16.5" customHeight="1" x14ac:dyDescent="0.2">
      <c r="B30" s="26"/>
      <c r="C30" s="37" t="s">
        <v>27</v>
      </c>
      <c r="D30" s="43"/>
      <c r="E30" s="61">
        <f>IFERROR(INDEX(Employees[Thuế An sinh Xã hội],Stub)  *  INDEX(Employees[Lương Gộp],Stub),"")</f>
        <v>133561471.68000001</v>
      </c>
      <c r="F30" s="21"/>
      <c r="G30" s="37" t="s">
        <v>45</v>
      </c>
      <c r="H30" s="43"/>
      <c r="I30" s="61">
        <f>IFERROR(INDEX(Employees[Thuế Thu nhập Liên bang],Stub)  *  INDEX(Employees[Lương Gộp],Stub),"")</f>
        <v>593606540.80000007</v>
      </c>
      <c r="J30" s="21"/>
      <c r="K30" s="37" t="s">
        <v>14</v>
      </c>
      <c r="L30" s="43"/>
      <c r="M30" s="39">
        <f>IFERROR(INDEX(Employees[Số giờ Nghỉ phép],Stub),"")</f>
        <v>3</v>
      </c>
      <c r="N30" s="27"/>
      <c r="O30" s="46"/>
      <c r="P30" s="2"/>
    </row>
    <row r="31" spans="2:16" ht="16.5" customHeight="1" x14ac:dyDescent="0.2">
      <c r="B31" s="26"/>
      <c r="C31" s="37" t="s">
        <v>41</v>
      </c>
      <c r="D31" s="43"/>
      <c r="E31" s="61">
        <f>IFERROR(INDEX(Employees[Thuế Chăm sóc sức khỏe],Stub)  *  INDEX(Employees[Lương Gộp],Stub),"")</f>
        <v>30740338.720000003</v>
      </c>
      <c r="F31" s="21"/>
      <c r="G31" s="37" t="s">
        <v>46</v>
      </c>
      <c r="H31" s="43"/>
      <c r="I31" s="61">
        <f>IFERROR(INDEX(Employees[Thuế Tiểu bang],Stub)  *  INDEX(Employees[Lương Gộp],Stub),"")</f>
        <v>48760537.280000001</v>
      </c>
      <c r="J31" s="21"/>
      <c r="K31" s="37" t="s">
        <v>16</v>
      </c>
      <c r="L31" s="43"/>
      <c r="M31" s="39">
        <f>IFERROR(INDEX(Employees[Số giờ Làm ngoài giờ],Stub),"")</f>
        <v>0</v>
      </c>
      <c r="N31" s="27"/>
      <c r="O31" s="46"/>
      <c r="P31" s="2"/>
    </row>
    <row r="32" spans="2:16" ht="16.5" customHeight="1" x14ac:dyDescent="0.2">
      <c r="B32" s="26"/>
      <c r="C32" s="37" t="s">
        <v>30</v>
      </c>
      <c r="D32" s="43"/>
      <c r="E32" s="61">
        <f>IFERROR(INDEX(Employees[Khấu trừ Bảo hiểm],Stub),"")</f>
        <v>37440</v>
      </c>
      <c r="F32" s="21"/>
      <c r="G32" s="37" t="s">
        <v>31</v>
      </c>
      <c r="H32" s="43"/>
      <c r="I32" s="61">
        <f>IFERROR(INDEX(Employees[Khấu trừ Thường xuyên Khác],Stub),"")</f>
        <v>41600</v>
      </c>
      <c r="J32" s="21"/>
      <c r="K32" s="37" t="s">
        <v>18</v>
      </c>
      <c r="L32" s="43"/>
      <c r="M32" s="61">
        <f>IFERROR(INDEX(Employees[Lương Gộp],Stub),"")</f>
        <v>2120023360</v>
      </c>
      <c r="N32" s="27"/>
      <c r="O32" s="46"/>
      <c r="P32" s="2"/>
    </row>
    <row r="33" spans="2:16" ht="16.5" customHeight="1" x14ac:dyDescent="0.2">
      <c r="B33" s="26"/>
      <c r="C33" s="49" t="s">
        <v>42</v>
      </c>
      <c r="D33" s="50"/>
      <c r="E33" s="62">
        <f>IFERROR(INDEX(Employees[Thuế và Khấu trừ],Stub),"")</f>
        <v>806747928.48000014</v>
      </c>
      <c r="F33" s="21"/>
      <c r="G33" s="37" t="s">
        <v>47</v>
      </c>
      <c r="H33" s="44"/>
      <c r="I33" s="61">
        <f>IFERROR(INDEX(Employees[Các Khấu trừ khác],Stub),"")</f>
        <v>0</v>
      </c>
      <c r="J33" s="21"/>
      <c r="K33" s="37" t="s">
        <v>49</v>
      </c>
      <c r="L33" s="44"/>
      <c r="M33" s="61">
        <f>IFERROR(INDEX(Employees[Thuế và Khấu trừ],Stub)  +  INDEX(Employees[Các Khấu trừ khác],Stub),"")</f>
        <v>806747928.48000014</v>
      </c>
      <c r="N33" s="27"/>
      <c r="O33" s="46"/>
      <c r="P33" s="2"/>
    </row>
    <row r="34" spans="2:16" ht="16.5" customHeight="1" x14ac:dyDescent="0.2">
      <c r="B34" s="26"/>
      <c r="C34" s="51" t="s">
        <v>43</v>
      </c>
      <c r="D34" s="52"/>
      <c r="E34" s="35"/>
      <c r="F34" s="21"/>
      <c r="G34" s="34"/>
      <c r="H34" s="45"/>
      <c r="I34" s="35"/>
      <c r="J34" s="21"/>
      <c r="K34" s="34"/>
      <c r="L34" s="45"/>
      <c r="M34" s="35"/>
      <c r="N34" s="27"/>
      <c r="O34" s="46"/>
      <c r="P34" s="2"/>
    </row>
    <row r="35" spans="2:16" ht="15.75" customHeight="1" x14ac:dyDescent="0.2">
      <c r="B35" s="26"/>
      <c r="C35" s="3"/>
      <c r="D35" s="3"/>
      <c r="E35" s="3"/>
      <c r="F35" s="3"/>
      <c r="G35" s="3"/>
      <c r="H35" s="3"/>
      <c r="I35" s="3"/>
      <c r="J35" s="3"/>
      <c r="K35" s="30" t="s">
        <v>39</v>
      </c>
      <c r="L35" s="30"/>
      <c r="M35" s="63">
        <f>IFERROR(INDEX(Employees[Lương Thực nhận],Stub),"")</f>
        <v>1313275431.52</v>
      </c>
      <c r="N35" s="27"/>
      <c r="O35" s="46"/>
      <c r="P35" s="2"/>
    </row>
    <row r="36" spans="2:16" ht="10.5" customHeight="1" thickBot="1" x14ac:dyDescent="0.25">
      <c r="B36" s="2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9"/>
      <c r="O36" s="46"/>
      <c r="P36" s="2"/>
    </row>
    <row r="37" spans="2:16" ht="15" customHeight="1" thickBot="1" x14ac:dyDescent="0.25">
      <c r="P37" s="2"/>
    </row>
    <row r="38" spans="2:16" ht="27.75" customHeight="1" x14ac:dyDescent="0.2">
      <c r="B38" s="23"/>
      <c r="C38" s="24" t="str">
        <f>CompanyName</f>
        <v>CÔNG VIỆC MẠO HIÊM</v>
      </c>
      <c r="D38" s="24"/>
      <c r="E38" s="22"/>
      <c r="F38" s="22"/>
      <c r="G38" s="22"/>
      <c r="H38" s="22"/>
      <c r="I38" s="22"/>
      <c r="J38" s="22"/>
      <c r="K38" s="22"/>
      <c r="L38" s="22"/>
      <c r="M38" s="22"/>
      <c r="N38" s="25"/>
      <c r="O38" s="46"/>
      <c r="P38" s="2"/>
    </row>
    <row r="39" spans="2:16" ht="16.5" customHeight="1" x14ac:dyDescent="0.2">
      <c r="B39" s="26"/>
      <c r="C39" s="31" t="s">
        <v>36</v>
      </c>
      <c r="D39" s="65">
        <f>PeriodEnding</f>
        <v>41372</v>
      </c>
      <c r="E39" s="65"/>
      <c r="F39" s="18"/>
      <c r="G39" s="31" t="s">
        <v>37</v>
      </c>
      <c r="H39" s="66" t="str">
        <f>IFERROR(INDEX(Employees[Tên Nhân viên],Stub),"")</f>
        <v>Sebastien Motte</v>
      </c>
      <c r="I39" s="66"/>
      <c r="J39" s="19"/>
      <c r="K39" s="31" t="s">
        <v>38</v>
      </c>
      <c r="L39" s="64">
        <f>IFERROR(INDEX(Employees[ID],Stub),"")</f>
        <v>1008</v>
      </c>
      <c r="M39" s="64"/>
      <c r="N39" s="27"/>
      <c r="O39" s="46"/>
      <c r="P39" s="2"/>
    </row>
    <row r="40" spans="2:16" ht="16.5" customHeight="1" x14ac:dyDescent="0.2">
      <c r="B40" s="26"/>
      <c r="C40" s="36" t="s">
        <v>23</v>
      </c>
      <c r="D40" s="42"/>
      <c r="E40" s="38">
        <f>IFERROR(INDEX(Employees[Tình trạng Thuế],Stub),"")</f>
        <v>1</v>
      </c>
      <c r="F40" s="20"/>
      <c r="G40" s="36" t="s">
        <v>44</v>
      </c>
      <c r="H40" s="42"/>
      <c r="I40" s="38">
        <f>IFERROR(INDEX(Employees[Phụ cấp Liên bang],Stub),"")</f>
        <v>0</v>
      </c>
      <c r="J40" s="20"/>
      <c r="K40" s="36" t="s">
        <v>48</v>
      </c>
      <c r="L40" s="42"/>
      <c r="M40" s="38">
        <f>IFERROR(INDEX(Employees[Số Giờ Làm việc Thường xuyên],Stub),"")</f>
        <v>104000</v>
      </c>
      <c r="N40" s="27"/>
      <c r="O40" s="46"/>
      <c r="P40" s="2"/>
    </row>
    <row r="41" spans="2:16" ht="16.5" customHeight="1" x14ac:dyDescent="0.2">
      <c r="B41" s="26"/>
      <c r="C41" s="37" t="s">
        <v>40</v>
      </c>
      <c r="D41" s="43"/>
      <c r="E41" s="61">
        <f>IFERROR(INDEX(Employees[Lương theo Giờ],Stub),"")</f>
        <v>41600</v>
      </c>
      <c r="F41" s="21"/>
      <c r="G41" s="37" t="s">
        <v>17</v>
      </c>
      <c r="H41" s="43"/>
      <c r="I41" s="61">
        <f>IFERROR(INDEX(Employees[Mức phí Làm ngoài giờ],Stub),"")</f>
        <v>0</v>
      </c>
      <c r="J41" s="21"/>
      <c r="K41" s="37" t="s">
        <v>15</v>
      </c>
      <c r="L41" s="43"/>
      <c r="M41" s="39">
        <f>IFERROR(INDEX(Employees[Số giờ Nghỉ bệnh],Stub),"")</f>
        <v>1</v>
      </c>
      <c r="N41" s="27"/>
      <c r="O41" s="46"/>
      <c r="P41" s="2"/>
    </row>
    <row r="42" spans="2:16" ht="16.5" customHeight="1" x14ac:dyDescent="0.2">
      <c r="B42" s="26"/>
      <c r="C42" s="37" t="s">
        <v>27</v>
      </c>
      <c r="D42" s="43"/>
      <c r="E42" s="61">
        <f>IFERROR(INDEX(Employees[Thuế An sinh Xã hội],Stub)  *  INDEX(Employees[Lương Gộp],Stub),"")</f>
        <v>272578924.80000001</v>
      </c>
      <c r="F42" s="21"/>
      <c r="G42" s="37" t="s">
        <v>45</v>
      </c>
      <c r="H42" s="43"/>
      <c r="I42" s="61">
        <f>IFERROR(INDEX(Employees[Thuế Thu nhập Liên bang],Stub)  *  INDEX(Employees[Lương Gộp],Stub),"")</f>
        <v>1211461888</v>
      </c>
      <c r="J42" s="21"/>
      <c r="K42" s="37" t="s">
        <v>14</v>
      </c>
      <c r="L42" s="43"/>
      <c r="M42" s="39">
        <f>IFERROR(INDEX(Employees[Số giờ Nghỉ phép],Stub),"")</f>
        <v>5</v>
      </c>
      <c r="N42" s="27"/>
      <c r="O42" s="46"/>
      <c r="P42" s="2"/>
    </row>
    <row r="43" spans="2:16" ht="16.5" customHeight="1" x14ac:dyDescent="0.2">
      <c r="B43" s="26"/>
      <c r="C43" s="37" t="s">
        <v>41</v>
      </c>
      <c r="D43" s="43"/>
      <c r="E43" s="61">
        <f>IFERROR(INDEX(Employees[Thuế Chăm sóc sức khỏe],Stub)  *  INDEX(Employees[Lương Gộp],Stub),"")</f>
        <v>62736419.200000003</v>
      </c>
      <c r="F43" s="21"/>
      <c r="G43" s="37" t="s">
        <v>46</v>
      </c>
      <c r="H43" s="43"/>
      <c r="I43" s="61">
        <f>IFERROR(INDEX(Employees[Thuế Tiểu bang],Stub)  *  INDEX(Employees[Lương Gộp],Stub),"")</f>
        <v>99512940.799999997</v>
      </c>
      <c r="J43" s="21"/>
      <c r="K43" s="37" t="s">
        <v>16</v>
      </c>
      <c r="L43" s="43"/>
      <c r="M43" s="39">
        <f>IFERROR(INDEX(Employees[Số giờ Làm ngoài giờ],Stub),"")</f>
        <v>0</v>
      </c>
      <c r="N43" s="27"/>
      <c r="O43" s="46"/>
      <c r="P43" s="2"/>
    </row>
    <row r="44" spans="2:16" ht="16.5" customHeight="1" x14ac:dyDescent="0.2">
      <c r="B44" s="26"/>
      <c r="C44" s="37" t="s">
        <v>30</v>
      </c>
      <c r="D44" s="43"/>
      <c r="E44" s="61">
        <f>IFERROR(INDEX(Employees[Khấu trừ Bảo hiểm],Stub),"")</f>
        <v>31200</v>
      </c>
      <c r="F44" s="21"/>
      <c r="G44" s="37" t="s">
        <v>31</v>
      </c>
      <c r="H44" s="43"/>
      <c r="I44" s="61">
        <f>IFERROR(INDEX(Employees[Khấu trừ Thường xuyên Khác],Stub),"")</f>
        <v>0</v>
      </c>
      <c r="J44" s="21"/>
      <c r="K44" s="37" t="s">
        <v>18</v>
      </c>
      <c r="L44" s="43"/>
      <c r="M44" s="61">
        <f>IFERROR(INDEX(Employees[Lương Gộp],Stub),"")</f>
        <v>4326649600</v>
      </c>
      <c r="N44" s="27"/>
      <c r="O44" s="46"/>
      <c r="P44" s="2"/>
    </row>
    <row r="45" spans="2:16" ht="16.5" customHeight="1" x14ac:dyDescent="0.2">
      <c r="B45" s="26"/>
      <c r="C45" s="49" t="s">
        <v>42</v>
      </c>
      <c r="D45" s="50"/>
      <c r="E45" s="62">
        <f>IFERROR(INDEX(Employees[Thuế và Khấu trừ],Stub),"")</f>
        <v>1646321372.8000002</v>
      </c>
      <c r="F45" s="21"/>
      <c r="G45" s="37" t="s">
        <v>47</v>
      </c>
      <c r="H45" s="44"/>
      <c r="I45" s="61">
        <f>IFERROR(INDEX(Employees[Các Khấu trừ khác],Stub),"")</f>
        <v>0</v>
      </c>
      <c r="J45" s="21"/>
      <c r="K45" s="37" t="s">
        <v>49</v>
      </c>
      <c r="L45" s="44"/>
      <c r="M45" s="61">
        <f>IFERROR(INDEX(Employees[Thuế và Khấu trừ],Stub)  +  INDEX(Employees[Các Khấu trừ khác],Stub),"")</f>
        <v>1646321372.8000002</v>
      </c>
      <c r="N45" s="27"/>
      <c r="O45" s="46"/>
      <c r="P45" s="2"/>
    </row>
    <row r="46" spans="2:16" ht="16.5" customHeight="1" x14ac:dyDescent="0.2">
      <c r="B46" s="26"/>
      <c r="C46" s="51" t="s">
        <v>43</v>
      </c>
      <c r="D46" s="52"/>
      <c r="E46" s="35"/>
      <c r="F46" s="21"/>
      <c r="G46" s="34"/>
      <c r="H46" s="45"/>
      <c r="I46" s="35"/>
      <c r="J46" s="21"/>
      <c r="K46" s="34"/>
      <c r="L46" s="45"/>
      <c r="M46" s="35"/>
      <c r="N46" s="27"/>
      <c r="O46" s="46"/>
      <c r="P46" s="2"/>
    </row>
    <row r="47" spans="2:16" ht="15.75" customHeight="1" x14ac:dyDescent="0.2">
      <c r="B47" s="26"/>
      <c r="C47" s="3"/>
      <c r="D47" s="3"/>
      <c r="E47" s="3"/>
      <c r="F47" s="3"/>
      <c r="G47" s="3"/>
      <c r="H47" s="3"/>
      <c r="I47" s="3"/>
      <c r="J47" s="3"/>
      <c r="K47" s="30" t="s">
        <v>39</v>
      </c>
      <c r="L47" s="30"/>
      <c r="M47" s="63">
        <f>IFERROR(INDEX(Employees[Lương Thực nhận],Stub),"")</f>
        <v>2680328227.1999998</v>
      </c>
      <c r="N47" s="27"/>
      <c r="O47" s="46"/>
      <c r="P47" s="2"/>
    </row>
    <row r="48" spans="2:16" ht="10.5" customHeight="1" thickBot="1" x14ac:dyDescent="0.25">
      <c r="B48" s="2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9"/>
      <c r="O48" s="46"/>
      <c r="P48" s="2"/>
    </row>
    <row r="49" ht="15" customHeight="1" x14ac:dyDescent="0.2"/>
  </sheetData>
  <mergeCells count="12">
    <mergeCell ref="L39:M39"/>
    <mergeCell ref="L27:M27"/>
    <mergeCell ref="L15:M15"/>
    <mergeCell ref="L3:M3"/>
    <mergeCell ref="D3:E3"/>
    <mergeCell ref="D15:E15"/>
    <mergeCell ref="D27:E27"/>
    <mergeCell ref="D39:E39"/>
    <mergeCell ref="H3:I3"/>
    <mergeCell ref="H15:I15"/>
    <mergeCell ref="H27:I27"/>
    <mergeCell ref="H39:I39"/>
  </mergeCells>
  <printOptions horizontalCentered="1"/>
  <pageMargins left="0.25" right="0.25" top="0.5" bottom="0.5" header="0.3" footer="0.3"/>
  <pageSetup scale="86" fitToWidth="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33d27e29-ff2e-41a1-ae47-f7a39f7606c1" xsi:nil="true"/>
    <AssetExpire xmlns="33d27e29-ff2e-41a1-ae47-f7a39f7606c1">2029-01-01T08:00:00+00:00</AssetExpire>
    <CampaignTagsTaxHTField0 xmlns="33d27e29-ff2e-41a1-ae47-f7a39f7606c1">
      <Terms xmlns="http://schemas.microsoft.com/office/infopath/2007/PartnerControls"/>
    </CampaignTagsTaxHTField0>
    <IntlLangReviewDate xmlns="33d27e29-ff2e-41a1-ae47-f7a39f7606c1" xsi:nil="true"/>
    <TPFriendlyName xmlns="33d27e29-ff2e-41a1-ae47-f7a39f7606c1" xsi:nil="true"/>
    <IntlLangReview xmlns="33d27e29-ff2e-41a1-ae47-f7a39f7606c1">false</IntlLangReview>
    <LocLastLocAttemptVersionLookup xmlns="33d27e29-ff2e-41a1-ae47-f7a39f7606c1">845882</LocLastLocAttemptVersionLookup>
    <PolicheckWords xmlns="33d27e29-ff2e-41a1-ae47-f7a39f7606c1" xsi:nil="true"/>
    <SubmitterId xmlns="33d27e29-ff2e-41a1-ae47-f7a39f7606c1" xsi:nil="true"/>
    <AcquiredFrom xmlns="33d27e29-ff2e-41a1-ae47-f7a39f7606c1">Internal MS</AcquiredFrom>
    <EditorialStatus xmlns="33d27e29-ff2e-41a1-ae47-f7a39f7606c1" xsi:nil="true"/>
    <Markets xmlns="33d27e29-ff2e-41a1-ae47-f7a39f7606c1"/>
    <OriginAsset xmlns="33d27e29-ff2e-41a1-ae47-f7a39f7606c1" xsi:nil="true"/>
    <AssetStart xmlns="33d27e29-ff2e-41a1-ae47-f7a39f7606c1">2012-06-28T22:28:01+00:00</AssetStart>
    <FriendlyTitle xmlns="33d27e29-ff2e-41a1-ae47-f7a39f7606c1" xsi:nil="true"/>
    <MarketSpecific xmlns="33d27e29-ff2e-41a1-ae47-f7a39f7606c1">false</MarketSpecific>
    <TPNamespace xmlns="33d27e29-ff2e-41a1-ae47-f7a39f7606c1" xsi:nil="true"/>
    <PublishStatusLookup xmlns="33d27e29-ff2e-41a1-ae47-f7a39f7606c1">
      <Value>71825</Value>
    </PublishStatusLookup>
    <APAuthor xmlns="33d27e29-ff2e-41a1-ae47-f7a39f7606c1">
      <UserInfo>
        <DisplayName/>
        <AccountId>2566</AccountId>
        <AccountType/>
      </UserInfo>
    </APAuthor>
    <TPCommandLine xmlns="33d27e29-ff2e-41a1-ae47-f7a39f7606c1" xsi:nil="true"/>
    <IntlLangReviewer xmlns="33d27e29-ff2e-41a1-ae47-f7a39f7606c1" xsi:nil="true"/>
    <OpenTemplate xmlns="33d27e29-ff2e-41a1-ae47-f7a39f7606c1">true</OpenTemplate>
    <CSXSubmissionDate xmlns="33d27e29-ff2e-41a1-ae47-f7a39f7606c1" xsi:nil="true"/>
    <TaxCatchAll xmlns="33d27e29-ff2e-41a1-ae47-f7a39f7606c1"/>
    <Manager xmlns="33d27e29-ff2e-41a1-ae47-f7a39f7606c1" xsi:nil="true"/>
    <NumericId xmlns="33d27e29-ff2e-41a1-ae47-f7a39f7606c1" xsi:nil="true"/>
    <ParentAssetId xmlns="33d27e29-ff2e-41a1-ae47-f7a39f7606c1" xsi:nil="true"/>
    <OriginalSourceMarket xmlns="33d27e29-ff2e-41a1-ae47-f7a39f7606c1">english</OriginalSourceMarket>
    <ApprovalStatus xmlns="33d27e29-ff2e-41a1-ae47-f7a39f7606c1">InProgress</ApprovalStatus>
    <TPComponent xmlns="33d27e29-ff2e-41a1-ae47-f7a39f7606c1" xsi:nil="true"/>
    <EditorialTags xmlns="33d27e29-ff2e-41a1-ae47-f7a39f7606c1" xsi:nil="true"/>
    <TPExecutable xmlns="33d27e29-ff2e-41a1-ae47-f7a39f7606c1" xsi:nil="true"/>
    <TPLaunchHelpLink xmlns="33d27e29-ff2e-41a1-ae47-f7a39f7606c1" xsi:nil="true"/>
    <LocComments xmlns="33d27e29-ff2e-41a1-ae47-f7a39f7606c1" xsi:nil="true"/>
    <LocRecommendedHandoff xmlns="33d27e29-ff2e-41a1-ae47-f7a39f7606c1" xsi:nil="true"/>
    <SourceTitle xmlns="33d27e29-ff2e-41a1-ae47-f7a39f7606c1" xsi:nil="true"/>
    <CSXUpdate xmlns="33d27e29-ff2e-41a1-ae47-f7a39f7606c1">false</CSXUpdate>
    <IntlLocPriority xmlns="33d27e29-ff2e-41a1-ae47-f7a39f7606c1" xsi:nil="true"/>
    <UAProjectedTotalWords xmlns="33d27e29-ff2e-41a1-ae47-f7a39f7606c1" xsi:nil="true"/>
    <AssetType xmlns="33d27e29-ff2e-41a1-ae47-f7a39f7606c1" xsi:nil="true"/>
    <MachineTranslated xmlns="33d27e29-ff2e-41a1-ae47-f7a39f7606c1">false</MachineTranslated>
    <OutputCachingOn xmlns="33d27e29-ff2e-41a1-ae47-f7a39f7606c1">false</OutputCachingOn>
    <TemplateStatus xmlns="33d27e29-ff2e-41a1-ae47-f7a39f7606c1">Complete</TemplateStatus>
    <IsSearchable xmlns="33d27e29-ff2e-41a1-ae47-f7a39f7606c1">false</IsSearchable>
    <ContentItem xmlns="33d27e29-ff2e-41a1-ae47-f7a39f7606c1" xsi:nil="true"/>
    <HandoffToMSDN xmlns="33d27e29-ff2e-41a1-ae47-f7a39f7606c1" xsi:nil="true"/>
    <ShowIn xmlns="33d27e29-ff2e-41a1-ae47-f7a39f7606c1">Show everywhere</ShowIn>
    <ThumbnailAssetId xmlns="33d27e29-ff2e-41a1-ae47-f7a39f7606c1" xsi:nil="true"/>
    <UALocComments xmlns="33d27e29-ff2e-41a1-ae47-f7a39f7606c1">TEMPLATE ON HOLD! DO NOT PUBLISH! BlockPublish set by REDMOND\v-vaddu!</UALocComments>
    <UALocRecommendation xmlns="33d27e29-ff2e-41a1-ae47-f7a39f7606c1">Localize</UALocRecommendation>
    <LastModifiedDateTime xmlns="33d27e29-ff2e-41a1-ae47-f7a39f7606c1" xsi:nil="true"/>
    <LegacyData xmlns="33d27e29-ff2e-41a1-ae47-f7a39f7606c1" xsi:nil="true"/>
    <LocManualTestRequired xmlns="33d27e29-ff2e-41a1-ae47-f7a39f7606c1">false</LocManualTestRequired>
    <LocMarketGroupTiers2 xmlns="33d27e29-ff2e-41a1-ae47-f7a39f7606c1" xsi:nil="true"/>
    <ClipArtFilename xmlns="33d27e29-ff2e-41a1-ae47-f7a39f7606c1" xsi:nil="true"/>
    <TPApplication xmlns="33d27e29-ff2e-41a1-ae47-f7a39f7606c1" xsi:nil="true"/>
    <CSXHash xmlns="33d27e29-ff2e-41a1-ae47-f7a39f7606c1" xsi:nil="true"/>
    <DirectSourceMarket xmlns="33d27e29-ff2e-41a1-ae47-f7a39f7606c1">english</DirectSourceMarket>
    <PrimaryImageGen xmlns="33d27e29-ff2e-41a1-ae47-f7a39f7606c1">false</PrimaryImageGen>
    <PlannedPubDate xmlns="33d27e29-ff2e-41a1-ae47-f7a39f7606c1" xsi:nil="true"/>
    <CSXSubmissionMarket xmlns="33d27e29-ff2e-41a1-ae47-f7a39f7606c1" xsi:nil="true"/>
    <Downloads xmlns="33d27e29-ff2e-41a1-ae47-f7a39f7606c1">0</Downloads>
    <ArtSampleDocs xmlns="33d27e29-ff2e-41a1-ae47-f7a39f7606c1" xsi:nil="true"/>
    <TrustLevel xmlns="33d27e29-ff2e-41a1-ae47-f7a39f7606c1">1 Microsoft Managed Content</TrustLevel>
    <BlockPublish xmlns="33d27e29-ff2e-41a1-ae47-f7a39f7606c1">false</BlockPublish>
    <TPLaunchHelpLinkType xmlns="33d27e29-ff2e-41a1-ae47-f7a39f7606c1">Template</TPLaunchHelpLinkType>
    <LocalizationTagsTaxHTField0 xmlns="33d27e29-ff2e-41a1-ae47-f7a39f7606c1">
      <Terms xmlns="http://schemas.microsoft.com/office/infopath/2007/PartnerControls"/>
    </LocalizationTagsTaxHTField0>
    <BusinessGroup xmlns="33d27e29-ff2e-41a1-ae47-f7a39f7606c1" xsi:nil="true"/>
    <Providers xmlns="33d27e29-ff2e-41a1-ae47-f7a39f7606c1" xsi:nil="true"/>
    <TemplateTemplateType xmlns="33d27e29-ff2e-41a1-ae47-f7a39f7606c1">Excel Spreadsheet Template</TemplateTemplateType>
    <TimesCloned xmlns="33d27e29-ff2e-41a1-ae47-f7a39f7606c1" xsi:nil="true"/>
    <TPAppVersion xmlns="33d27e29-ff2e-41a1-ae47-f7a39f7606c1" xsi:nil="true"/>
    <VoteCount xmlns="33d27e29-ff2e-41a1-ae47-f7a39f7606c1" xsi:nil="true"/>
    <FeatureTagsTaxHTField0 xmlns="33d27e29-ff2e-41a1-ae47-f7a39f7606c1">
      <Terms xmlns="http://schemas.microsoft.com/office/infopath/2007/PartnerControls"/>
    </FeatureTagsTaxHTField0>
    <Provider xmlns="33d27e29-ff2e-41a1-ae47-f7a39f7606c1" xsi:nil="true"/>
    <UACurrentWords xmlns="33d27e29-ff2e-41a1-ae47-f7a39f7606c1" xsi:nil="true"/>
    <AssetId xmlns="33d27e29-ff2e-41a1-ae47-f7a39f7606c1">TP102929976</AssetId>
    <TPClientViewer xmlns="33d27e29-ff2e-41a1-ae47-f7a39f7606c1" xsi:nil="true"/>
    <DSATActionTaken xmlns="33d27e29-ff2e-41a1-ae47-f7a39f7606c1" xsi:nil="true"/>
    <APEditor xmlns="33d27e29-ff2e-41a1-ae47-f7a39f7606c1">
      <UserInfo>
        <DisplayName/>
        <AccountId xsi:nil="true"/>
        <AccountType/>
      </UserInfo>
    </APEditor>
    <TPInstallLocation xmlns="33d27e29-ff2e-41a1-ae47-f7a39f7606c1" xsi:nil="true"/>
    <OOCacheId xmlns="33d27e29-ff2e-41a1-ae47-f7a39f7606c1" xsi:nil="true"/>
    <IsDeleted xmlns="33d27e29-ff2e-41a1-ae47-f7a39f7606c1">false</IsDeleted>
    <PublishTargets xmlns="33d27e29-ff2e-41a1-ae47-f7a39f7606c1">OfficeOnlineVNext</PublishTargets>
    <ApprovalLog xmlns="33d27e29-ff2e-41a1-ae47-f7a39f7606c1" xsi:nil="true"/>
    <BugNumber xmlns="33d27e29-ff2e-41a1-ae47-f7a39f7606c1" xsi:nil="true"/>
    <CrawlForDependencies xmlns="33d27e29-ff2e-41a1-ae47-f7a39f7606c1">false</CrawlForDependencies>
    <InternalTagsTaxHTField0 xmlns="33d27e29-ff2e-41a1-ae47-f7a39f7606c1">
      <Terms xmlns="http://schemas.microsoft.com/office/infopath/2007/PartnerControls"/>
    </InternalTagsTaxHTField0>
    <LastHandOff xmlns="33d27e29-ff2e-41a1-ae47-f7a39f7606c1" xsi:nil="true"/>
    <Milestone xmlns="33d27e29-ff2e-41a1-ae47-f7a39f7606c1" xsi:nil="true"/>
    <OriginalRelease xmlns="33d27e29-ff2e-41a1-ae47-f7a39f7606c1">15</OriginalRelease>
    <RecommendationsModifier xmlns="33d27e29-ff2e-41a1-ae47-f7a39f7606c1" xsi:nil="true"/>
    <ScenarioTagsTaxHTField0 xmlns="33d27e29-ff2e-41a1-ae47-f7a39f7606c1">
      <Terms xmlns="http://schemas.microsoft.com/office/infopath/2007/PartnerControls"/>
    </ScenarioTagsTaxHTField0>
    <UANotes xmlns="33d27e29-ff2e-41a1-ae47-f7a39f7606c1" xsi:nil="true"/>
    <NumOfRatings xmlns="33d27e29-ff2e-41a1-ae47-f7a39f7606c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FF56A22E162F645A87DF37DCD7CE6B30300551C514083F3BE438C342336EC41654F" ma:contentTypeVersion="16" ma:contentTypeDescription="Create a new document." ma:contentTypeScope="" ma:versionID="1626a88cf9243c940e1579bc8dfdd60e">
  <xsd:schema xmlns:xsd="http://www.w3.org/2001/XMLSchema" xmlns:xs="http://www.w3.org/2001/XMLSchema" xmlns:p="http://schemas.microsoft.com/office/2006/metadata/properties" xmlns:ns2="33d27e29-ff2e-41a1-ae47-f7a39f7606c1" targetNamespace="http://schemas.microsoft.com/office/2006/metadata/properties" ma:root="true" ma:fieldsID="afaff782cfd6a48151121d6c795b64d9" ns2:_="">
    <xsd:import namespace="33d27e29-ff2e-41a1-ae47-f7a39f7606c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27e29-ff2e-41a1-ae47-f7a39f7606c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1458372-b302-4d58-bc2c-e2d2a6eb91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4484C83-A176-47AF-A578-30038BF6400C}" ma:internalName="CSXSubmissionMarket" ma:readOnly="false" ma:showField="MarketName" ma:web="33d27e29-ff2e-41a1-ae47-f7a39f7606c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0a2c693-95b3-47d4-ade4-fcf69fc9c2b9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605676C-2DF5-496F-A7C3-826740C2CAA6}" ma:internalName="InProjectListLookup" ma:readOnly="true" ma:showField="InProjectLis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5837cd3-1e97-42f9-87ab-797680c5205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605676C-2DF5-496F-A7C3-826740C2CAA6}" ma:internalName="LastCompleteVersionLookup" ma:readOnly="true" ma:showField="LastComplete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605676C-2DF5-496F-A7C3-826740C2CAA6}" ma:internalName="LastPreviewErrorLookup" ma:readOnly="true" ma:showField="LastPreview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605676C-2DF5-496F-A7C3-826740C2CAA6}" ma:internalName="LastPreviewResultLookup" ma:readOnly="true" ma:showField="LastPreview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605676C-2DF5-496F-A7C3-826740C2CAA6}" ma:internalName="LastPreviewAttemptDateLookup" ma:readOnly="true" ma:showField="LastPreview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605676C-2DF5-496F-A7C3-826740C2CAA6}" ma:internalName="LastPreviewedByLookup" ma:readOnly="true" ma:showField="LastPreview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605676C-2DF5-496F-A7C3-826740C2CAA6}" ma:internalName="LastPreviewTimeLookup" ma:readOnly="true" ma:showField="LastPreview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605676C-2DF5-496F-A7C3-826740C2CAA6}" ma:internalName="LastPreviewVersionLookup" ma:readOnly="true" ma:showField="LastPreview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605676C-2DF5-496F-A7C3-826740C2CAA6}" ma:internalName="LastPublishErrorLookup" ma:readOnly="true" ma:showField="LastPublish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605676C-2DF5-496F-A7C3-826740C2CAA6}" ma:internalName="LastPublishResultLookup" ma:readOnly="true" ma:showField="LastPublish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605676C-2DF5-496F-A7C3-826740C2CAA6}" ma:internalName="LastPublishAttemptDateLookup" ma:readOnly="true" ma:showField="LastPublish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605676C-2DF5-496F-A7C3-826740C2CAA6}" ma:internalName="LastPublishedByLookup" ma:readOnly="true" ma:showField="LastPublish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605676C-2DF5-496F-A7C3-826740C2CAA6}" ma:internalName="LastPublishTimeLookup" ma:readOnly="true" ma:showField="LastPublish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605676C-2DF5-496F-A7C3-826740C2CAA6}" ma:internalName="LastPublishVersionLookup" ma:readOnly="true" ma:showField="LastPublish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8BA3ABF-8479-4CBD-9C41-69DB839BF302}" ma:internalName="LocLastLocAttemptVersionLookup" ma:readOnly="false" ma:showField="LastLocAttemptVersion" ma:web="33d27e29-ff2e-41a1-ae47-f7a39f7606c1">
      <xsd:simpleType>
        <xsd:restriction base="dms:Lookup"/>
      </xsd:simpleType>
    </xsd:element>
    <xsd:element name="LocLastLocAttemptVersionTypeLookup" ma:index="71" nillable="true" ma:displayName="Loc Last Loc Attempt Version Type" ma:default="" ma:list="{98BA3ABF-8479-4CBD-9C41-69DB839BF302}" ma:internalName="LocLastLocAttemptVersionTypeLookup" ma:readOnly="true" ma:showField="LastLocAttemptVersionType" ma:web="33d27e29-ff2e-41a1-ae47-f7a39f7606c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8BA3ABF-8479-4CBD-9C41-69DB839BF302}" ma:internalName="LocNewPublishedVersionLookup" ma:readOnly="true" ma:showField="NewPublishedVersion" ma:web="33d27e29-ff2e-41a1-ae47-f7a39f7606c1">
      <xsd:simpleType>
        <xsd:restriction base="dms:Lookup"/>
      </xsd:simpleType>
    </xsd:element>
    <xsd:element name="LocOverallHandbackStatusLookup" ma:index="75" nillable="true" ma:displayName="Loc Overall Handback Status" ma:default="" ma:list="{98BA3ABF-8479-4CBD-9C41-69DB839BF302}" ma:internalName="LocOverallHandbackStatusLookup" ma:readOnly="true" ma:showField="OverallHandbackStatus" ma:web="33d27e29-ff2e-41a1-ae47-f7a39f7606c1">
      <xsd:simpleType>
        <xsd:restriction base="dms:Lookup"/>
      </xsd:simpleType>
    </xsd:element>
    <xsd:element name="LocOverallLocStatusLookup" ma:index="76" nillable="true" ma:displayName="Loc Overall Localize Status" ma:default="" ma:list="{98BA3ABF-8479-4CBD-9C41-69DB839BF302}" ma:internalName="LocOverallLocStatusLookup" ma:readOnly="true" ma:showField="OverallLocStatus" ma:web="33d27e29-ff2e-41a1-ae47-f7a39f7606c1">
      <xsd:simpleType>
        <xsd:restriction base="dms:Lookup"/>
      </xsd:simpleType>
    </xsd:element>
    <xsd:element name="LocOverallPreviewStatusLookup" ma:index="77" nillable="true" ma:displayName="Loc Overall Preview Status" ma:default="" ma:list="{98BA3ABF-8479-4CBD-9C41-69DB839BF302}" ma:internalName="LocOverallPreviewStatusLookup" ma:readOnly="true" ma:showField="OverallPreviewStatus" ma:web="33d27e29-ff2e-41a1-ae47-f7a39f7606c1">
      <xsd:simpleType>
        <xsd:restriction base="dms:Lookup"/>
      </xsd:simpleType>
    </xsd:element>
    <xsd:element name="LocOverallPublishStatusLookup" ma:index="78" nillable="true" ma:displayName="Loc Overall Publish Status" ma:default="" ma:list="{98BA3ABF-8479-4CBD-9C41-69DB839BF302}" ma:internalName="LocOverallPublishStatusLookup" ma:readOnly="true" ma:showField="OverallPublishStatus" ma:web="33d27e29-ff2e-41a1-ae47-f7a39f7606c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8BA3ABF-8479-4CBD-9C41-69DB839BF302}" ma:internalName="LocProcessedForHandoffsLookup" ma:readOnly="true" ma:showField="ProcessedForHandoffs" ma:web="33d27e29-ff2e-41a1-ae47-f7a39f7606c1">
      <xsd:simpleType>
        <xsd:restriction base="dms:Lookup"/>
      </xsd:simpleType>
    </xsd:element>
    <xsd:element name="LocProcessedForMarketsLookup" ma:index="81" nillable="true" ma:displayName="Loc Processed For Markets" ma:default="" ma:list="{98BA3ABF-8479-4CBD-9C41-69DB839BF302}" ma:internalName="LocProcessedForMarketsLookup" ma:readOnly="true" ma:showField="ProcessedForMarkets" ma:web="33d27e29-ff2e-41a1-ae47-f7a39f7606c1">
      <xsd:simpleType>
        <xsd:restriction base="dms:Lookup"/>
      </xsd:simpleType>
    </xsd:element>
    <xsd:element name="LocPublishedDependentAssetsLookup" ma:index="82" nillable="true" ma:displayName="Loc Published Dependent Assets" ma:default="" ma:list="{98BA3ABF-8479-4CBD-9C41-69DB839BF302}" ma:internalName="LocPublishedDependentAssetsLookup" ma:readOnly="true" ma:showField="PublishedDependentAssets" ma:web="33d27e29-ff2e-41a1-ae47-f7a39f7606c1">
      <xsd:simpleType>
        <xsd:restriction base="dms:Lookup"/>
      </xsd:simpleType>
    </xsd:element>
    <xsd:element name="LocPublishedLinkedAssetsLookup" ma:index="83" nillable="true" ma:displayName="Loc Published Linked Assets" ma:default="" ma:list="{98BA3ABF-8479-4CBD-9C41-69DB839BF302}" ma:internalName="LocPublishedLinkedAssetsLookup" ma:readOnly="true" ma:showField="PublishedLinkedAssets" ma:web="33d27e29-ff2e-41a1-ae47-f7a39f7606c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37a4b20-f2cf-4b3e-bc77-ed4fa311d877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E4484C83-A176-47AF-A578-30038BF6400C}" ma:internalName="Markets" ma:readOnly="false" ma:showField="MarketNa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605676C-2DF5-496F-A7C3-826740C2CAA6}" ma:internalName="NumOfRatingsLookup" ma:readOnly="true" ma:showField="NumOfRating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605676C-2DF5-496F-A7C3-826740C2CAA6}" ma:internalName="PublishStatusLookup" ma:readOnly="false" ma:showField="PublishStatu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6dd6e65-41a6-47ca-b156-ea2d11323e1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62d9993-7475-44a7-b6ba-9ab810b3b50a}" ma:internalName="TaxCatchAll" ma:showField="CatchAllData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62d9993-7475-44a7-b6ba-9ab810b3b50a}" ma:internalName="TaxCatchAllLabel" ma:readOnly="true" ma:showField="CatchAllDataLabel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69A5D4-AB2D-42E8-A87D-14835EABF5E5}"/>
</file>

<file path=customXml/itemProps2.xml><?xml version="1.0" encoding="utf-8"?>
<ds:datastoreItem xmlns:ds="http://schemas.openxmlformats.org/officeDocument/2006/customXml" ds:itemID="{3D5219A9-5E77-40E8-852C-40B3EEEDF291}"/>
</file>

<file path=customXml/itemProps3.xml><?xml version="1.0" encoding="utf-8"?>
<ds:datastoreItem xmlns:ds="http://schemas.openxmlformats.org/officeDocument/2006/customXml" ds:itemID="{0CDEE0DE-195D-48F4-878B-5A8B3BCE1C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2</vt:i4>
      </vt:variant>
      <vt:variant>
        <vt:lpstr>Phạm vi có Tên</vt:lpstr>
      </vt:variant>
      <vt:variant>
        <vt:i4>5</vt:i4>
      </vt:variant>
    </vt:vector>
  </HeadingPairs>
  <TitlesOfParts>
    <vt:vector size="7" baseType="lpstr">
      <vt:lpstr>Dữ liệu đầu vào Bảng lương</vt:lpstr>
      <vt:lpstr>stubs_template</vt:lpstr>
      <vt:lpstr>CompanyName</vt:lpstr>
      <vt:lpstr>PeriodEnding</vt:lpstr>
      <vt:lpstr>'Dữ liệu đầu vào Bảng lương'!Print_Titles</vt:lpstr>
      <vt:lpstr>StubStruc</vt:lpstr>
      <vt:lpstr>ThePage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2011-10-20T22:03:05Z</dcterms:created>
  <dcterms:modified xsi:type="dcterms:W3CDTF">2012-10-12T07:41:54Z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0x010100AFF56A22E162F645A87DF37DCD7CE6B30300551C514083F3BE438C342336EC41654F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  <property fmtid="{D5CDD505-2E9C-101B-9397-08002B2CF9AE}" pid="12" name="Order">
    <vt:r8>259600</vt:r8>
  </property>
  <property fmtid="{D5CDD505-2E9C-101B-9397-08002B2CF9AE}" pid="13" name="Applications">
    <vt:lpwstr/>
  </property>
</Properties>
</file>