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1"/>
  <workbookPr/>
  <mc:AlternateContent xmlns:mc="http://schemas.openxmlformats.org/markup-compatibility/2006">
    <mc:Choice Requires="x15">
      <x15ac:absPath xmlns:x15ac="http://schemas.microsoft.com/office/spreadsheetml/2010/11/ac" url="\\store\FTP\MNET\Lalissa\01_Template\WordTech_20190515_Accessibility_Q4_B7\04_PreDTP_Done\vi-vn\"/>
    </mc:Choice>
  </mc:AlternateContent>
  <xr:revisionPtr revIDLastSave="41" documentId="13_ncr:1_{DE10A515-349F-4739-9724-0D832CF90291}" xr6:coauthVersionLast="43" xr6:coauthVersionMax="43" xr10:uidLastSave="{5FA8A881-D8D3-42EE-845B-6720D9B75575}"/>
  <bookViews>
    <workbookView xWindow="-120" yWindow="-120" windowWidth="28920" windowHeight="14415" xr2:uid="{00000000-000D-0000-FFFF-FFFF00000000}"/>
  </bookViews>
  <sheets>
    <sheet name="Bảng tính khoản vay" sheetId="1" r:id="rId1"/>
  </sheets>
  <definedNames>
    <definedName name="CombinedMonthlyPayment">CollegeLoans[[#Totals],[Khoản thanh toán hàng tháng hiện tại]]</definedName>
    <definedName name="ConsLoanPayback">'Bảng tính khoản vay'!$L$18</definedName>
    <definedName name="EstimatedAnnualSalary">'Bảng tính khoản vay'!$F$2</definedName>
    <definedName name="EstimatedMonthlySalary">'Bảng tính khoản vay'!$L$20</definedName>
    <definedName name="LoanPaybackStart">'Bảng tính khoản vay'!$K$2</definedName>
    <definedName name="LoanStartLToday">IF(LoanPaybackStart&lt;TODAY(),TRUE,FALSE)</definedName>
    <definedName name="PercentAboveBelow">IF(CollegeLoans[[#Totals],[Thanh toán theo lịch]]/EstimatedMonthlySalary&gt;=0.08,"bên trên","bên dưới")</definedName>
    <definedName name="PercentageOfIncome">CollegeLoans[[#Totals],[Thanh toán theo lịch]]/EstimatedMonthlySalary</definedName>
    <definedName name="PercentageOfMonthlyIncome">CollegeLoans[[#Totals],[Khoản thanh toán hàng tháng hiện tại]]/EstimatedMonthlySalary</definedName>
    <definedName name="_xlnm.Print_Titles" localSheetId="0">'Bảng tính khoản vay'!$8:$9</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2" i="1" l="1"/>
  <c r="F10" i="1"/>
  <c r="F11" i="1" l="1"/>
  <c r="I10" i="1" l="1"/>
  <c r="I15" i="1" l="1"/>
  <c r="I11" i="1"/>
  <c r="I13" i="1"/>
  <c r="I12" i="1"/>
  <c r="I14" i="1"/>
  <c r="H12" i="1"/>
  <c r="H13" i="1"/>
  <c r="K12" i="1"/>
  <c r="J12" i="1" s="1"/>
  <c r="K13" i="1"/>
  <c r="L13" i="1" s="1"/>
  <c r="H14" i="1"/>
  <c r="K14" i="1"/>
  <c r="J14" i="1" s="1"/>
  <c r="H15" i="1"/>
  <c r="K15" i="1"/>
  <c r="J15" i="1" s="1"/>
  <c r="L20" i="1"/>
  <c r="E17" i="1"/>
  <c r="D17" i="1"/>
  <c r="D16" i="1"/>
  <c r="K11" i="1"/>
  <c r="L11" i="1" s="1"/>
  <c r="H11" i="1"/>
  <c r="K10" i="1"/>
  <c r="J10" i="1" s="1"/>
  <c r="H10" i="1"/>
  <c r="L14" i="1" l="1"/>
  <c r="L12" i="1"/>
  <c r="J11" i="1"/>
  <c r="L15" i="1"/>
  <c r="J13" i="1"/>
  <c r="I16" i="1"/>
  <c r="E6" i="1" s="1"/>
  <c r="L10" i="1"/>
  <c r="K16" i="1"/>
  <c r="L5" i="1" s="1"/>
  <c r="E5" i="1" l="1"/>
  <c r="L6" i="1"/>
  <c r="J17" i="1"/>
  <c r="J16" i="1"/>
  <c r="L18" i="1" s="1"/>
  <c r="L17" i="1"/>
  <c r="L16" i="1"/>
</calcChain>
</file>

<file path=xl/sharedStrings.xml><?xml version="1.0" encoding="utf-8"?>
<sst xmlns="http://schemas.openxmlformats.org/spreadsheetml/2006/main" count="32" uniqueCount="32">
  <si>
    <t>MÁY TÍNH TAY KHOẢN VAY ĐẠI HỌC</t>
  </si>
  <si>
    <r>
      <t xml:space="preserve"> Chúng tôi đề xuất rằng tổng số tiền trả cho khoản vay sinh viên hàng tháng của bạn </t>
    </r>
    <r>
      <rPr>
        <b/>
        <sz val="16"/>
        <color theme="6" tint="-0.499984740745262"/>
        <rFont val="Calibri"/>
        <family val="2"/>
        <scheme val="minor"/>
      </rPr>
      <t>không vượt quá 8%</t>
    </r>
    <r>
      <rPr>
        <sz val="16"/>
        <color theme="6" tint="-0.499984740745262"/>
        <rFont val="Calibri"/>
        <family val="2"/>
        <scheme val="minor"/>
      </rPr>
      <t xml:space="preserve"> mức lương hàng năm năm đầu tiên của bạn.</t>
    </r>
  </si>
  <si>
    <t>Số tiền thanh toán hàng tháng hiện tại được kết hợp của bạn là:</t>
  </si>
  <si>
    <t>Tỷ lệ phần trăm thu nhập hàng tháng hiện tại:</t>
  </si>
  <si>
    <t>CHI TIẾT KHOẢN VAY CHUNG</t>
  </si>
  <si>
    <t>Số thứ tự của khoản vay</t>
  </si>
  <si>
    <t>10998M88</t>
  </si>
  <si>
    <t>20987N87</t>
  </si>
  <si>
    <t>Tổng</t>
  </si>
  <si>
    <t>Trung bình</t>
  </si>
  <si>
    <t>Thu nhập ước tính hàng tháng sau khi tốt nghiệp:</t>
  </si>
  <si>
    <t>Người cho vay</t>
  </si>
  <si>
    <t>Người cho vay 1</t>
  </si>
  <si>
    <t>Người cho vay 2</t>
  </si>
  <si>
    <t>Mũi tên phải hình tam giác hướng vào Mức lương ước tính hàng năm nằm trong ô này.</t>
  </si>
  <si>
    <t>Số tiền vay</t>
  </si>
  <si>
    <t>Hàng năm
Lãi suất</t>
  </si>
  <si>
    <t>Mức lương ước tính hàng năm sau khi tốt nghiệp</t>
  </si>
  <si>
    <t>DỮ LIỆU THANH TOÁN KHOẢN VAY</t>
  </si>
  <si>
    <t>Ngày bắt đầu</t>
  </si>
  <si>
    <t>Thời hạn (năm)</t>
  </si>
  <si>
    <t>Số tiền thanh toán hàng tháng theo lịch trình được kết hợp của bạn là:</t>
  </si>
  <si>
    <t xml:space="preserve">  Tỷ lệ phần trăm thu nhập hàng tháng theo lịch trình:</t>
  </si>
  <si>
    <t>Ngày kết thúc</t>
  </si>
  <si>
    <t>Mũi tên phải hình tam giác hướng vào ngày Bạn sẽ bắt đầu thanh toán khoản vay nằm trong ô này.</t>
  </si>
  <si>
    <t>CHI TIẾT THANH TOÁN</t>
  </si>
  <si>
    <t>Khoản thanh toán hàng tháng hiện tại</t>
  </si>
  <si>
    <t>Tổng
Lãi</t>
  </si>
  <si>
    <t>Ngày bạn sẽ bắt đầu thanh toán khoản vay</t>
  </si>
  <si>
    <t>Thanh toán theo lịch</t>
  </si>
  <si>
    <t>Hàng năm
Thanh toán</t>
  </si>
  <si>
    <t>Tổng số tiền hoàn trả khoản vay hợp nhất: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</si>
</sst>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 #,##0\ &quot;₫&quot;_-;\-* #,##0\ &quot;₫&quot;_-;_-* &quot;-&quot;\ &quot;₫&quot;_-;_-@_-"/>
    <numFmt numFmtId="164" formatCode="_(* #,##0_);_(* \(#,##0\);_(* &quot;-&quot;_);_(@_)"/>
    <numFmt numFmtId="165" formatCode="_(* #,##0.00_);_(* \(#,##0.00\);_(* &quot;-&quot;??_);_(@_)"/>
    <numFmt numFmtId="166" formatCode="#,##0.00\ &quot;₫&quot;"/>
    <numFmt numFmtId="167" formatCode="#,##0\ &quot;₫&quot;"/>
  </numFmts>
  <fonts count="29" x14ac:knownFonts="1">
    <font>
      <sz val="11"/>
      <color theme="3"/>
      <name val="Calibri"/>
      <family val="2"/>
      <scheme val="minor"/>
    </font>
    <font>
      <sz val="11"/>
      <color theme="1"/>
      <name val="Calibri"/>
      <family val="2"/>
      <scheme val="minor"/>
    </font>
    <font>
      <b/>
      <sz val="11"/>
      <color theme="0"/>
      <name val="Calibri"/>
      <family val="2"/>
      <scheme val="major"/>
    </font>
    <font>
      <sz val="11"/>
      <color theme="0"/>
      <name val="Calibri"/>
      <family val="2"/>
      <scheme val="major"/>
    </font>
    <font>
      <b/>
      <sz val="14"/>
      <color theme="3"/>
      <name val="Calibri"/>
      <family val="2"/>
      <scheme val="minor"/>
    </font>
    <font>
      <b/>
      <sz val="29"/>
      <color theme="0"/>
      <name val="Calibri"/>
      <family val="2"/>
      <scheme val="major"/>
    </font>
    <font>
      <b/>
      <sz val="17"/>
      <color theme="3"/>
      <name val="Calibri"/>
      <family val="2"/>
      <scheme val="minor"/>
    </font>
    <font>
      <b/>
      <sz val="18"/>
      <color theme="0"/>
      <name val="Calibri"/>
      <family val="2"/>
      <scheme val="major"/>
    </font>
    <font>
      <b/>
      <sz val="11"/>
      <color theme="3"/>
      <name val="Calibri"/>
      <family val="2"/>
      <scheme val="minor"/>
    </font>
    <font>
      <b/>
      <sz val="11"/>
      <color theme="1"/>
      <name val="Calibri"/>
      <family val="2"/>
      <scheme val="minor"/>
    </font>
    <font>
      <i/>
      <sz val="11"/>
      <color theme="1" tint="0.34998626667073579"/>
      <name val="Calibri"/>
      <family val="2"/>
      <scheme val="minor"/>
    </font>
    <font>
      <b/>
      <sz val="16"/>
      <color theme="6" tint="-0.24994659260841701"/>
      <name val="Calibri"/>
      <family val="2"/>
      <scheme val="minor"/>
    </font>
    <font>
      <b/>
      <sz val="16"/>
      <color theme="6" tint="-0.499984740745262"/>
      <name val="Calibri"/>
      <family val="2"/>
      <scheme val="minor"/>
    </font>
    <font>
      <sz val="16"/>
      <color theme="6" tint="-0.499984740745262"/>
      <name val="Calibri"/>
      <family val="2"/>
      <scheme val="minor"/>
    </font>
    <font>
      <b/>
      <sz val="14"/>
      <color theme="6" tint="-0.499984740745262"/>
      <name val="Calibri"/>
      <family val="2"/>
      <scheme val="minor"/>
    </font>
    <font>
      <b/>
      <sz val="39"/>
      <color theme="6" tint="-0.499984740745262"/>
      <name val="Calibri"/>
      <family val="2"/>
      <scheme val="major"/>
    </font>
    <font>
      <sz val="11"/>
      <color theme="0"/>
      <name val="Calibri"/>
      <family val="2"/>
      <scheme val="minor"/>
    </font>
    <font>
      <b/>
      <sz val="30"/>
      <color theme="0"/>
      <name val="Calibri"/>
      <family val="2"/>
      <scheme val="major"/>
    </font>
    <font>
      <sz val="11"/>
      <color theme="3"/>
      <name val="Calibri"/>
      <family val="2"/>
      <scheme val="minor"/>
    </font>
    <font>
      <sz val="16"/>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s>
  <fills count="35">
    <fill>
      <patternFill patternType="none"/>
    </fill>
    <fill>
      <patternFill patternType="gray125"/>
    </fill>
    <fill>
      <patternFill patternType="solid">
        <fgColor theme="4" tint="-0.499984740745262"/>
        <bgColor indexed="64"/>
      </patternFill>
    </fill>
    <fill>
      <patternFill patternType="solid">
        <fgColor theme="6"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style="thick">
        <color theme="0"/>
      </right>
      <top/>
      <bottom/>
      <diagonal/>
    </border>
    <border>
      <left style="thick">
        <color theme="0"/>
      </left>
      <right/>
      <top/>
      <bottom/>
      <diagonal/>
    </border>
    <border>
      <left/>
      <right/>
      <top/>
      <bottom style="medium">
        <color theme="4" tint="-0.499984740745262"/>
      </bottom>
      <diagonal/>
    </border>
    <border>
      <left/>
      <right/>
      <top style="thin">
        <color theme="4" tint="-0.499984740745262"/>
      </top>
      <bottom style="double">
        <color theme="4" tint="-0.499984740745262"/>
      </bottom>
      <diagonal/>
    </border>
    <border>
      <left/>
      <right/>
      <top style="dotted">
        <color theme="3"/>
      </top>
      <bottom/>
      <diagonal/>
    </border>
    <border>
      <left/>
      <right/>
      <top/>
      <bottom style="dotted">
        <color theme="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7">
    <xf numFmtId="0" fontId="0" fillId="0" borderId="0"/>
    <xf numFmtId="166" fontId="1" fillId="0" borderId="0" applyFont="0" applyFill="0" applyBorder="0" applyAlignment="0" applyProtection="0"/>
    <xf numFmtId="10" fontId="1" fillId="0" borderId="0" applyFont="0" applyFill="0" applyBorder="0" applyAlignment="0" applyProtection="0"/>
    <xf numFmtId="0" fontId="5" fillId="2" borderId="0" applyNumberFormat="0" applyBorder="0" applyAlignment="0" applyProtection="0"/>
    <xf numFmtId="0" fontId="6" fillId="0" borderId="0" applyNumberFormat="0" applyFill="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8" fillId="0" borderId="3" applyNumberFormat="0" applyFill="0" applyAlignment="0" applyProtection="0"/>
    <xf numFmtId="0" fontId="10" fillId="0" borderId="0" applyNumberFormat="0" applyFill="0" applyBorder="0" applyAlignment="0" applyProtection="0"/>
    <xf numFmtId="0" fontId="9" fillId="0" borderId="4" applyNumberFormat="0" applyFill="0" applyAlignment="0" applyProtection="0"/>
    <xf numFmtId="165" fontId="18" fillId="0" borderId="0" applyFont="0" applyFill="0" applyBorder="0" applyAlignment="0" applyProtection="0"/>
    <xf numFmtId="164" fontId="18" fillId="0" borderId="0" applyFont="0" applyFill="0" applyBorder="0" applyAlignment="0" applyProtection="0"/>
    <xf numFmtId="42" fontId="18" fillId="0" borderId="0" applyFont="0" applyFill="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0" applyNumberFormat="0" applyBorder="0" applyAlignment="0" applyProtection="0"/>
    <xf numFmtId="0" fontId="23" fillId="7" borderId="7" applyNumberFormat="0" applyAlignment="0" applyProtection="0"/>
    <xf numFmtId="0" fontId="24" fillId="8" borderId="8" applyNumberFormat="0" applyAlignment="0" applyProtection="0"/>
    <xf numFmtId="0" fontId="25" fillId="8" borderId="7" applyNumberFormat="0" applyAlignment="0" applyProtection="0"/>
    <xf numFmtId="0" fontId="26" fillId="0" borderId="9" applyNumberFormat="0" applyFill="0" applyAlignment="0" applyProtection="0"/>
    <xf numFmtId="0" fontId="27" fillId="9" borderId="10" applyNumberFormat="0" applyAlignment="0" applyProtection="0"/>
    <xf numFmtId="0" fontId="28" fillId="0" borderId="0" applyNumberFormat="0" applyFill="0" applyBorder="0" applyAlignment="0" applyProtection="0"/>
    <xf numFmtId="0" fontId="18" fillId="10" borderId="11" applyNumberFormat="0" applyFont="0" applyAlignment="0" applyProtection="0"/>
    <xf numFmtId="0" fontId="16"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57">
    <xf numFmtId="0" fontId="0" fillId="0" borderId="0" xfId="0"/>
    <xf numFmtId="0" fontId="0" fillId="0" borderId="0" xfId="0" applyAlignment="1">
      <alignment horizontal="center"/>
    </xf>
    <xf numFmtId="0" fontId="0" fillId="0" borderId="0" xfId="0" applyAlignment="1">
      <alignment horizontal="center" wrapText="1"/>
    </xf>
    <xf numFmtId="0" fontId="0" fillId="0" borderId="0" xfId="0" applyAlignment="1">
      <alignment horizontal="left"/>
    </xf>
    <xf numFmtId="0" fontId="0" fillId="0" borderId="0" xfId="0" applyAlignment="1">
      <alignment horizontal="left" indent="1"/>
    </xf>
    <xf numFmtId="0" fontId="0" fillId="0" borderId="1" xfId="0" applyBorder="1" applyAlignment="1">
      <alignment horizontal="center" wrapText="1"/>
    </xf>
    <xf numFmtId="0" fontId="0" fillId="0" borderId="2" xfId="0" applyBorder="1" applyAlignment="1">
      <alignment horizontal="center" wrapText="1"/>
    </xf>
    <xf numFmtId="14" fontId="0" fillId="0" borderId="1" xfId="0" applyNumberFormat="1" applyBorder="1" applyAlignment="1">
      <alignment horizontal="center"/>
    </xf>
    <xf numFmtId="0" fontId="2" fillId="3" borderId="0" xfId="0" applyFont="1" applyFill="1" applyAlignment="1">
      <alignment horizontal="left" vertical="center" indent="1"/>
    </xf>
    <xf numFmtId="0" fontId="2" fillId="3" borderId="0" xfId="0" applyFont="1" applyFill="1" applyAlignment="1">
      <alignment vertical="center"/>
    </xf>
    <xf numFmtId="10" fontId="2" fillId="3" borderId="1" xfId="2" applyFont="1" applyFill="1" applyBorder="1" applyAlignment="1">
      <alignment horizontal="center" vertical="center"/>
    </xf>
    <xf numFmtId="10" fontId="2" fillId="3" borderId="0" xfId="2" applyFont="1" applyFill="1" applyAlignment="1">
      <alignment horizontal="center" vertical="center"/>
    </xf>
    <xf numFmtId="10" fontId="14" fillId="0" borderId="0" xfId="2" applyFont="1" applyAlignment="1">
      <alignment horizontal="left" vertical="top" indent="2"/>
    </xf>
    <xf numFmtId="0" fontId="0" fillId="0" borderId="5" xfId="0" applyBorder="1"/>
    <xf numFmtId="0" fontId="6" fillId="0" borderId="5" xfId="4" applyBorder="1" applyAlignment="1">
      <alignment horizontal="right"/>
    </xf>
    <xf numFmtId="0" fontId="6" fillId="0" borderId="5" xfId="4" applyBorder="1" applyAlignment="1">
      <alignment horizontal="center"/>
    </xf>
    <xf numFmtId="0" fontId="18" fillId="0" borderId="0" xfId="0" applyFont="1" applyAlignment="1">
      <alignment horizontal="left" vertical="center" indent="1"/>
    </xf>
    <xf numFmtId="0" fontId="18" fillId="0" borderId="0" xfId="0" applyFont="1" applyAlignment="1">
      <alignment vertical="center"/>
    </xf>
    <xf numFmtId="10" fontId="18" fillId="0" borderId="1" xfId="0" applyNumberFormat="1" applyFont="1" applyBorder="1" applyAlignment="1">
      <alignment horizontal="center" vertical="center"/>
    </xf>
    <xf numFmtId="0" fontId="4" fillId="0" borderId="0" xfId="0" applyFont="1"/>
    <xf numFmtId="0" fontId="4" fillId="0" borderId="0" xfId="2" applyNumberFormat="1" applyFont="1" applyAlignment="1">
      <alignment vertical="top"/>
    </xf>
    <xf numFmtId="0" fontId="19" fillId="0" borderId="0" xfId="0" applyFont="1" applyAlignment="1">
      <alignment vertical="center"/>
    </xf>
    <xf numFmtId="0" fontId="18" fillId="0" borderId="2" xfId="0" applyFont="1" applyBorder="1" applyAlignment="1">
      <alignment horizontal="center" vertical="center"/>
    </xf>
    <xf numFmtId="0" fontId="18" fillId="0" borderId="0" xfId="0" applyFont="1" applyAlignment="1">
      <alignment horizontal="center" vertical="center"/>
    </xf>
    <xf numFmtId="0" fontId="18" fillId="0" borderId="1" xfId="0" applyFont="1" applyBorder="1" applyAlignment="1">
      <alignment horizontal="center" vertical="center"/>
    </xf>
    <xf numFmtId="166" fontId="18" fillId="0" borderId="0" xfId="1" applyFont="1" applyAlignment="1">
      <alignment horizontal="right" indent="2"/>
    </xf>
    <xf numFmtId="10" fontId="18" fillId="0" borderId="1" xfId="2" applyFont="1" applyBorder="1" applyAlignment="1">
      <alignment horizontal="center"/>
    </xf>
    <xf numFmtId="166" fontId="14" fillId="0" borderId="0" xfId="0" applyNumberFormat="1" applyFont="1" applyAlignment="1">
      <alignment horizontal="left" indent="2"/>
    </xf>
    <xf numFmtId="166" fontId="0" fillId="0" borderId="0" xfId="1" applyFont="1" applyAlignment="1">
      <alignment horizontal="right" indent="3"/>
    </xf>
    <xf numFmtId="166" fontId="0" fillId="0" borderId="0" xfId="1" applyFont="1" applyAlignment="1">
      <alignment horizontal="right" indent="2"/>
    </xf>
    <xf numFmtId="166" fontId="0" fillId="0" borderId="0" xfId="1" applyFont="1" applyAlignment="1">
      <alignment horizontal="right" indent="4"/>
    </xf>
    <xf numFmtId="166" fontId="18" fillId="0" borderId="0" xfId="0" applyNumberFormat="1" applyFont="1" applyAlignment="1">
      <alignment horizontal="right" vertical="center" indent="2"/>
    </xf>
    <xf numFmtId="166" fontId="18" fillId="0" borderId="0" xfId="0" applyNumberFormat="1" applyFont="1" applyAlignment="1">
      <alignment horizontal="right" vertical="center" indent="3"/>
    </xf>
    <xf numFmtId="166" fontId="18" fillId="0" borderId="0" xfId="0" applyNumberFormat="1" applyFont="1" applyAlignment="1">
      <alignment horizontal="right" vertical="center" indent="4"/>
    </xf>
    <xf numFmtId="166" fontId="2" fillId="3" borderId="0" xfId="0" applyNumberFormat="1" applyFont="1" applyFill="1" applyAlignment="1">
      <alignment horizontal="right" vertical="center" indent="2"/>
    </xf>
    <xf numFmtId="166" fontId="3" fillId="3" borderId="0" xfId="0" applyNumberFormat="1" applyFont="1" applyFill="1" applyAlignment="1">
      <alignment vertical="center"/>
    </xf>
    <xf numFmtId="166" fontId="2" fillId="3" borderId="0" xfId="0" applyNumberFormat="1" applyFont="1" applyFill="1" applyAlignment="1">
      <alignment vertical="center"/>
    </xf>
    <xf numFmtId="14" fontId="0" fillId="0" borderId="0" xfId="0" applyNumberFormat="1" applyAlignment="1">
      <alignment horizontal="center"/>
    </xf>
    <xf numFmtId="0" fontId="13" fillId="0" borderId="5" xfId="5" applyFont="1" applyBorder="1" applyAlignment="1">
      <alignment horizontal="left" vertical="center"/>
    </xf>
    <xf numFmtId="0" fontId="0" fillId="0" borderId="6" xfId="0" applyBorder="1" applyAlignment="1">
      <alignment horizontal="center"/>
    </xf>
    <xf numFmtId="0" fontId="5" fillId="2" borderId="0" xfId="3" applyAlignment="1">
      <alignment horizontal="center" wrapText="1"/>
    </xf>
    <xf numFmtId="167" fontId="15" fillId="0" borderId="0" xfId="0" applyNumberFormat="1" applyFont="1" applyAlignment="1">
      <alignment horizontal="center" vertical="center"/>
    </xf>
    <xf numFmtId="14" fontId="15" fillId="0" borderId="0" xfId="0" applyNumberFormat="1" applyFont="1" applyAlignment="1">
      <alignment horizontal="center" vertical="center"/>
    </xf>
    <xf numFmtId="0" fontId="16" fillId="0" borderId="0" xfId="0" applyFont="1" applyAlignment="1">
      <alignment horizontal="center"/>
    </xf>
    <xf numFmtId="0" fontId="17" fillId="0" borderId="0" xfId="0" applyFont="1" applyAlignment="1">
      <alignment horizontal="center" vertical="top"/>
    </xf>
    <xf numFmtId="0" fontId="0" fillId="0" borderId="0" xfId="0" applyAlignment="1">
      <alignment horizontal="center" vertical="top"/>
    </xf>
    <xf numFmtId="0" fontId="6" fillId="0" borderId="0" xfId="4" applyAlignment="1">
      <alignment horizontal="right"/>
    </xf>
    <xf numFmtId="166" fontId="12" fillId="0" borderId="0" xfId="0" applyNumberFormat="1" applyFont="1"/>
    <xf numFmtId="166" fontId="14" fillId="0" borderId="0" xfId="0" applyNumberFormat="1" applyFont="1" applyAlignment="1">
      <alignment horizontal="left" indent="3"/>
    </xf>
    <xf numFmtId="10" fontId="14" fillId="0" borderId="0" xfId="2" applyFont="1" applyAlignment="1">
      <alignment horizontal="left" vertical="top" indent="3"/>
    </xf>
    <xf numFmtId="0" fontId="7" fillId="2" borderId="0" xfId="0" applyFont="1" applyFill="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4" fillId="0" borderId="0" xfId="6" applyAlignment="1">
      <alignment horizontal="left"/>
    </xf>
    <xf numFmtId="0" fontId="4" fillId="0" borderId="0" xfId="6" applyAlignment="1">
      <alignment horizontal="left" vertical="top"/>
    </xf>
    <xf numFmtId="0" fontId="4" fillId="0" borderId="0" xfId="6" applyAlignment="1">
      <alignment horizontal="left" indent="3"/>
    </xf>
    <xf numFmtId="0" fontId="4" fillId="0" borderId="0" xfId="6" applyAlignment="1">
      <alignment horizontal="left" vertical="top" indent="2"/>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ình thường" xfId="0" builtinId="0" customBuiltin="1"/>
    <cellStyle name="Dấu phẩy" xfId="10" builtinId="3" customBuiltin="1"/>
    <cellStyle name="Dấu phẩy [0]" xfId="11" builtinId="6" customBuiltin="1"/>
    <cellStyle name="Đầu đề 1" xfId="5" builtinId="16" customBuiltin="1"/>
    <cellStyle name="Đầu đề 2" xfId="6" builtinId="17" customBuiltin="1"/>
    <cellStyle name="Đầu đề 3" xfId="7" builtinId="18" customBuiltin="1"/>
    <cellStyle name="Đầu đề 4" xfId="4" builtinId="19" customBuiltin="1"/>
    <cellStyle name="Đầu ra" xfId="17" builtinId="21" customBuiltin="1"/>
    <cellStyle name="Đầu vào" xfId="16" builtinId="20" customBuiltin="1"/>
    <cellStyle name="Ghi chú" xfId="22" builtinId="10" customBuiltin="1"/>
    <cellStyle name="Kiểm tra Ô" xfId="20" builtinId="23" customBuiltin="1"/>
    <cellStyle name="Ô được Nối kết" xfId="19" builtinId="24" customBuiltin="1"/>
    <cellStyle name="Phần trăm" xfId="2" builtinId="5" customBuiltin="1"/>
    <cellStyle name="Tiền tệ" xfId="1" builtinId="4" customBuiltin="1"/>
    <cellStyle name="Tiền tệ [0]" xfId="12" builtinId="7" customBuiltin="1"/>
    <cellStyle name="Tiêu đề" xfId="3" builtinId="15" customBuiltin="1"/>
    <cellStyle name="Tính toán" xfId="18" builtinId="22" customBuiltin="1"/>
    <cellStyle name="Tổng" xfId="9" builtinId="25" customBuiltin="1"/>
    <cellStyle name="Tốt" xfId="13" builtinId="26" customBuiltin="1"/>
    <cellStyle name="Trung lập" xfId="15" builtinId="28" customBuiltin="1"/>
    <cellStyle name="Văn bản Cảnh báo" xfId="21" builtinId="11" customBuiltin="1"/>
    <cellStyle name="Văn bản Giải thích" xfId="8" builtinId="53" customBuiltin="1"/>
    <cellStyle name="Xấu" xfId="14" builtinId="27" customBuiltin="1"/>
  </cellStyles>
  <dxfs count="27">
    <dxf>
      <font>
        <b val="0"/>
        <i val="0"/>
        <strike val="0"/>
        <condense val="0"/>
        <extend val="0"/>
        <outline val="0"/>
        <shadow val="0"/>
        <u val="none"/>
        <vertAlign val="baseline"/>
        <sz val="11"/>
        <color theme="3"/>
        <name val="Calibri"/>
        <scheme val="minor"/>
      </font>
      <numFmt numFmtId="166" formatCode="#,##0.00\ &quot;₫&quot;"/>
      <fill>
        <patternFill patternType="none">
          <fgColor indexed="64"/>
          <bgColor indexed="65"/>
        </patternFill>
      </fill>
      <alignment horizontal="right" vertical="center" textRotation="0" wrapText="0" indent="2" justifyLastLine="0" shrinkToFit="0" readingOrder="0"/>
    </dxf>
    <dxf>
      <fill>
        <patternFill patternType="none">
          <fgColor indexed="64"/>
          <bgColor auto="1"/>
        </patternFill>
      </fill>
      <alignment horizontal="right" vertical="bottom" textRotation="0" wrapText="0" indent="2" justifyLastLine="0" shrinkToFit="0" readingOrder="0"/>
    </dxf>
    <dxf>
      <font>
        <b val="0"/>
        <i val="0"/>
        <strike val="0"/>
        <condense val="0"/>
        <extend val="0"/>
        <outline val="0"/>
        <shadow val="0"/>
        <u val="none"/>
        <vertAlign val="baseline"/>
        <sz val="11"/>
        <color theme="3"/>
        <name val="Calibri"/>
        <scheme val="minor"/>
      </font>
      <numFmt numFmtId="166" formatCode="#,##0.00\ &quot;₫&quot;"/>
      <fill>
        <patternFill patternType="none">
          <fgColor indexed="64"/>
          <bgColor indexed="65"/>
        </patternFill>
      </fill>
      <alignment horizontal="right" vertical="center" textRotation="0" wrapText="0" indent="4" justifyLastLine="0" shrinkToFit="0" readingOrder="0"/>
    </dxf>
    <dxf>
      <fill>
        <patternFill patternType="none">
          <fgColor indexed="64"/>
          <bgColor auto="1"/>
        </patternFill>
      </fill>
      <alignment horizontal="right" vertical="bottom" textRotation="0" wrapText="0" indent="4" justifyLastLine="0" shrinkToFit="0" readingOrder="0"/>
    </dxf>
    <dxf>
      <font>
        <b val="0"/>
        <i val="0"/>
        <strike val="0"/>
        <condense val="0"/>
        <extend val="0"/>
        <outline val="0"/>
        <shadow val="0"/>
        <u val="none"/>
        <vertAlign val="baseline"/>
        <sz val="11"/>
        <color theme="3"/>
        <name val="Calibri"/>
        <scheme val="minor"/>
      </font>
      <numFmt numFmtId="166" formatCode="#,##0.00\ &quot;₫&quot;"/>
      <fill>
        <patternFill patternType="none">
          <fgColor indexed="64"/>
          <bgColor indexed="65"/>
        </patternFill>
      </fill>
      <alignment horizontal="right" vertical="center" textRotation="0" wrapText="0" indent="2" justifyLastLine="0" shrinkToFit="0" readingOrder="0"/>
    </dxf>
    <dxf>
      <fill>
        <patternFill patternType="none">
          <fgColor indexed="64"/>
          <bgColor auto="1"/>
        </patternFill>
      </fill>
      <alignment horizontal="right" vertical="bottom" textRotation="0" wrapText="0" indent="2" justifyLastLine="0" shrinkToFit="0" readingOrder="0"/>
    </dxf>
    <dxf>
      <font>
        <b val="0"/>
        <i val="0"/>
        <strike val="0"/>
        <condense val="0"/>
        <extend val="0"/>
        <outline val="0"/>
        <shadow val="0"/>
        <u val="none"/>
        <vertAlign val="baseline"/>
        <sz val="11"/>
        <color theme="3"/>
        <name val="Calibri"/>
        <scheme val="minor"/>
      </font>
      <numFmt numFmtId="166" formatCode="#,##0.00\ &quot;₫&quot;"/>
      <fill>
        <patternFill patternType="none">
          <fgColor indexed="64"/>
          <bgColor indexed="65"/>
        </patternFill>
      </fill>
      <alignment horizontal="right" vertical="center" textRotation="0" wrapText="0" indent="3" justifyLastLine="0" shrinkToFit="0" readingOrder="0"/>
    </dxf>
    <dxf>
      <font>
        <color theme="3"/>
      </font>
      <fill>
        <patternFill patternType="none">
          <fgColor indexed="64"/>
          <bgColor indexed="65"/>
        </patternFill>
      </fill>
      <alignment horizontal="right" vertical="bottom" textRotation="0" wrapText="0" indent="3" justifyLastLine="0" shrinkToFit="0" readingOrder="0"/>
    </dxf>
    <dxf>
      <font>
        <b val="0"/>
        <i val="0"/>
        <strike val="0"/>
        <condense val="0"/>
        <extend val="0"/>
        <outline val="0"/>
        <shadow val="0"/>
        <u val="none"/>
        <vertAlign val="baseline"/>
        <sz val="11"/>
        <color theme="3"/>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style="thick">
          <color theme="0"/>
        </right>
        <top/>
        <bottom/>
      </border>
    </dxf>
    <dxf>
      <numFmt numFmtId="19" formatCode="dd/mm/yyyy"/>
      <fill>
        <patternFill patternType="none">
          <fgColor indexed="64"/>
          <bgColor auto="1"/>
        </patternFill>
      </fill>
      <border diagonalUp="0" diagonalDown="0">
        <left/>
        <right style="thick">
          <color theme="0"/>
        </right>
        <top/>
        <bottom/>
        <vertical/>
        <horizontal/>
      </border>
    </dxf>
    <dxf>
      <font>
        <b val="0"/>
        <i val="0"/>
        <strike val="0"/>
        <condense val="0"/>
        <extend val="0"/>
        <outline val="0"/>
        <shadow val="0"/>
        <u val="none"/>
        <vertAlign val="baseline"/>
        <sz val="11"/>
        <color theme="3"/>
        <name val="Calibri"/>
        <scheme val="minor"/>
      </font>
      <fill>
        <patternFill patternType="none">
          <fgColor indexed="64"/>
          <bgColor indexed="65"/>
        </patternFill>
      </fill>
      <alignment horizontal="center" vertical="center"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theme="3"/>
        <name val="Calibri"/>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ck">
          <color theme="0"/>
        </left>
        <right/>
        <top/>
        <bottom/>
      </border>
    </dxf>
    <dxf>
      <font>
        <b val="0"/>
        <i val="0"/>
        <strike val="0"/>
        <outline val="0"/>
        <shadow val="0"/>
        <u val="none"/>
        <vertAlign val="baseline"/>
        <sz val="11"/>
        <color theme="3"/>
        <name val="Calibri"/>
        <family val="2"/>
        <scheme val="minor"/>
      </font>
      <numFmt numFmtId="19" formatCode="dd/mm/yyyy"/>
      <alignment horizontal="center" vertical="bottom" textRotation="0" wrapText="0" indent="0" justifyLastLine="0" shrinkToFit="0" readingOrder="0"/>
    </dxf>
    <dxf>
      <font>
        <b val="0"/>
        <i val="0"/>
        <strike val="0"/>
        <outline val="0"/>
        <shadow val="0"/>
        <u val="none"/>
        <vertAlign val="baseline"/>
        <sz val="11"/>
        <color theme="3"/>
        <name val="Calibri"/>
        <family val="2"/>
        <scheme val="minor"/>
      </font>
      <fill>
        <patternFill patternType="none">
          <fgColor indexed="64"/>
          <bgColor auto="1"/>
        </patternFill>
      </fill>
    </dxf>
    <dxf>
      <numFmt numFmtId="166" formatCode="#,##0.00\ &quot;₫&quot;"/>
    </dxf>
    <dxf>
      <font>
        <b val="0"/>
        <i val="0"/>
        <strike val="0"/>
        <outline val="0"/>
        <shadow val="0"/>
        <u val="none"/>
        <vertAlign val="baseline"/>
        <sz val="11"/>
        <color theme="3"/>
        <name val="Calibri"/>
        <family val="2"/>
        <scheme val="minor"/>
      </font>
      <fill>
        <patternFill patternType="none">
          <fgColor indexed="64"/>
          <bgColor auto="1"/>
        </patternFill>
      </fill>
      <alignment horizontal="right" vertical="bottom" textRotation="0" wrapText="0" indent="2" justifyLastLine="0" shrinkToFit="0" readingOrder="0"/>
    </dxf>
    <dxf>
      <font>
        <b val="0"/>
        <i val="0"/>
        <strike val="0"/>
        <condense val="0"/>
        <extend val="0"/>
        <outline val="0"/>
        <shadow val="0"/>
        <u val="none"/>
        <vertAlign val="baseline"/>
        <sz val="11"/>
        <color theme="3"/>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ill>
        <patternFill patternType="none">
          <fgColor indexed="64"/>
          <bgColor auto="1"/>
        </patternFill>
      </fill>
    </dxf>
    <dxf>
      <font>
        <b val="0"/>
        <i val="0"/>
        <strike val="0"/>
        <condense val="0"/>
        <extend val="0"/>
        <outline val="0"/>
        <shadow val="0"/>
        <u val="none"/>
        <vertAlign val="baseline"/>
        <sz val="11"/>
        <color theme="3"/>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ill>
        <patternFill patternType="none">
          <fgColor indexed="64"/>
          <bgColor auto="1"/>
        </patternFill>
      </fill>
    </dxf>
    <dxf>
      <fill>
        <patternFill patternType="none">
          <fgColor indexed="64"/>
          <bgColor auto="1"/>
        </patternFill>
      </fill>
      <alignment vertical="center" textRotation="0" wrapText="0" indent="0" justifyLastLine="0" shrinkToFit="0" readingOrder="0"/>
    </dxf>
    <dxf>
      <fill>
        <patternFill patternType="none">
          <fgColor indexed="64"/>
          <bgColor auto="1"/>
        </patternFill>
      </fill>
    </dxf>
    <dxf>
      <fill>
        <patternFill patternType="none">
          <fgColor indexed="64"/>
          <bgColor auto="1"/>
        </patternFill>
      </fill>
    </dxf>
    <dxf>
      <font>
        <b/>
        <i val="0"/>
        <color theme="6" tint="-0.499984740745262"/>
      </font>
      <fill>
        <patternFill>
          <bgColor theme="3" tint="0.79998168889431442"/>
        </patternFill>
      </fill>
    </dxf>
    <dxf>
      <font>
        <b/>
        <i val="0"/>
        <color theme="3"/>
      </font>
      <fill>
        <patternFill>
          <bgColor theme="4" tint="0.79998168889431442"/>
        </patternFill>
      </fill>
      <border>
        <bottom style="thin">
          <color theme="4" tint="-0.499984740745262"/>
        </bottom>
      </border>
    </dxf>
    <dxf>
      <border>
        <horizontal style="thin">
          <color theme="4" tint="-0.499984740745262"/>
        </horizontal>
      </border>
    </dxf>
  </dxfs>
  <tableStyles count="1" defaultTableStyle="TableStyleMedium2" defaultPivotStyle="PivotStyleLight16">
    <tableStyle name="Máy tính tay khoản vay đại học" pivot="0" count="3" xr9:uid="{00000000-0011-0000-FFFF-FFFF00000000}">
      <tableStyleElement type="wholeTable" dxfId="26"/>
      <tableStyleElement type="headerRow" dxfId="25"/>
      <tableStyleElement type="totalRow" dxfId="2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257175</xdr:colOff>
      <xdr:row>1</xdr:row>
      <xdr:rowOff>38100</xdr:rowOff>
    </xdr:from>
    <xdr:to>
      <xdr:col>4</xdr:col>
      <xdr:colOff>714375</xdr:colOff>
      <xdr:row>1</xdr:row>
      <xdr:rowOff>762000</xdr:rowOff>
    </xdr:to>
    <xdr:pic>
      <xdr:nvPicPr>
        <xdr:cNvPr id="20" name="Mũi tên" descr="Mũi tên hình tam giác trỏ sang phải">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62425" y="295275"/>
          <a:ext cx="457200"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606425</xdr:colOff>
      <xdr:row>1</xdr:row>
      <xdr:rowOff>38100</xdr:rowOff>
    </xdr:from>
    <xdr:to>
      <xdr:col>8</xdr:col>
      <xdr:colOff>1117600</xdr:colOff>
      <xdr:row>1</xdr:row>
      <xdr:rowOff>762000</xdr:rowOff>
    </xdr:to>
    <xdr:pic>
      <xdr:nvPicPr>
        <xdr:cNvPr id="21" name="Mũi tên" descr="Mũi tên hình tam giác trỏ sang phải">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69325" y="292100"/>
          <a:ext cx="511175"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28575</xdr:colOff>
      <xdr:row>4</xdr:row>
      <xdr:rowOff>219075</xdr:rowOff>
    </xdr:from>
    <xdr:to>
      <xdr:col>11</xdr:col>
      <xdr:colOff>142875</xdr:colOff>
      <xdr:row>4</xdr:row>
      <xdr:rowOff>400050</xdr:rowOff>
    </xdr:to>
    <xdr:pic>
      <xdr:nvPicPr>
        <xdr:cNvPr id="23" name="Mũi tên" descr="Mũi tên hình tam giác trỏ sang phải">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144250" y="2066925"/>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5</xdr:row>
      <xdr:rowOff>28575</xdr:rowOff>
    </xdr:from>
    <xdr:to>
      <xdr:col>4</xdr:col>
      <xdr:colOff>171450</xdr:colOff>
      <xdr:row>5</xdr:row>
      <xdr:rowOff>209550</xdr:rowOff>
    </xdr:to>
    <xdr:pic>
      <xdr:nvPicPr>
        <xdr:cNvPr id="24" name="Mũi tên" descr="Mũi tên hình tam giác trỏ sang phải">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62400" y="2286000"/>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4</xdr:row>
      <xdr:rowOff>209550</xdr:rowOff>
    </xdr:from>
    <xdr:to>
      <xdr:col>4</xdr:col>
      <xdr:colOff>171450</xdr:colOff>
      <xdr:row>4</xdr:row>
      <xdr:rowOff>390525</xdr:rowOff>
    </xdr:to>
    <xdr:pic>
      <xdr:nvPicPr>
        <xdr:cNvPr id="25" name="Mũi tên" descr="Mũi tên hình tam giác trỏ sang phải">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86225" y="2057400"/>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28575</xdr:colOff>
      <xdr:row>5</xdr:row>
      <xdr:rowOff>28575</xdr:rowOff>
    </xdr:from>
    <xdr:to>
      <xdr:col>11</xdr:col>
      <xdr:colOff>142875</xdr:colOff>
      <xdr:row>5</xdr:row>
      <xdr:rowOff>209550</xdr:rowOff>
    </xdr:to>
    <xdr:pic>
      <xdr:nvPicPr>
        <xdr:cNvPr id="26" name="Mũi tên" descr="Mũi tên hình tam giác trỏ sang phải">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20425" y="2286000"/>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llegeLoans" displayName="CollegeLoans" ref="B9:L16" totalsRowCount="1" headerRowDxfId="23" dataDxfId="22" totalsRowDxfId="21">
  <tableColumns count="11">
    <tableColumn id="1" xr3:uid="{00000000-0010-0000-0000-000001000000}" name="Số thứ tự của khoản vay" totalsRowLabel="Tổng" dataDxfId="20" totalsRowDxfId="19"/>
    <tableColumn id="3" xr3:uid="{00000000-0010-0000-0000-000003000000}" name="Người cho vay" dataDxfId="18" totalsRowDxfId="17"/>
    <tableColumn id="6" xr3:uid="{00000000-0010-0000-0000-000006000000}" name="Số tiền vay" totalsRowFunction="sum" dataDxfId="16" totalsRowDxfId="15" dataCellStyle="Tiền tệ"/>
    <tableColumn id="7" xr3:uid="{00000000-0010-0000-0000-000007000000}" name="Hàng năm_x000a_Lãi suất" dataDxfId="14" dataCellStyle="Phần trăm"/>
    <tableColumn id="4" xr3:uid="{00000000-0010-0000-0000-000004000000}" name="Ngày bắt đầu" dataDxfId="13" totalsRowDxfId="12" dataCellStyle="Bình thường"/>
    <tableColumn id="9" xr3:uid="{00000000-0010-0000-0000-000009000000}" name="Thời hạn (năm)" dataDxfId="11" totalsRowDxfId="10"/>
    <tableColumn id="5" xr3:uid="{00000000-0010-0000-0000-000005000000}" name="Ngày kết thúc" dataDxfId="9" totalsRowDxfId="8">
      <calculatedColumnFormula>IF(AND(CollegeLoans[[#This Row],[Ngày bắt đầu]]&gt;0,CollegeLoans[[#This Row],[Thời hạn (năm)]]&gt;0),EDATE(CollegeLoans[[#This Row],[Ngày bắt đầu]],CollegeLoans[[#This Row],[Thời hạn (năm)]]*12),"")</calculatedColumnFormula>
    </tableColumn>
    <tableColumn id="8" xr3:uid="{00000000-0010-0000-0000-000008000000}" name="Khoản thanh toán hàng tháng hiện tại" totalsRowFunction="sum" dataDxfId="7" totalsRowDxfId="6" dataCellStyle="Tiền tệ">
      <calculatedColumnFormula>IFERROR(IF(AND(LoanStartLToday,COUNT(CollegeLoans[[#This Row],[Số tiền vay]:[Thời hạn (năm)]])=4,CollegeLoans[[#This Row],[Ngày bắt đầu]]&lt;=TODAY()),PMT(CollegeLoans[[#This Row],[Hàng năm
Lãi suất]]/12,CollegeLoans[[#This Row],[Thời hạn (năm)]]*12,-CollegeLoans[[#This Row],[Số tiền vay]],0,0),""),0)</calculatedColumnFormula>
    </tableColumn>
    <tableColumn id="13" xr3:uid="{00000000-0010-0000-0000-00000D000000}" name="Tổng_x000a_Lãi" totalsRowFunction="sum" dataDxfId="5" totalsRowDxfId="4" dataCellStyle="Tiền tệ">
      <calculatedColumnFormula>IFERROR((CollegeLoans[[#This Row],[Thanh toán theo lịch]]*(CollegeLoans[[#This Row],[Thời hạn (năm)]]*12))-CollegeLoans[[#This Row],[Số tiền vay]],"")</calculatedColumnFormula>
    </tableColumn>
    <tableColumn id="11" xr3:uid="{00000000-0010-0000-0000-00000B000000}" name="Thanh toán theo lịch" totalsRowFunction="sum" dataDxfId="3" totalsRowDxfId="2" dataCellStyle="Tiền tệ">
      <calculatedColumnFormula>IF(COUNTA(CollegeLoans[[#This Row],[Số tiền vay]:[Thời hạn (năm)]])&lt;&gt;4,"",PMT(CollegeLoans[[#This Row],[Hàng năm
Lãi suất]]/12,CollegeLoans[[#This Row],[Thời hạn (năm)]]*12,-CollegeLoans[[#This Row],[Số tiền vay]],0,0))</calculatedColumnFormula>
    </tableColumn>
    <tableColumn id="2" xr3:uid="{00000000-0010-0000-0000-000002000000}" name="Hàng năm_x000a_Thanh toán" totalsRowFunction="sum" dataDxfId="1" totalsRowDxfId="0" dataCellStyle="Tiền tệ">
      <calculatedColumnFormula>IFERROR(CollegeLoans[[#This Row],[Thanh toán theo lịch]]*12,"")</calculatedColumnFormula>
    </tableColumn>
  </tableColumns>
  <tableStyleInfo name="Máy tính tay khoản vay đại học" showFirstColumn="0" showLastColumn="0" showRowStripes="1" showColumnStripes="0"/>
  <extLst>
    <ext xmlns:x14="http://schemas.microsoft.com/office/spreadsheetml/2009/9/main" uri="{504A1905-F514-4f6f-8877-14C23A59335A}">
      <x14:table altTextSummary="Nhập số khoản vay, người cho vay, số tiền vay, lãi suất hàng năm, ngày bắt đầu và thời hạn khoản vay tính theo năm trong bảng này. Ngày kết thúc, khoản thanh toán hiện tại, theo lịch và hàng năm, tổng tiền lãi được tính toán tự động"/>
    </ext>
  </extLst>
</table>
</file>

<file path=xl/theme/theme1.xml><?xml version="1.0" encoding="utf-8"?>
<a:theme xmlns:a="http://schemas.openxmlformats.org/drawingml/2006/main" name="college_theme_calc">
  <a:themeElements>
    <a:clrScheme name="College Loan Calculator">
      <a:dk1>
        <a:sysClr val="windowText" lastClr="000000"/>
      </a:dk1>
      <a:lt1>
        <a:sysClr val="window" lastClr="FFFFFF"/>
      </a:lt1>
      <a:dk2>
        <a:srgbClr val="55554D"/>
      </a:dk2>
      <a:lt2>
        <a:srgbClr val="EEECE1"/>
      </a:lt2>
      <a:accent1>
        <a:srgbClr val="FFAF44"/>
      </a:accent1>
      <a:accent2>
        <a:srgbClr val="24A3DD"/>
      </a:accent2>
      <a:accent3>
        <a:srgbClr val="E86F52"/>
      </a:accent3>
      <a:accent4>
        <a:srgbClr val="8064A2"/>
      </a:accent4>
      <a:accent5>
        <a:srgbClr val="9BBB59"/>
      </a:accent5>
      <a:accent6>
        <a:srgbClr val="4F81BD"/>
      </a:accent6>
      <a:hlink>
        <a:srgbClr val="23A3DD"/>
      </a:hlink>
      <a:folHlink>
        <a:srgbClr val="919191"/>
      </a:folHlink>
    </a:clrScheme>
    <a:fontScheme name="College Loan Calculator">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B2:M21"/>
  <sheetViews>
    <sheetView showGridLines="0" tabSelected="1" zoomScaleNormal="100" workbookViewId="0"/>
  </sheetViews>
  <sheetFormatPr defaultColWidth="9.140625" defaultRowHeight="20.25" customHeight="1" x14ac:dyDescent="0.25"/>
  <cols>
    <col min="1" max="1" width="2.7109375" customWidth="1"/>
    <col min="2" max="3" width="26.7109375" customWidth="1"/>
    <col min="4" max="4" width="20.5703125" customWidth="1"/>
    <col min="5" max="5" width="14.42578125" customWidth="1"/>
    <col min="6" max="6" width="20.28515625" customWidth="1"/>
    <col min="7" max="7" width="17" customWidth="1"/>
    <col min="8" max="8" width="16.5703125" customWidth="1"/>
    <col min="9" max="9" width="20.7109375" customWidth="1"/>
    <col min="10" max="10" width="20.28515625" customWidth="1"/>
    <col min="11" max="11" width="28.140625" customWidth="1"/>
    <col min="12" max="12" width="20.5703125" customWidth="1"/>
    <col min="13" max="13" width="2.7109375" customWidth="1"/>
  </cols>
  <sheetData>
    <row r="2" spans="2:13" ht="72" customHeight="1" x14ac:dyDescent="0.55000000000000004">
      <c r="B2" s="40" t="s">
        <v>0</v>
      </c>
      <c r="C2" s="40"/>
      <c r="D2" s="43" t="s">
        <v>14</v>
      </c>
      <c r="E2" s="43"/>
      <c r="F2" s="41">
        <v>50000</v>
      </c>
      <c r="G2" s="41"/>
      <c r="H2" s="41"/>
      <c r="I2" s="44" t="s">
        <v>24</v>
      </c>
      <c r="J2" s="44"/>
      <c r="K2" s="42">
        <f ca="1">TODAY()-701</f>
        <v>42908</v>
      </c>
      <c r="L2" s="42"/>
    </row>
    <row r="3" spans="2:13" ht="27.75" customHeight="1" x14ac:dyDescent="0.25">
      <c r="B3" s="39"/>
      <c r="C3" s="39"/>
      <c r="D3" s="39"/>
      <c r="E3" s="39"/>
      <c r="F3" s="45" t="s">
        <v>17</v>
      </c>
      <c r="G3" s="45"/>
      <c r="H3" s="45"/>
      <c r="I3" s="39"/>
      <c r="J3" s="39"/>
      <c r="K3" s="45" t="s">
        <v>28</v>
      </c>
      <c r="L3" s="45"/>
    </row>
    <row r="4" spans="2:13" ht="25.5" customHeight="1" x14ac:dyDescent="0.25">
      <c r="B4" s="38" t="s">
        <v>1</v>
      </c>
      <c r="C4" s="38"/>
      <c r="D4" s="38"/>
      <c r="E4" s="38"/>
      <c r="F4" s="38"/>
      <c r="G4" s="38"/>
      <c r="H4" s="38"/>
      <c r="I4" s="38"/>
      <c r="J4" s="38"/>
      <c r="K4" s="38"/>
      <c r="L4" s="38"/>
      <c r="M4" s="21"/>
    </row>
    <row r="5" spans="2:13" ht="32.25" customHeight="1" x14ac:dyDescent="0.3">
      <c r="B5" s="53" t="s">
        <v>2</v>
      </c>
      <c r="C5" s="53"/>
      <c r="D5" s="53"/>
      <c r="E5" s="48">
        <f ca="1">IFERROR(CollegeLoans[[#Totals],[Khoản thanh toán hàng tháng hiện tại]],"")</f>
        <v>190.91792743033542</v>
      </c>
      <c r="F5" s="48"/>
      <c r="G5" s="48"/>
      <c r="H5" s="55" t="s">
        <v>21</v>
      </c>
      <c r="I5" s="55"/>
      <c r="J5" s="55"/>
      <c r="K5" s="55"/>
      <c r="L5" s="27">
        <f ca="1">IFERROR(CollegeLoans[[#Totals],[Thanh toán theo lịch]],0)</f>
        <v>190.91792743033542</v>
      </c>
      <c r="M5" s="19"/>
    </row>
    <row r="6" spans="2:13" ht="32.25" customHeight="1" x14ac:dyDescent="0.25">
      <c r="B6" s="54" t="s">
        <v>3</v>
      </c>
      <c r="C6" s="54"/>
      <c r="D6" s="54"/>
      <c r="E6" s="49">
        <f ca="1">IFERROR(CollegeLoans[[#Totals],[Khoản thanh toán hàng tháng hiện tại]]/EstimatedMonthlySalary,"")</f>
        <v>4.5820302583280501E-2</v>
      </c>
      <c r="F6" s="49"/>
      <c r="G6" s="49"/>
      <c r="H6" s="56" t="s">
        <v>22</v>
      </c>
      <c r="I6" s="56"/>
      <c r="J6" s="56"/>
      <c r="K6" s="56"/>
      <c r="L6" s="12">
        <f ca="1">IFERROR(CollegeLoans[[#Totals],[Thanh toán theo lịch]]/EstimatedMonthlySalary,"")</f>
        <v>4.5820302583280501E-2</v>
      </c>
      <c r="M6" s="20"/>
    </row>
    <row r="7" spans="2:13" ht="20.25" customHeight="1" x14ac:dyDescent="0.35">
      <c r="B7" s="13"/>
      <c r="C7" s="13"/>
      <c r="D7" s="14"/>
      <c r="E7" s="15"/>
      <c r="F7" s="13"/>
      <c r="G7" s="13"/>
      <c r="H7" s="13"/>
      <c r="I7" s="13"/>
      <c r="J7" s="13"/>
      <c r="K7" s="13"/>
      <c r="L7" s="13"/>
    </row>
    <row r="8" spans="2:13" ht="23.25" customHeight="1" x14ac:dyDescent="0.25">
      <c r="B8" s="50" t="s">
        <v>4</v>
      </c>
      <c r="C8" s="50"/>
      <c r="D8" s="50"/>
      <c r="E8" s="51"/>
      <c r="F8" s="52" t="s">
        <v>18</v>
      </c>
      <c r="G8" s="50"/>
      <c r="H8" s="51"/>
      <c r="I8" s="50" t="s">
        <v>25</v>
      </c>
      <c r="J8" s="50"/>
      <c r="K8" s="50"/>
      <c r="L8" s="50"/>
    </row>
    <row r="9" spans="2:13" ht="35.1" customHeight="1" x14ac:dyDescent="0.25">
      <c r="B9" s="4" t="s">
        <v>5</v>
      </c>
      <c r="C9" t="s">
        <v>11</v>
      </c>
      <c r="D9" s="2" t="s">
        <v>15</v>
      </c>
      <c r="E9" s="5" t="s">
        <v>16</v>
      </c>
      <c r="F9" s="6" t="s">
        <v>19</v>
      </c>
      <c r="G9" s="2" t="s">
        <v>20</v>
      </c>
      <c r="H9" s="5" t="s">
        <v>23</v>
      </c>
      <c r="I9" s="2" t="s">
        <v>26</v>
      </c>
      <c r="J9" s="2" t="s">
        <v>27</v>
      </c>
      <c r="K9" s="2" t="s">
        <v>29</v>
      </c>
      <c r="L9" s="2" t="s">
        <v>30</v>
      </c>
    </row>
    <row r="10" spans="2:13" ht="15" x14ac:dyDescent="0.25">
      <c r="B10" s="4" t="s">
        <v>6</v>
      </c>
      <c r="C10" s="3" t="s">
        <v>12</v>
      </c>
      <c r="D10" s="25">
        <v>10000</v>
      </c>
      <c r="E10" s="26">
        <v>0.05</v>
      </c>
      <c r="F10" s="37">
        <f ca="1">DATE(YEAR(TODAY())-2,4,1)</f>
        <v>42826</v>
      </c>
      <c r="G10" s="1">
        <v>10</v>
      </c>
      <c r="H10" s="7">
        <f ca="1">IF(AND(CollegeLoans[[#This Row],[Ngày bắt đầu]]&gt;0,CollegeLoans[[#This Row],[Thời hạn (năm)]]&gt;0),EDATE(CollegeLoans[[#This Row],[Ngày bắt đầu]],CollegeLoans[[#This Row],[Thời hạn (năm)]]*12),"")</f>
        <v>46478</v>
      </c>
      <c r="I10" s="28">
        <f ca="1">IFERROR(IF(AND(LoanStartLToday,COUNT(CollegeLoans[[#This Row],[Số tiền vay]:[Thời hạn (năm)]])=4,CollegeLoans[[#This Row],[Ngày bắt đầu]]&lt;=TODAY()),PMT(CollegeLoans[[#This Row],[Hàng năm
Lãi suất]]/12,CollegeLoans[[#This Row],[Thời hạn (năm)]]*12,-CollegeLoans[[#This Row],[Số tiền vay]],0,0),""),0)</f>
        <v>106.06551523907524</v>
      </c>
      <c r="J10" s="29">
        <f ca="1">IFERROR((CollegeLoans[[#This Row],[Thanh toán theo lịch]]*(CollegeLoans[[#This Row],[Thời hạn (năm)]]*12))-CollegeLoans[[#This Row],[Số tiền vay]],"")</f>
        <v>2727.8618286890287</v>
      </c>
      <c r="K10" s="30">
        <f ca="1">IF(COUNTA(CollegeLoans[[#This Row],[Số tiền vay]:[Thời hạn (năm)]])&lt;&gt;4,"",PMT(CollegeLoans[[#This Row],[Hàng năm
Lãi suất]]/12,CollegeLoans[[#This Row],[Thời hạn (năm)]]*12,-CollegeLoans[[#This Row],[Số tiền vay]],0,0))</f>
        <v>106.06551523907524</v>
      </c>
      <c r="L10" s="29">
        <f ca="1">IFERROR(CollegeLoans[[#This Row],[Thanh toán theo lịch]]*12,"")</f>
        <v>1272.7861828689029</v>
      </c>
    </row>
    <row r="11" spans="2:13" ht="15" x14ac:dyDescent="0.25">
      <c r="B11" s="4" t="s">
        <v>7</v>
      </c>
      <c r="C11" s="3" t="s">
        <v>13</v>
      </c>
      <c r="D11" s="25">
        <v>8000</v>
      </c>
      <c r="E11" s="26">
        <v>0.05</v>
      </c>
      <c r="F11" s="37">
        <f ca="1">DATE(YEAR(TODAY()),5,1)</f>
        <v>43586</v>
      </c>
      <c r="G11" s="1">
        <v>10</v>
      </c>
      <c r="H11" s="7">
        <f ca="1">IF(AND(CollegeLoans[[#This Row],[Ngày bắt đầu]]&gt;0,CollegeLoans[[#This Row],[Thời hạn (năm)]]&gt;0),EDATE(CollegeLoans[[#This Row],[Ngày bắt đầu]],CollegeLoans[[#This Row],[Thời hạn (năm)]]*12),"")</f>
        <v>47239</v>
      </c>
      <c r="I11" s="28">
        <f ca="1">IFERROR(IF(AND(LoanStartLToday,COUNT(CollegeLoans[[#This Row],[Số tiền vay]:[Thời hạn (năm)]])=4,CollegeLoans[[#This Row],[Ngày bắt đầu]]&lt;=TODAY()),PMT(CollegeLoans[[#This Row],[Hàng năm
Lãi suất]]/12,CollegeLoans[[#This Row],[Thời hạn (năm)]]*12,-CollegeLoans[[#This Row],[Số tiền vay]],0,0),""),0)</f>
        <v>84.852412191260186</v>
      </c>
      <c r="J11" s="29">
        <f ca="1">IFERROR((CollegeLoans[[#This Row],[Thanh toán theo lịch]]*(CollegeLoans[[#This Row],[Thời hạn (năm)]]*12))-CollegeLoans[[#This Row],[Số tiền vay]],"")</f>
        <v>2182.289462951223</v>
      </c>
      <c r="K11" s="30">
        <f ca="1">IF(COUNTA(CollegeLoans[[#This Row],[Số tiền vay]:[Thời hạn (năm)]])&lt;&gt;4,"",PMT(CollegeLoans[[#This Row],[Hàng năm
Lãi suất]]/12,CollegeLoans[[#This Row],[Thời hạn (năm)]]*12,-CollegeLoans[[#This Row],[Số tiền vay]],0,0))</f>
        <v>84.852412191260186</v>
      </c>
      <c r="L11" s="29">
        <f ca="1">IFERROR(CollegeLoans[[#This Row],[Thanh toán theo lịch]]*12,"")</f>
        <v>1018.2289462951222</v>
      </c>
    </row>
    <row r="12" spans="2:13" ht="15" x14ac:dyDescent="0.25">
      <c r="B12" s="4"/>
      <c r="C12" s="3"/>
      <c r="D12" s="25"/>
      <c r="E12" s="26"/>
      <c r="F12" s="37"/>
      <c r="G12" s="1"/>
      <c r="H12" s="7" t="str">
        <f>IF(AND(CollegeLoans[[#This Row],[Ngày bắt đầu]]&gt;0,CollegeLoans[[#This Row],[Thời hạn (năm)]]&gt;0),EDATE(CollegeLoans[[#This Row],[Ngày bắt đầu]],CollegeLoans[[#This Row],[Thời hạn (năm)]]*12),"")</f>
        <v/>
      </c>
      <c r="I12" s="28" t="str">
        <f ca="1">IFERROR(IF(AND(LoanStartLToday,COUNT(CollegeLoans[[#This Row],[Số tiền vay]:[Thời hạn (năm)]])=4,CollegeLoans[[#This Row],[Ngày bắt đầu]]&lt;=TODAY()),PMT(CollegeLoans[[#This Row],[Hàng năm
Lãi suất]]/12,CollegeLoans[[#This Row],[Thời hạn (năm)]]*12,-CollegeLoans[[#This Row],[Số tiền vay]],0,0),""),0)</f>
        <v/>
      </c>
      <c r="J12" s="29" t="str">
        <f>IFERROR((CollegeLoans[[#This Row],[Thanh toán theo lịch]]*(CollegeLoans[[#This Row],[Thời hạn (năm)]]*12))-CollegeLoans[[#This Row],[Số tiền vay]],"")</f>
        <v/>
      </c>
      <c r="K12" s="30" t="str">
        <f>IF(COUNTA(CollegeLoans[[#This Row],[Số tiền vay]:[Thời hạn (năm)]])&lt;&gt;4,"",PMT(CollegeLoans[[#This Row],[Hàng năm
Lãi suất]]/12,CollegeLoans[[#This Row],[Thời hạn (năm)]]*12,-CollegeLoans[[#This Row],[Số tiền vay]],0,0))</f>
        <v/>
      </c>
      <c r="L12" s="29" t="str">
        <f>IFERROR(CollegeLoans[[#This Row],[Thanh toán theo lịch]]*12,"")</f>
        <v/>
      </c>
    </row>
    <row r="13" spans="2:13" ht="15" x14ac:dyDescent="0.25">
      <c r="B13" s="4"/>
      <c r="C13" s="3"/>
      <c r="D13" s="25"/>
      <c r="E13" s="26"/>
      <c r="F13" s="37"/>
      <c r="G13" s="1"/>
      <c r="H13" s="7" t="str">
        <f>IF(AND(CollegeLoans[[#This Row],[Ngày bắt đầu]]&gt;0,CollegeLoans[[#This Row],[Thời hạn (năm)]]&gt;0),EDATE(CollegeLoans[[#This Row],[Ngày bắt đầu]],CollegeLoans[[#This Row],[Thời hạn (năm)]]*12),"")</f>
        <v/>
      </c>
      <c r="I13" s="28" t="str">
        <f ca="1">IFERROR(IF(AND(LoanStartLToday,COUNT(CollegeLoans[[#This Row],[Số tiền vay]:[Thời hạn (năm)]])=4,CollegeLoans[[#This Row],[Ngày bắt đầu]]&lt;=TODAY()),PMT(CollegeLoans[[#This Row],[Hàng năm
Lãi suất]]/12,CollegeLoans[[#This Row],[Thời hạn (năm)]]*12,-CollegeLoans[[#This Row],[Số tiền vay]],0,0),""),0)</f>
        <v/>
      </c>
      <c r="J13" s="29" t="str">
        <f>IFERROR((CollegeLoans[[#This Row],[Thanh toán theo lịch]]*(CollegeLoans[[#This Row],[Thời hạn (năm)]]*12))-CollegeLoans[[#This Row],[Số tiền vay]],"")</f>
        <v/>
      </c>
      <c r="K13" s="30" t="str">
        <f>IF(COUNTA(CollegeLoans[[#This Row],[Số tiền vay]:[Thời hạn (năm)]])&lt;&gt;4,"",PMT(CollegeLoans[[#This Row],[Hàng năm
Lãi suất]]/12,CollegeLoans[[#This Row],[Thời hạn (năm)]]*12,-CollegeLoans[[#This Row],[Số tiền vay]],0,0))</f>
        <v/>
      </c>
      <c r="L13" s="29" t="str">
        <f>IFERROR(CollegeLoans[[#This Row],[Thanh toán theo lịch]]*12,"")</f>
        <v/>
      </c>
    </row>
    <row r="14" spans="2:13" ht="15" x14ac:dyDescent="0.25">
      <c r="B14" s="4"/>
      <c r="C14" s="3"/>
      <c r="D14" s="25"/>
      <c r="E14" s="26"/>
      <c r="F14" s="37"/>
      <c r="G14" s="1"/>
      <c r="H14" s="7" t="str">
        <f>IF(AND(CollegeLoans[[#This Row],[Ngày bắt đầu]]&gt;0,CollegeLoans[[#This Row],[Thời hạn (năm)]]&gt;0),EDATE(CollegeLoans[[#This Row],[Ngày bắt đầu]],CollegeLoans[[#This Row],[Thời hạn (năm)]]*12),"")</f>
        <v/>
      </c>
      <c r="I14" s="28" t="str">
        <f ca="1">IFERROR(IF(AND(LoanStartLToday,COUNT(CollegeLoans[[#This Row],[Số tiền vay]:[Thời hạn (năm)]])=4,CollegeLoans[[#This Row],[Ngày bắt đầu]]&lt;=TODAY()),PMT(CollegeLoans[[#This Row],[Hàng năm
Lãi suất]]/12,CollegeLoans[[#This Row],[Thời hạn (năm)]]*12,-CollegeLoans[[#This Row],[Số tiền vay]],0,0),""),0)</f>
        <v/>
      </c>
      <c r="J14" s="29" t="str">
        <f>IFERROR((CollegeLoans[[#This Row],[Thanh toán theo lịch]]*(CollegeLoans[[#This Row],[Thời hạn (năm)]]*12))-CollegeLoans[[#This Row],[Số tiền vay]],"")</f>
        <v/>
      </c>
      <c r="K14" s="30" t="str">
        <f>IF(COUNTA(CollegeLoans[[#This Row],[Số tiền vay]:[Thời hạn (năm)]])&lt;&gt;4,"",PMT(CollegeLoans[[#This Row],[Hàng năm
Lãi suất]]/12,CollegeLoans[[#This Row],[Thời hạn (năm)]]*12,-CollegeLoans[[#This Row],[Số tiền vay]],0,0))</f>
        <v/>
      </c>
      <c r="L14" s="29" t="str">
        <f>IFERROR(CollegeLoans[[#This Row],[Thanh toán theo lịch]]*12,"")</f>
        <v/>
      </c>
    </row>
    <row r="15" spans="2:13" ht="15" x14ac:dyDescent="0.25">
      <c r="B15" s="4"/>
      <c r="C15" s="3"/>
      <c r="D15" s="25"/>
      <c r="E15" s="26"/>
      <c r="F15" s="37"/>
      <c r="G15" s="1"/>
      <c r="H15" s="7" t="str">
        <f>IF(AND(CollegeLoans[[#This Row],[Ngày bắt đầu]]&gt;0,CollegeLoans[[#This Row],[Thời hạn (năm)]]&gt;0),EDATE(CollegeLoans[[#This Row],[Ngày bắt đầu]],CollegeLoans[[#This Row],[Thời hạn (năm)]]*12),"")</f>
        <v/>
      </c>
      <c r="I15" s="28" t="str">
        <f ca="1">IFERROR(IF(AND(LoanStartLToday,COUNT(CollegeLoans[[#This Row],[Số tiền vay]:[Thời hạn (năm)]])=4,CollegeLoans[[#This Row],[Ngày bắt đầu]]&lt;=TODAY()),PMT(CollegeLoans[[#This Row],[Hàng năm
Lãi suất]]/12,CollegeLoans[[#This Row],[Thời hạn (năm)]]*12,-CollegeLoans[[#This Row],[Số tiền vay]],0,0),""),0)</f>
        <v/>
      </c>
      <c r="J15" s="29" t="str">
        <f>IFERROR((CollegeLoans[[#This Row],[Thanh toán theo lịch]]*(CollegeLoans[[#This Row],[Thời hạn (năm)]]*12))-CollegeLoans[[#This Row],[Số tiền vay]],"")</f>
        <v/>
      </c>
      <c r="K15" s="30" t="str">
        <f>IF(COUNTA(CollegeLoans[[#This Row],[Số tiền vay]:[Thời hạn (năm)]])&lt;&gt;4,"",PMT(CollegeLoans[[#This Row],[Hàng năm
Lãi suất]]/12,CollegeLoans[[#This Row],[Thời hạn (năm)]]*12,-CollegeLoans[[#This Row],[Số tiền vay]],0,0))</f>
        <v/>
      </c>
      <c r="L15" s="29" t="str">
        <f>IFERROR(CollegeLoans[[#This Row],[Thanh toán theo lịch]]*12,"")</f>
        <v/>
      </c>
    </row>
    <row r="16" spans="2:13" ht="20.25" customHeight="1" x14ac:dyDescent="0.25">
      <c r="B16" s="16" t="s">
        <v>8</v>
      </c>
      <c r="C16" s="17"/>
      <c r="D16" s="31">
        <f>SUBTOTAL(109,CollegeLoans[Số tiền vay])</f>
        <v>18000</v>
      </c>
      <c r="E16" s="18"/>
      <c r="F16" s="22"/>
      <c r="G16" s="23"/>
      <c r="H16" s="24"/>
      <c r="I16" s="32">
        <f ca="1">SUBTOTAL(109,CollegeLoans[Khoản thanh toán hàng tháng hiện tại])</f>
        <v>190.91792743033542</v>
      </c>
      <c r="J16" s="31">
        <f ca="1">SUBTOTAL(109,CollegeLoans[Tổng
Lãi])</f>
        <v>4910.1512916402517</v>
      </c>
      <c r="K16" s="33">
        <f ca="1">SUBTOTAL(109,CollegeLoans[Thanh toán theo lịch])</f>
        <v>190.91792743033542</v>
      </c>
      <c r="L16" s="31">
        <f ca="1">SUBTOTAL(109,CollegeLoans[Hàng năm
Thanh toán])</f>
        <v>2291.015129164025</v>
      </c>
    </row>
    <row r="17" spans="2:12" ht="20.25" customHeight="1" x14ac:dyDescent="0.25">
      <c r="B17" s="8" t="s">
        <v>9</v>
      </c>
      <c r="C17" s="9"/>
      <c r="D17" s="34">
        <f>AVERAGE(CollegeLoans[Số tiền vay])</f>
        <v>9000</v>
      </c>
      <c r="E17" s="10">
        <f>AVERAGE(CollegeLoans[Hàng năm
Lãi suất])</f>
        <v>0.05</v>
      </c>
      <c r="F17" s="11"/>
      <c r="G17" s="11"/>
      <c r="H17" s="10"/>
      <c r="I17" s="35"/>
      <c r="J17" s="34">
        <f ca="1">AVERAGE(CollegeLoans[Tổng
Lãi])</f>
        <v>2455.0756458201258</v>
      </c>
      <c r="K17" s="36"/>
      <c r="L17" s="34">
        <f ca="1">AVERAGE(CollegeLoans[Hàng năm
Thanh toán])</f>
        <v>1145.5075645820125</v>
      </c>
    </row>
    <row r="18" spans="2:12" ht="23.25" customHeight="1" x14ac:dyDescent="0.25">
      <c r="B18" s="46" t="s">
        <v>31</v>
      </c>
      <c r="C18" s="46"/>
      <c r="D18" s="46"/>
      <c r="E18" s="46"/>
      <c r="F18" s="46"/>
      <c r="G18" s="46"/>
      <c r="H18" s="46"/>
      <c r="I18" s="46"/>
      <c r="J18" s="46"/>
      <c r="K18" s="46"/>
      <c r="L18" s="47">
        <f ca="1">CollegeLoans[[#Totals],[Số tiền vay]]+CollegeLoans[[#Totals],[Tổng
Lãi]]</f>
        <v>22910.15129164025</v>
      </c>
    </row>
    <row r="19" spans="2:12" ht="23.25" customHeight="1" x14ac:dyDescent="0.25">
      <c r="B19" s="46"/>
      <c r="C19" s="46"/>
      <c r="D19" s="46"/>
      <c r="E19" s="46"/>
      <c r="F19" s="46"/>
      <c r="G19" s="46"/>
      <c r="H19" s="46"/>
      <c r="I19" s="46"/>
      <c r="J19" s="46"/>
      <c r="K19" s="46"/>
      <c r="L19" s="47"/>
    </row>
    <row r="20" spans="2:12" ht="20.25" customHeight="1" x14ac:dyDescent="0.25">
      <c r="B20" s="46" t="s">
        <v>10</v>
      </c>
      <c r="C20" s="46"/>
      <c r="D20" s="46"/>
      <c r="E20" s="46"/>
      <c r="F20" s="46"/>
      <c r="G20" s="46"/>
      <c r="H20" s="46"/>
      <c r="I20" s="46"/>
      <c r="J20" s="46"/>
      <c r="K20" s="46"/>
      <c r="L20" s="47">
        <f>(EstimatedAnnualSalary/12)</f>
        <v>4166.666666666667</v>
      </c>
    </row>
    <row r="21" spans="2:12" ht="20.25" customHeight="1" x14ac:dyDescent="0.25">
      <c r="B21" s="46"/>
      <c r="C21" s="46"/>
      <c r="D21" s="46"/>
      <c r="E21" s="46"/>
      <c r="F21" s="46"/>
      <c r="G21" s="46"/>
      <c r="H21" s="46"/>
      <c r="I21" s="46"/>
      <c r="J21" s="46"/>
      <c r="K21" s="46"/>
      <c r="L21" s="47"/>
    </row>
  </sheetData>
  <mergeCells count="23">
    <mergeCell ref="B18:K19"/>
    <mergeCell ref="L18:L19"/>
    <mergeCell ref="B20:K21"/>
    <mergeCell ref="L20:L21"/>
    <mergeCell ref="E5:G5"/>
    <mergeCell ref="E6:G6"/>
    <mergeCell ref="B8:E8"/>
    <mergeCell ref="I8:L8"/>
    <mergeCell ref="F8:H8"/>
    <mergeCell ref="B5:D5"/>
    <mergeCell ref="B6:D6"/>
    <mergeCell ref="H5:K5"/>
    <mergeCell ref="H6:K6"/>
    <mergeCell ref="B4:L4"/>
    <mergeCell ref="B3:E3"/>
    <mergeCell ref="I3:J3"/>
    <mergeCell ref="B2:C2"/>
    <mergeCell ref="F2:H2"/>
    <mergeCell ref="K2:L2"/>
    <mergeCell ref="D2:E2"/>
    <mergeCell ref="I2:J2"/>
    <mergeCell ref="F3:H3"/>
    <mergeCell ref="K3:L3"/>
  </mergeCells>
  <dataValidations xWindow="503" yWindow="415" count="41">
    <dataValidation type="whole" operator="greaterThanOrEqual" allowBlank="1" showInputMessage="1" showErrorMessage="1" sqref="G10:G15" xr:uid="{00000000-0002-0000-0000-000000000000}">
      <formula1>0</formula1>
    </dataValidation>
    <dataValidation operator="greaterThanOrEqual" allowBlank="1" showInputMessage="1" showErrorMessage="1" sqref="H10:J15" xr:uid="{00000000-0002-0000-0000-000001000000}"/>
    <dataValidation allowBlank="1" showInputMessage="1" showErrorMessage="1" prompt="Tạo Bảng tính khoản vay đại học trong trang tính này. Nhập chi tiết trong bảng bắt đầu trong ô B9, mức lương ước tính hàng năm trong ô F2 và ngày bắt đầu hoàn trả khoản vay trong ô K2" sqref="A1" xr:uid="{00000000-0002-0000-0000-000002000000}"/>
    <dataValidation allowBlank="1" showInputMessage="1" showErrorMessage="1" prompt="Nhập Mức lương ước tính hàng năm sau khi tốt nghiệp trong ô này" sqref="F2:H2" xr:uid="{00000000-0002-0000-0000-000003000000}"/>
    <dataValidation allowBlank="1" showInputMessage="1" showErrorMessage="1" prompt="Nhập Mức lương ước tính hàng năm sau khi tốt nghiệp trong ô bên trên" sqref="F3:H3" xr:uid="{00000000-0002-0000-0000-000004000000}"/>
    <dataValidation allowBlank="1" showInputMessage="1" showErrorMessage="1" prompt="Nhập ngày bắt đầu hoàn trả khoản vay trong ô này" sqref="K2:L2" xr:uid="{00000000-0002-0000-0000-000005000000}"/>
    <dataValidation allowBlank="1" showInputMessage="1" showErrorMessage="1" prompt="Nhập ngày bắt đầu hoàn trả khoản vay trong ô bên trên" sqref="K3:L3" xr:uid="{00000000-0002-0000-0000-000006000000}"/>
    <dataValidation allowBlank="1" showInputMessage="1" showErrorMessage="1" prompt="Số tiền thanh toán hàng tháng hiện tại kết hợp được tự động tính toán trong ô bên phải" sqref="B5:D5" xr:uid="{00000000-0002-0000-0000-000007000000}"/>
    <dataValidation allowBlank="1" showInputMessage="1" showErrorMessage="1" prompt="Số tiền thanh toán hàng tháng hiện tại kết hợp được tự động tính toán trong ô này" sqref="E5:G5" xr:uid="{00000000-0002-0000-0000-000008000000}"/>
    <dataValidation allowBlank="1" showInputMessage="1" showErrorMessage="1" prompt="Tỷ lệ phần trăm thu nhập hàng tháng hiện tại sẽ được tính toán tự động trong ô bên phải" sqref="B6:D6" xr:uid="{00000000-0002-0000-0000-000009000000}"/>
    <dataValidation allowBlank="1" showInputMessage="1" showErrorMessage="1" prompt="Tỷ lệ phần trăm thu nhập hàng tháng hiện tại sẽ được tính toán tự động trong ô này" sqref="E6:G6" xr:uid="{00000000-0002-0000-0000-00000A000000}"/>
    <dataValidation allowBlank="1" showInputMessage="1" showErrorMessage="1" prompt="Số tiền thanh toán hàng tháng theo lịch kết hợp được tự động tính toán trong ô bên phải" sqref="H5:K5" xr:uid="{00000000-0002-0000-0000-00000B000000}"/>
    <dataValidation allowBlank="1" showInputMessage="1" showErrorMessage="1" prompt="Số tiền thanh toán hàng tháng theo lịch kết hợp được tự động tính toán trong ô này" sqref="L5" xr:uid="{00000000-0002-0000-0000-00000C000000}"/>
    <dataValidation allowBlank="1" showInputMessage="1" showErrorMessage="1" prompt="Tỷ lệ phần trăm thu nhập hàng tháng theo lịch sẽ được tính toán tự động trong ô bên phải" sqref="H6:K6" xr:uid="{00000000-0002-0000-0000-00000D000000}"/>
    <dataValidation allowBlank="1" showInputMessage="1" showErrorMessage="1" prompt="Tỷ lệ phần trăm thu nhập hàng tháng theo lịch sẽ được tính toán tự động trong ô này" sqref="L6" xr:uid="{00000000-0002-0000-0000-00000E000000}"/>
    <dataValidation allowBlank="1" showInputMessage="1" showErrorMessage="1" prompt="Nhập chi tiết khoản vay chung vào các cột trong bảng bên dưới" sqref="B8:E8" xr:uid="{00000000-0002-0000-0000-00000F000000}"/>
    <dataValidation allowBlank="1" showInputMessage="1" showErrorMessage="1" prompt="Nhập số thứ tự của khoản vay vào cột này, bên dưới đầu đề này" sqref="B9" xr:uid="{00000000-0002-0000-0000-000010000000}"/>
    <dataValidation allowBlank="1" showInputMessage="1" showErrorMessage="1" prompt="Nhập người cho vay vào trong cột này, bên dưới đầu đề này" sqref="C9" xr:uid="{00000000-0002-0000-0000-000011000000}"/>
    <dataValidation allowBlank="1" showInputMessage="1" showErrorMessage="1" prompt="Nhập khoản tiền vay vào cột này, bên dưới đầu đề này" sqref="D9" xr:uid="{00000000-0002-0000-0000-000012000000}"/>
    <dataValidation allowBlank="1" showInputMessage="1" showErrorMessage="1" prompt="Nhập lãi suất hàng năm vào cột này, bên dưới đầu đề này" sqref="E9" xr:uid="{00000000-0002-0000-0000-000013000000}"/>
    <dataValidation allowBlank="1" showInputMessage="1" showErrorMessage="1" prompt="Nhập dữ liệu hoàn trả khoản vay vào cột này, bên dưới đầu đề này" sqref="F8:H8" xr:uid="{00000000-0002-0000-0000-000014000000}"/>
    <dataValidation allowBlank="1" showInputMessage="1" showErrorMessage="1" prompt="Nhập Ngày bắt đầu vào cột này, bên dưới đầu đề này" sqref="F9" xr:uid="{00000000-0002-0000-0000-000015000000}"/>
    <dataValidation allowBlank="1" showInputMessage="1" showErrorMessage="1" prompt="Nhập thời hạn vào cột này, bên dưới đầu đề này" sqref="G9" xr:uid="{00000000-0002-0000-0000-000016000000}"/>
    <dataValidation allowBlank="1" showInputMessage="1" showErrorMessage="1" prompt="Ngày kết thúc được tự động cập nhật trong cột này, bên dưới đầu đề này" sqref="H9" xr:uid="{00000000-0002-0000-0000-000017000000}"/>
    <dataValidation allowBlank="1" showInputMessage="1" showErrorMessage="1" prompt="Chi tiết thanh toán được tự động tính toán trong các cột của bảng bên dưới" sqref="I8:L8" xr:uid="{00000000-0002-0000-0000-000018000000}"/>
    <dataValidation allowBlank="1" showInputMessage="1" showErrorMessage="1" prompt="Khoản thanh toán hàng tháng hiện tại được tính toán tự động trong cột này, bên dưới đầu đề này" sqref="I9" xr:uid="{00000000-0002-0000-0000-000019000000}"/>
    <dataValidation allowBlank="1" showInputMessage="1" showErrorMessage="1" prompt="Tổng số tiền lãi được tự động tính ở cột này, bên dưới đầu đề này" sqref="J9" xr:uid="{00000000-0002-0000-0000-00001A000000}"/>
    <dataValidation allowBlank="1" showInputMessage="1" showErrorMessage="1" prompt="Khoản thanh toán theo lịch được tự động tính ở cột này, bên dưới đầu đề này" sqref="K9" xr:uid="{00000000-0002-0000-0000-00001B000000}"/>
    <dataValidation allowBlank="1" showInputMessage="1" showErrorMessage="1" prompt="Khoản thanh toán hàng năm được tự động tính toán trong cột này, bên dưới đầu đề này. Số liệu trung bình được tự động tính toán ở bảng dưới đây trong cột này" sqref="L9" xr:uid="{00000000-0002-0000-0000-00001C000000}"/>
    <dataValidation allowBlank="1" showInputMessage="1" showErrorMessage="1" prompt="Giá trị trung bình của Số tiền vay, Lãi suất hàng năm, Tổng tiền lãi và Thanh toán hàng năm được tính toán tự động và biểu đồ Khoản thanh toán theo lịch được cập nhật trong các ô ở bên phải" sqref="B17" xr:uid="{00000000-0002-0000-0000-00001D000000}"/>
    <dataValidation allowBlank="1" showInputMessage="1" showErrorMessage="1" prompt="Số tiền vay trung bình được tính toán tự động trong ô này" sqref="D17" xr:uid="{00000000-0002-0000-0000-00001E000000}"/>
    <dataValidation allowBlank="1" showInputMessage="1" showErrorMessage="1" prompt="Lãi suất trung bình hàng năm được tính toán tự động trong ô này" sqref="E17" xr:uid="{00000000-0002-0000-0000-00001F000000}"/>
    <dataValidation allowBlank="1" showInputMessage="1" showErrorMessage="1" prompt="Tổng tiền lãi trung bình được tính toán tự động trong ô này" sqref="J17" xr:uid="{00000000-0002-0000-0000-000020000000}"/>
    <dataValidation allowBlank="1" showInputMessage="1" showErrorMessage="1" prompt="Biểu đồ khoản thanh toán theo lịch trung bình được cập nhật tự động trong ô này" sqref="K17" xr:uid="{00000000-0002-0000-0000-000021000000}"/>
    <dataValidation allowBlank="1" showInputMessage="1" showErrorMessage="1" prompt="Số tiền thanh toán trung bình hàng năm được tự động tính toán trong ô này và Tổng số tiền hoàn trả khoản vay hợp nhất và thu nhập ước tính hàng tháng sau khi tốt nghiệp nằm trong các ô bên dưới" sqref="L17" xr:uid="{00000000-0002-0000-0000-000022000000}"/>
    <dataValidation allowBlank="1" showInputMessage="1" showErrorMessage="1" prompt="Tổng số tiền hoàn trả khoản vay hợp nhất được tính toán tự động trong ô ở bên phải" sqref="B18:K19" xr:uid="{00000000-0002-0000-0000-000023000000}"/>
    <dataValidation allowBlank="1" showInputMessage="1" showErrorMessage="1" prompt="Tổng số tiền hoàn trả khoản vay hợp nhất được tính toán tự động trong ô này" sqref="L18:L19" xr:uid="{00000000-0002-0000-0000-000024000000}"/>
    <dataValidation allowBlank="1" showInputMessage="1" showErrorMessage="1" prompt="Thu nhập hàng tháng dự kiến sau khi tốt nghiệp sẽ được tính toán tự động trong ô bên phải" sqref="B20:K21" xr:uid="{00000000-0002-0000-0000-000025000000}"/>
    <dataValidation allowBlank="1" showInputMessage="1" showErrorMessage="1" prompt="Thu nhập hàng tháng dự kiến sau khi tốt nghiệp sẽ được tính toán tự động trong ô này" sqref="L20:L21" xr:uid="{00000000-0002-0000-0000-000026000000}"/>
    <dataValidation allowBlank="1" showInputMessage="1" showErrorMessage="1" prompt="Tiêu đề của trang tính này nằm trong ô này và mẹo nằm trong ô B4. Giá trị trung bình, Tổng số tiền hoàn trả khoản vay hợp nhất và Thu nhập ước tính hàng tháng được tự động tính ở bảng bên dưới" sqref="B2:C2" xr:uid="{00000000-0002-0000-0000-000027000000}"/>
    <dataValidation allowBlank="1" showInputMessage="1" showErrorMessage="1" prompt="Khoản thanh toán hàng tháng hiện tại và theo lịch kết hợp và tỷ lệ phần trăm thu nhập hàng tháng hiện tại và theo lịch được tính toán tự động trong các ô E5, E6, L5 và L6" sqref="B4:L4" xr:uid="{00000000-0002-0000-0000-000028000000}"/>
  </dataValidations>
  <printOptions horizontalCentered="1"/>
  <pageMargins left="0.25" right="0.25" top="0.75" bottom="0.75" header="0.3" footer="0.3"/>
  <pageSetup paperSize="9" fitToHeight="0" orientation="landscape" r:id="rId1"/>
  <headerFooter differentFirst="1">
    <oddFooter>Page &amp;P of &amp;N</oddFooter>
  </headerFooter>
  <ignoredErrors>
    <ignoredError sqref="H12:H15 D17:E17 I12:K15" emptyCellReference="1"/>
  </ignoredErrors>
  <drawing r:id="rId2"/>
  <tableParts count="1">
    <tablePart r:id="rId3"/>
  </tableParts>
  <extLst>
    <ext xmlns:x14="http://schemas.microsoft.com/office/spreadsheetml/2009/9/main" uri="{05C60535-1F16-4fd2-B633-F4F36F0B64E0}">
      <x14:sparklineGroups xmlns:xm="http://schemas.microsoft.com/office/excel/2006/main">
        <x14:sparklineGroup manualMax="0" manualMin="0" type="column" displayEmptyCellsAs="gap" xr2:uid="{00000000-0003-0000-0000-000000000000}">
          <x14:colorSeries theme="0"/>
          <x14:colorNegative theme="5"/>
          <x14:colorAxis rgb="FF000000"/>
          <x14:colorMarkers theme="4" tint="-0.499984740745262"/>
          <x14:colorFirst theme="4" tint="0.39997558519241921"/>
          <x14:colorLast theme="4" tint="0.39997558519241921"/>
          <x14:colorHigh theme="4"/>
          <x14:colorLow theme="4"/>
          <x14:sparklines>
            <x14:sparkline>
              <xm:f>'Bảng tính khoản vay'!K10:K15</xm:f>
              <xm:sqref>K17</xm:sqref>
            </x14:sparkline>
            <x14:sparkline>
              <xm:f>'Bảng tính khoản vay'!I10:I15</xm:f>
              <xm:sqref>I17</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Trang tính</vt:lpstr>
      </vt:variant>
      <vt:variant>
        <vt:i4>1</vt:i4>
      </vt:variant>
      <vt:variant>
        <vt:lpstr>Phạm vi Có tên</vt:lpstr>
      </vt:variant>
      <vt:variant>
        <vt:i4>6</vt:i4>
      </vt:variant>
    </vt:vector>
  </HeadingPairs>
  <TitlesOfParts>
    <vt:vector size="7" baseType="lpstr">
      <vt:lpstr>Bảng tính khoản vay</vt:lpstr>
      <vt:lpstr>CombinedMonthlyPayment</vt:lpstr>
      <vt:lpstr>ConsLoanPayback</vt:lpstr>
      <vt:lpstr>EstimatedAnnualSalary</vt:lpstr>
      <vt:lpstr>EstimatedMonthlySalary</vt:lpstr>
      <vt:lpstr>LoanPaybackStart</vt:lpstr>
      <vt:lpstr>'Bảng tính khoản vay'!Print_Titles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2018-04-04T11:34:18Z</dcterms:created>
  <dcterms:modified xsi:type="dcterms:W3CDTF">2019-05-24T01:08:48Z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v-shbahu@microsoft.com</vt:lpwstr>
  </property>
  <property fmtid="{D5CDD505-2E9C-101B-9397-08002B2CF9AE}" pid="5" name="MSIP_Label_f42aa342-8706-4288-bd11-ebb85995028c_SetDate">
    <vt:lpwstr>2018-04-04T11:34:35.7683824Z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