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16"/>
  <workbookPr filterPrivacy="1" codeName="ThisWorkbook"/>
  <xr:revisionPtr revIDLastSave="0" documentId="13_ncr:1_{76ADAF78-9094-4527-A106-2C6F8B3E7F29}" xr6:coauthVersionLast="45" xr6:coauthVersionMax="45" xr10:uidLastSave="{00000000-0000-0000-0000-000000000000}"/>
  <bookViews>
    <workbookView xWindow="-120" yWindow="-120" windowWidth="24060" windowHeight="16110" xr2:uid="{00000000-000D-0000-FFFF-FFFF00000000}"/>
  </bookViews>
  <sheets>
    <sheet name="ЦІЛІ" sheetId="1" r:id="rId1"/>
    <sheet name="ДІЄТА" sheetId="2" r:id="rId2"/>
    <sheet name="ВПРАВИ" sheetId="3" r:id="rId3"/>
    <sheet name="Обчислення діаграм" sheetId="4" state="hidden" r:id="rId4"/>
  </sheets>
  <definedNames>
    <definedName name="ВправиДіапазонДат">'Обчислення діаграм'!$D$23:$D$36</definedName>
    <definedName name="ВправиЗавершЗнач">'Обчислення діаграм'!$C$23</definedName>
    <definedName name="ВправиПеріод">Вправи[ДАТА]</definedName>
    <definedName name="ВправиПершРядок">'Обчислення діаграм'!$C$22</definedName>
    <definedName name="ДатаЗавершення">ЦІЛІ!$B$3</definedName>
    <definedName name="ДатаПочатку">ЦІЛІ!$B$1</definedName>
    <definedName name="ДієтаЗавершЗнач">'Обчислення діаграм'!$C$5</definedName>
    <definedName name="ДієтаПеріод">Дієта[ДАТА]</definedName>
    <definedName name="ДієтаПершРядок">'Обчислення діаграм'!$C$4</definedName>
    <definedName name="_xlnm.Print_Titles" localSheetId="2">ВПРАВИ!$3:$3</definedName>
    <definedName name="_xlnm.Print_Titles" localSheetId="1">ДІЄТА!$3:$3</definedName>
    <definedName name="ЗаголовокСтовпця2">Дієта[[#Headers],[ДАТА]]</definedName>
    <definedName name="ЗаголовокСтовпця3">Вправи[[#Headers],[ДАТА]]</definedName>
    <definedName name="КінцеваВага">ЦІЛІ!$B$7</definedName>
    <definedName name="Підзаголовок">ЦІЛІ!$C$2</definedName>
    <definedName name="ПланДнів">ЦІЛІ!$B$11</definedName>
    <definedName name="ПочатковаВага">ЦІЛІ!$B$5</definedName>
    <definedName name="СкиданняЗаДень">ЦІЛІ!$B$13</definedName>
    <definedName name="ЦільЩодоСкиданняВаги">ЦІЛІ!$B$9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B3" i="1" s="1"/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4" i="2" l="1"/>
  <c r="B5" i="2"/>
  <c r="B6" i="2"/>
  <c r="B2" i="3" l="1"/>
  <c r="B2" i="2"/>
  <c r="C22" i="4" l="1"/>
  <c r="C23" i="4" s="1"/>
  <c r="C4" i="4"/>
  <c r="F25" i="4" l="1"/>
  <c r="F27" i="4"/>
  <c r="G23" i="4"/>
  <c r="F23" i="4"/>
  <c r="G35" i="4"/>
  <c r="G33" i="4"/>
  <c r="G31" i="4"/>
  <c r="G29" i="4"/>
  <c r="G27" i="4"/>
  <c r="G25" i="4"/>
  <c r="G34" i="4"/>
  <c r="G30" i="4"/>
  <c r="G26" i="4"/>
  <c r="F36" i="4"/>
  <c r="F32" i="4"/>
  <c r="F28" i="4"/>
  <c r="F24" i="4"/>
  <c r="F35" i="4"/>
  <c r="F33" i="4"/>
  <c r="F31" i="4"/>
  <c r="F29" i="4"/>
  <c r="G36" i="4"/>
  <c r="G32" i="4"/>
  <c r="G28" i="4"/>
  <c r="G24" i="4"/>
  <c r="F34" i="4"/>
  <c r="F30" i="4"/>
  <c r="F26" i="4"/>
  <c r="D36" i="4"/>
  <c r="E36" i="4" s="1"/>
  <c r="D32" i="4"/>
  <c r="E32" i="4" s="1"/>
  <c r="D28" i="4"/>
  <c r="E28" i="4" s="1"/>
  <c r="D24" i="4"/>
  <c r="E24" i="4" s="1"/>
  <c r="D31" i="4"/>
  <c r="E31" i="4" s="1"/>
  <c r="D27" i="4"/>
  <c r="E27" i="4" s="1"/>
  <c r="D30" i="4"/>
  <c r="E30" i="4" s="1"/>
  <c r="D33" i="4"/>
  <c r="E33" i="4" s="1"/>
  <c r="D35" i="4"/>
  <c r="E35" i="4" s="1"/>
  <c r="D23" i="4"/>
  <c r="D29" i="4"/>
  <c r="E29" i="4" s="1"/>
  <c r="D34" i="4"/>
  <c r="E34" i="4" s="1"/>
  <c r="D26" i="4"/>
  <c r="E26" i="4" s="1"/>
  <c r="D25" i="4"/>
  <c r="E25" i="4" s="1"/>
  <c r="C5" i="4"/>
  <c r="D15" i="4" l="1"/>
  <c r="E15" i="4" s="1"/>
  <c r="D11" i="4"/>
  <c r="E11" i="4" s="1"/>
  <c r="D7" i="4"/>
  <c r="E7" i="4" s="1"/>
  <c r="D12" i="4"/>
  <c r="E12" i="4" s="1"/>
  <c r="D14" i="4"/>
  <c r="E14" i="4" s="1"/>
  <c r="D10" i="4"/>
  <c r="E10" i="4" s="1"/>
  <c r="D6" i="4"/>
  <c r="E6" i="4" s="1"/>
  <c r="D13" i="4"/>
  <c r="E13" i="4" s="1"/>
  <c r="D9" i="4"/>
  <c r="E9" i="4" s="1"/>
  <c r="D5" i="4"/>
  <c r="E5" i="4" s="1"/>
  <c r="D8" i="4"/>
  <c r="E8" i="4" s="1"/>
  <c r="I16" i="4"/>
  <c r="I15" i="4"/>
  <c r="I14" i="4"/>
  <c r="I13" i="4"/>
  <c r="I12" i="4"/>
  <c r="I11" i="4"/>
  <c r="I10" i="4"/>
  <c r="I9" i="4"/>
  <c r="I8" i="4"/>
  <c r="I7" i="4"/>
  <c r="I6" i="4"/>
  <c r="I5" i="4"/>
  <c r="I17" i="4"/>
  <c r="I18" i="4"/>
  <c r="D18" i="4"/>
  <c r="E18" i="4" s="1"/>
  <c r="F14" i="4"/>
  <c r="F11" i="4"/>
  <c r="F8" i="4"/>
  <c r="F17" i="4"/>
  <c r="H16" i="4"/>
  <c r="H15" i="4"/>
  <c r="H14" i="4"/>
  <c r="H13" i="4"/>
  <c r="H12" i="4"/>
  <c r="H11" i="4"/>
  <c r="H10" i="4"/>
  <c r="H9" i="4"/>
  <c r="H8" i="4"/>
  <c r="H7" i="4"/>
  <c r="H6" i="4"/>
  <c r="H5" i="4"/>
  <c r="H17" i="4"/>
  <c r="G18" i="4"/>
  <c r="F15" i="4"/>
  <c r="F13" i="4"/>
  <c r="F10" i="4"/>
  <c r="F7" i="4"/>
  <c r="F5" i="4"/>
  <c r="G16" i="4"/>
  <c r="G15" i="4"/>
  <c r="G14" i="4"/>
  <c r="G13" i="4"/>
  <c r="G12" i="4"/>
  <c r="G11" i="4"/>
  <c r="G10" i="4"/>
  <c r="G9" i="4"/>
  <c r="G8" i="4"/>
  <c r="G7" i="4"/>
  <c r="G6" i="4"/>
  <c r="G5" i="4"/>
  <c r="G17" i="4"/>
  <c r="H18" i="4"/>
  <c r="F16" i="4"/>
  <c r="F12" i="4"/>
  <c r="F9" i="4"/>
  <c r="F6" i="4"/>
  <c r="F18" i="4"/>
  <c r="D16" i="4"/>
  <c r="E16" i="4" s="1"/>
  <c r="D17" i="4"/>
  <c r="E17" i="4" s="1"/>
  <c r="B9" i="1"/>
  <c r="E23" i="4" l="1"/>
  <c r="B11" i="1"/>
  <c r="B13" i="1" s="1"/>
</calcChain>
</file>

<file path=xl/sharedStrings.xml><?xml version="1.0" encoding="utf-8"?>
<sst xmlns="http://schemas.openxmlformats.org/spreadsheetml/2006/main" count="96" uniqueCount="52">
  <si>
    <t>ДАТА ПОЧАТКУ</t>
  </si>
  <si>
    <t>ДАТА ЗАВЕРШЕННЯ</t>
  </si>
  <si>
    <t>ПОЧАТКОВА ВАГА</t>
  </si>
  <si>
    <t>КІНЦЕВА ВАГА</t>
  </si>
  <si>
    <t>ПОТРІБНО СКИНУТИ</t>
  </si>
  <si>
    <t>ДНІВ ДЛЯ СКИДАННЯ</t>
  </si>
  <si>
    <t>СКИДАННЯ ЗА ДЕНЬ</t>
  </si>
  <si>
    <t>ЦІЛІ</t>
  </si>
  <si>
    <t>ЩОДЕННИК СХУДНЕННЯ ТА ВПРАВ</t>
  </si>
  <si>
    <t>АНАЛІЗ ДІЄТИ</t>
  </si>
  <si>
    <t>АНАЛІЗ ВПРАВ</t>
  </si>
  <si>
    <t>Вправи</t>
  </si>
  <si>
    <t>Дієта</t>
  </si>
  <si>
    <t>ДІЄТА</t>
  </si>
  <si>
    <t>ДАТА</t>
  </si>
  <si>
    <t>ЧАС</t>
  </si>
  <si>
    <t>ОПИС</t>
  </si>
  <si>
    <t>Кава</t>
  </si>
  <si>
    <t>Бублик</t>
  </si>
  <si>
    <t>Обід</t>
  </si>
  <si>
    <t>Вечеря</t>
  </si>
  <si>
    <t>Грінка</t>
  </si>
  <si>
    <t>КАЛОРІЇ</t>
  </si>
  <si>
    <t>ВУГЛЕВОДИ</t>
  </si>
  <si>
    <t>БІЛОК</t>
  </si>
  <si>
    <t>ЖИР</t>
  </si>
  <si>
    <t>НОТАТКИ</t>
  </si>
  <si>
    <t>Ранкова кава</t>
  </si>
  <si>
    <t>Легкий сніданок</t>
  </si>
  <si>
    <t>Бутерброд із м’ясом</t>
  </si>
  <si>
    <t>Печена картопля</t>
  </si>
  <si>
    <t>Бутерброд</t>
  </si>
  <si>
    <t>Салат</t>
  </si>
  <si>
    <t>Латте</t>
  </si>
  <si>
    <t>ВПРАВИ</t>
  </si>
  <si>
    <t>ТРИВАЛІСТЬ (ХВ)</t>
  </si>
  <si>
    <t>СПАЛЕНІ КАЛОРІЇ</t>
  </si>
  <si>
    <t>Бігова доріжка</t>
  </si>
  <si>
    <t>Легка аеробіка</t>
  </si>
  <si>
    <t>Інтенсивне тренування</t>
  </si>
  <si>
    <t>Біг</t>
  </si>
  <si>
    <t>Цілі</t>
  </si>
  <si>
    <t>ДАНІ ДІАГРАМИ "АНАЛІЗ ДІЄТИ"</t>
  </si>
  <si>
    <t>Початковий рядок</t>
  </si>
  <si>
    <t>Останній запис про дієту</t>
  </si>
  <si>
    <t>ДАНІ ДІАГРАМИ "АНАЛІЗ ВПРАВ"</t>
  </si>
  <si>
    <t>Останній запис про вправи</t>
  </si>
  <si>
    <t>ДЕНЬ</t>
  </si>
  <si>
    <t>ЖИРИ</t>
  </si>
  <si>
    <t>БІЛКИ</t>
  </si>
  <si>
    <t>Число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</si>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</sst>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9" formatCode="h:mm:ss;@"/>
  </numFmts>
  <fonts count="23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9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7" fillId="11" borderId="7" applyNumberFormat="0" applyAlignment="0" applyProtection="0"/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10" fillId="13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34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3" xfId="0" applyFont="1" applyBorder="1">
      <alignment vertical="center"/>
    </xf>
    <xf numFmtId="14" fontId="8" fillId="0" borderId="3" xfId="0" applyNumberFormat="1" applyFont="1" applyBorder="1">
      <alignment vertical="center"/>
    </xf>
    <xf numFmtId="0" fontId="8" fillId="0" borderId="3" xfId="0" applyFont="1" applyBorder="1">
      <alignment vertical="center"/>
    </xf>
    <xf numFmtId="14" fontId="8" fillId="0" borderId="4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2" applyAlignment="1">
      <alignment vertical="top"/>
    </xf>
    <xf numFmtId="0" fontId="4" fillId="5" borderId="0" xfId="3">
      <alignment horizontal="left" vertical="center" indent="1"/>
    </xf>
    <xf numFmtId="14" fontId="0" fillId="0" borderId="0" xfId="14" applyFont="1" applyFill="1" applyBorder="1" applyAlignment="1">
      <alignment horizontal="left" vertical="center"/>
    </xf>
    <xf numFmtId="14" fontId="0" fillId="0" borderId="0" xfId="14" applyFont="1" applyBorder="1" applyAlignment="1">
      <alignment horizontal="left" vertical="center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1" fontId="0" fillId="0" borderId="0" xfId="16" applyFont="1" applyFill="1" applyBorder="1" applyAlignment="1">
      <alignment horizontal="left" vertic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2" fontId="5" fillId="4" borderId="6" xfId="15" applyFont="1" applyFill="1" applyBorder="1" applyAlignment="1">
      <alignment horizontal="center"/>
    </xf>
    <xf numFmtId="0" fontId="1" fillId="3" borderId="5" xfId="4" applyBorder="1" applyAlignment="1">
      <alignment horizontal="center" vertical="top"/>
    </xf>
    <xf numFmtId="14" fontId="5" fillId="3" borderId="5" xfId="14" applyFont="1" applyFill="1" applyBorder="1" applyAlignment="1">
      <alignment horizontal="center"/>
    </xf>
    <xf numFmtId="14" fontId="5" fillId="3" borderId="6" xfId="14" applyFont="1" applyFill="1" applyBorder="1" applyAlignment="1">
      <alignment horizontal="center"/>
    </xf>
    <xf numFmtId="1" fontId="5" fillId="5" borderId="6" xfId="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11" applyNumberFormat="1" applyFont="1">
      <alignment horizontal="center" vertical="center"/>
    </xf>
    <xf numFmtId="0" fontId="1" fillId="0" borderId="1" xfId="11" applyNumberFormat="1">
      <alignment horizontal="center" vertical="center"/>
    </xf>
    <xf numFmtId="0" fontId="9" fillId="5" borderId="0" xfId="10" applyNumberFormat="1" applyBorder="1">
      <alignment vertical="center"/>
    </xf>
    <xf numFmtId="0" fontId="9" fillId="6" borderId="0" xfId="10" applyNumberFormat="1" applyFill="1" applyBorder="1">
      <alignment vertical="center"/>
    </xf>
    <xf numFmtId="3" fontId="8" fillId="0" borderId="3" xfId="0" applyNumberFormat="1" applyFont="1" applyBorder="1">
      <alignment vertical="center"/>
    </xf>
    <xf numFmtId="169" fontId="0" fillId="0" borderId="0" xfId="17" applyFont="1" applyFill="1" applyBorder="1" applyAlignment="1">
      <alignment horizontal="left" vertical="center"/>
    </xf>
    <xf numFmtId="169" fontId="0" fillId="0" borderId="0" xfId="17" applyFont="1" applyAlignment="1">
      <alignment horizontal="left" vertical="center"/>
    </xf>
    <xf numFmtId="0" fontId="11" fillId="0" borderId="1" xfId="1" applyFill="1" applyBorder="1"/>
  </cellXfs>
  <cellStyles count="57">
    <cellStyle name="20% – колірна тема 1" xfId="36" builtinId="30" customBuiltin="1"/>
    <cellStyle name="20% – колірна тема 2" xfId="39" builtinId="34" customBuiltin="1"/>
    <cellStyle name="20% – колірна тема 3" xfId="42" builtinId="38" customBuiltin="1"/>
    <cellStyle name="20% – колірна тема 4" xfId="46" builtinId="42" customBuiltin="1"/>
    <cellStyle name="20% – колірна тема 5" xfId="50" builtinId="46" customBuiltin="1"/>
    <cellStyle name="20% – колірна тема 6" xfId="54" builtinId="50" customBuiltin="1"/>
    <cellStyle name="40% – колірна тема 1" xfId="37" builtinId="31" customBuiltin="1"/>
    <cellStyle name="40% – колірна тема 2" xfId="40" builtinId="35" customBuiltin="1"/>
    <cellStyle name="40% – колірна тема 3" xfId="43" builtinId="39" customBuiltin="1"/>
    <cellStyle name="40% – колірна тема 4" xfId="47" builtinId="43" customBuiltin="1"/>
    <cellStyle name="40% – колірна тема 5" xfId="51" builtinId="47" customBuiltin="1"/>
    <cellStyle name="40% – колірна тема 6" xfId="55" builtinId="51" customBuiltin="1"/>
    <cellStyle name="60% – колірна тема 1" xfId="38" builtinId="32" customBuiltin="1"/>
    <cellStyle name="60% – колірна тема 2" xfId="41" builtinId="36" customBuiltin="1"/>
    <cellStyle name="60% – колірна тема 3" xfId="44" builtinId="40" customBuiltin="1"/>
    <cellStyle name="60% – колірна тема 4" xfId="48" builtinId="44" customBuiltin="1"/>
    <cellStyle name="60% – колірна тема 5" xfId="52" builtinId="48" customBuiltin="1"/>
    <cellStyle name="60% – колірна тема 6" xfId="56" builtinId="52" customBuiltin="1"/>
    <cellStyle name="Біла межа" xfId="13" xr:uid="{00000000-0005-0000-0000-000012000000}"/>
    <cellStyle name="Вага" xfId="15" xr:uid="{00000000-0005-0000-0000-000011000000}"/>
    <cellStyle name="Ввід" xfId="27" builtinId="20" customBuiltin="1"/>
    <cellStyle name="Відсотковий" xfId="23" builtinId="5" customBuiltin="1"/>
    <cellStyle name="Гарний" xfId="24" builtinId="26" customBuiltin="1"/>
    <cellStyle name="Гіперпосилання" xfId="11" builtinId="8" customBuiltin="1"/>
    <cellStyle name="Грошовий" xfId="21" builtinId="4" customBuiltin="1"/>
    <cellStyle name="Грошовий [0]" xfId="22" builtinId="7" customBuiltin="1"/>
    <cellStyle name="Дата" xfId="14" xr:uid="{00000000-0005-0000-0000-000003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10" builtinId="19" customBuiltin="1"/>
    <cellStyle name="Заголовок на бічній панелі 1" xfId="7" xr:uid="{00000000-0005-0000-0000-00000C000000}"/>
    <cellStyle name="Заголовок на бічній панелі 2" xfId="8" xr:uid="{00000000-0005-0000-0000-00000D000000}"/>
    <cellStyle name="Заголовок на бічній панелі 3" xfId="9" xr:uid="{00000000-0005-0000-0000-00000E000000}"/>
    <cellStyle name="Звичайний" xfId="0" builtinId="0" customBuiltin="1"/>
    <cellStyle name="Зв'язана клітинка" xfId="30" builtinId="24" customBuiltin="1"/>
    <cellStyle name="Колірна тема 1" xfId="4" builtinId="29" customBuiltin="1"/>
    <cellStyle name="Колірна тема 2" xfId="5" builtinId="33" customBuiltin="1"/>
    <cellStyle name="Колірна тема 3" xfId="6" builtinId="37" customBuiltin="1"/>
    <cellStyle name="Колірна тема 4" xfId="45" builtinId="41" customBuiltin="1"/>
    <cellStyle name="Колірна тема 5" xfId="49" builtinId="45" customBuiltin="1"/>
    <cellStyle name="Колірна тема 6" xfId="53" builtinId="49" customBuiltin="1"/>
    <cellStyle name="Контрольна клітинка" xfId="31" builtinId="23" customBuiltin="1"/>
    <cellStyle name="Назва" xfId="18" builtinId="15" customBuiltin="1"/>
    <cellStyle name="Нейтральний" xfId="26" builtinId="28" customBuiltin="1"/>
    <cellStyle name="Обчислення" xfId="29" builtinId="22" customBuiltin="1"/>
    <cellStyle name="Переглянуте гіперпосилання" xfId="12" builtinId="9" customBuiltin="1"/>
    <cellStyle name="Підсумок" xfId="35" builtinId="25" customBuiltin="1"/>
    <cellStyle name="Поганий" xfId="25" builtinId="27" customBuiltin="1"/>
    <cellStyle name="Примітка" xfId="33" builtinId="10" customBuiltin="1"/>
    <cellStyle name="Результат" xfId="28" builtinId="21" customBuiltin="1"/>
    <cellStyle name="Текст попередження" xfId="32" builtinId="11" customBuiltin="1"/>
    <cellStyle name="Текст пояснення" xfId="34" builtinId="53" customBuiltin="1"/>
    <cellStyle name="Фінансовий" xfId="19" builtinId="3" customBuiltin="1"/>
    <cellStyle name="Фінансовий [0]" xfId="20" builtinId="6" customBuiltin="1"/>
    <cellStyle name="Час" xfId="17" xr:uid="{00000000-0005-0000-0000-00000F000000}"/>
    <cellStyle name="Число" xfId="16" xr:uid="{00000000-0005-0000-0000-00000B000000}"/>
  </cellStyles>
  <dxfs count="35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1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Medium11">
    <tableStyle name="Дієта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'Обчислення діаграм'!$I$4</c:f>
              <c:strCache>
                <c:ptCount val="1"/>
                <c:pt idx="0">
                  <c:v>КАЛОРІЇ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'Обчислення діаграм'!$E$5:$E$18</c:f>
              <c:strCache>
                <c:ptCount val="14"/>
                <c:pt idx="0">
                  <c:v>НД</c:v>
                </c:pt>
                <c:pt idx="1">
                  <c:v>НД</c:v>
                </c:pt>
                <c:pt idx="2">
                  <c:v>ПН</c:v>
                </c:pt>
                <c:pt idx="3">
                  <c:v>ПН</c:v>
                </c:pt>
                <c:pt idx="4">
                  <c:v>ПН</c:v>
                </c:pt>
                <c:pt idx="5">
                  <c:v>ПН</c:v>
                </c:pt>
                <c:pt idx="6">
                  <c:v>ВТ</c:v>
                </c:pt>
                <c:pt idx="7">
                  <c:v>ВТ</c:v>
                </c:pt>
                <c:pt idx="8">
                  <c:v>ВТ</c:v>
                </c:pt>
                <c:pt idx="9">
                  <c:v>ВТ</c:v>
                </c:pt>
                <c:pt idx="10">
                  <c:v>СР</c:v>
                </c:pt>
                <c:pt idx="11">
                  <c:v>СР</c:v>
                </c:pt>
                <c:pt idx="12">
                  <c:v>СР</c:v>
                </c:pt>
                <c:pt idx="13">
                  <c:v>ПТ</c:v>
                </c:pt>
              </c:strCache>
            </c:strRef>
          </c:cat>
          <c:val>
            <c:numRef>
              <c:f>'Обчислення діаграм'!$I$5:$I$18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'Обчислення діаграм'!$H$4</c:f>
              <c:strCache>
                <c:ptCount val="1"/>
                <c:pt idx="0">
                  <c:v>ВУГЛЕВОДИ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'Обчислення діаграм'!$E$5:$E$18</c:f>
              <c:strCache>
                <c:ptCount val="14"/>
                <c:pt idx="0">
                  <c:v>НД</c:v>
                </c:pt>
                <c:pt idx="1">
                  <c:v>НД</c:v>
                </c:pt>
                <c:pt idx="2">
                  <c:v>ПН</c:v>
                </c:pt>
                <c:pt idx="3">
                  <c:v>ПН</c:v>
                </c:pt>
                <c:pt idx="4">
                  <c:v>ПН</c:v>
                </c:pt>
                <c:pt idx="5">
                  <c:v>ПН</c:v>
                </c:pt>
                <c:pt idx="6">
                  <c:v>ВТ</c:v>
                </c:pt>
                <c:pt idx="7">
                  <c:v>ВТ</c:v>
                </c:pt>
                <c:pt idx="8">
                  <c:v>ВТ</c:v>
                </c:pt>
                <c:pt idx="9">
                  <c:v>ВТ</c:v>
                </c:pt>
                <c:pt idx="10">
                  <c:v>СР</c:v>
                </c:pt>
                <c:pt idx="11">
                  <c:v>СР</c:v>
                </c:pt>
                <c:pt idx="12">
                  <c:v>СР</c:v>
                </c:pt>
                <c:pt idx="13">
                  <c:v>ПТ</c:v>
                </c:pt>
              </c:strCache>
            </c:strRef>
          </c:cat>
          <c:val>
            <c:numRef>
              <c:f>'Обчислення діаграм'!$H$5:$H$18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'Обчислення діаграм'!$G$4</c:f>
              <c:strCache>
                <c:ptCount val="1"/>
                <c:pt idx="0">
                  <c:v>БІЛКИ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'Обчислення діаграм'!$E$5:$E$18</c:f>
              <c:strCache>
                <c:ptCount val="14"/>
                <c:pt idx="0">
                  <c:v>НД</c:v>
                </c:pt>
                <c:pt idx="1">
                  <c:v>НД</c:v>
                </c:pt>
                <c:pt idx="2">
                  <c:v>ПН</c:v>
                </c:pt>
                <c:pt idx="3">
                  <c:v>ПН</c:v>
                </c:pt>
                <c:pt idx="4">
                  <c:v>ПН</c:v>
                </c:pt>
                <c:pt idx="5">
                  <c:v>ПН</c:v>
                </c:pt>
                <c:pt idx="6">
                  <c:v>ВТ</c:v>
                </c:pt>
                <c:pt idx="7">
                  <c:v>ВТ</c:v>
                </c:pt>
                <c:pt idx="8">
                  <c:v>ВТ</c:v>
                </c:pt>
                <c:pt idx="9">
                  <c:v>ВТ</c:v>
                </c:pt>
                <c:pt idx="10">
                  <c:v>СР</c:v>
                </c:pt>
                <c:pt idx="11">
                  <c:v>СР</c:v>
                </c:pt>
                <c:pt idx="12">
                  <c:v>СР</c:v>
                </c:pt>
                <c:pt idx="13">
                  <c:v>ПТ</c:v>
                </c:pt>
              </c:strCache>
            </c:strRef>
          </c:cat>
          <c:val>
            <c:numRef>
              <c:f>'Обчислення діаграм'!$G$5:$G$18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'Обчислення діаграм'!$F$4</c:f>
              <c:strCache>
                <c:ptCount val="1"/>
                <c:pt idx="0">
                  <c:v>ЖИРИ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'Обчислення діаграм'!$E$5:$E$18</c:f>
              <c:strCache>
                <c:ptCount val="14"/>
                <c:pt idx="0">
                  <c:v>НД</c:v>
                </c:pt>
                <c:pt idx="1">
                  <c:v>НД</c:v>
                </c:pt>
                <c:pt idx="2">
                  <c:v>ПН</c:v>
                </c:pt>
                <c:pt idx="3">
                  <c:v>ПН</c:v>
                </c:pt>
                <c:pt idx="4">
                  <c:v>ПН</c:v>
                </c:pt>
                <c:pt idx="5">
                  <c:v>ПН</c:v>
                </c:pt>
                <c:pt idx="6">
                  <c:v>ВТ</c:v>
                </c:pt>
                <c:pt idx="7">
                  <c:v>ВТ</c:v>
                </c:pt>
                <c:pt idx="8">
                  <c:v>ВТ</c:v>
                </c:pt>
                <c:pt idx="9">
                  <c:v>ВТ</c:v>
                </c:pt>
                <c:pt idx="10">
                  <c:v>СР</c:v>
                </c:pt>
                <c:pt idx="11">
                  <c:v>СР</c:v>
                </c:pt>
                <c:pt idx="12">
                  <c:v>СР</c:v>
                </c:pt>
                <c:pt idx="13">
                  <c:v>ПТ</c:v>
                </c:pt>
              </c:strCache>
            </c:strRef>
          </c:cat>
          <c:val>
            <c:numRef>
              <c:f>'Обчислення діаграм'!$F$5:$F$18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黑体"/>
              <a:cs typeface="黑体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'Обчислення діаграм'!$G$22</c:f>
              <c:strCache>
                <c:ptCount val="1"/>
                <c:pt idx="0">
                  <c:v>СПАЛЕНІ КАЛОРІЇ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'Обчислення діаграм'!$D$23:$D$36</c:f>
              <c:numCache>
                <c:formatCode>m/d/yyyy</c:formatCode>
                <c:ptCount val="14"/>
                <c:pt idx="0">
                  <c:v>43869</c:v>
                </c:pt>
                <c:pt idx="1">
                  <c:v>43868</c:v>
                </c:pt>
                <c:pt idx="2">
                  <c:v>43867</c:v>
                </c:pt>
                <c:pt idx="3">
                  <c:v>43866</c:v>
                </c:pt>
                <c:pt idx="4">
                  <c:v>43865</c:v>
                </c:pt>
                <c:pt idx="5">
                  <c:v>43864</c:v>
                </c:pt>
                <c:pt idx="6">
                  <c:v>43863</c:v>
                </c:pt>
                <c:pt idx="7">
                  <c:v>43862</c:v>
                </c:pt>
                <c:pt idx="8">
                  <c:v>43861</c:v>
                </c:pt>
                <c:pt idx="9">
                  <c:v>43860</c:v>
                </c:pt>
                <c:pt idx="10">
                  <c:v>43859</c:v>
                </c:pt>
                <c:pt idx="11">
                  <c:v>43858</c:v>
                </c:pt>
                <c:pt idx="12">
                  <c:v>43857</c:v>
                </c:pt>
                <c:pt idx="13">
                  <c:v>43856</c:v>
                </c:pt>
              </c:numCache>
            </c:numRef>
          </c:cat>
          <c:val>
            <c:numRef>
              <c:f>'Обчислення діаграм'!$G$23:$G$36</c:f>
              <c:numCache>
                <c:formatCode>#,##0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'Обчислення діаграм'!$F$22</c:f>
              <c:strCache>
                <c:ptCount val="1"/>
                <c:pt idx="0">
                  <c:v>ТРИВАЛІСТЬ (ХВ)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'Обчислення діаграм'!$D$23:$E$36</c:f>
              <c:multiLvlStrCache>
                <c:ptCount val="14"/>
                <c:lvl>
                  <c:pt idx="0">
                    <c:v>СБ</c:v>
                  </c:pt>
                  <c:pt idx="1">
                    <c:v>ПТ</c:v>
                  </c:pt>
                  <c:pt idx="2">
                    <c:v>ЧТ</c:v>
                  </c:pt>
                  <c:pt idx="3">
                    <c:v>СР</c:v>
                  </c:pt>
                  <c:pt idx="4">
                    <c:v>ВТ</c:v>
                  </c:pt>
                  <c:pt idx="5">
                    <c:v>ПН</c:v>
                  </c:pt>
                  <c:pt idx="6">
                    <c:v>НД</c:v>
                  </c:pt>
                  <c:pt idx="7">
                    <c:v>СБ</c:v>
                  </c:pt>
                  <c:pt idx="8">
                    <c:v>ПТ</c:v>
                  </c:pt>
                  <c:pt idx="9">
                    <c:v>ЧТ</c:v>
                  </c:pt>
                  <c:pt idx="10">
                    <c:v>СР</c:v>
                  </c:pt>
                  <c:pt idx="11">
                    <c:v>ВТ</c:v>
                  </c:pt>
                  <c:pt idx="12">
                    <c:v>ПН</c:v>
                  </c:pt>
                  <c:pt idx="13">
                    <c:v>НД</c:v>
                  </c:pt>
                </c:lvl>
                <c:lvl>
                  <c:pt idx="0">
                    <c:v>08.02.2020</c:v>
                  </c:pt>
                  <c:pt idx="1">
                    <c:v>07.02.2020</c:v>
                  </c:pt>
                  <c:pt idx="2">
                    <c:v>06.02.2020</c:v>
                  </c:pt>
                  <c:pt idx="3">
                    <c:v>05.02.2020</c:v>
                  </c:pt>
                  <c:pt idx="4">
                    <c:v>04.02.2020</c:v>
                  </c:pt>
                  <c:pt idx="5">
                    <c:v>03.02.2020</c:v>
                  </c:pt>
                  <c:pt idx="6">
                    <c:v>02.02.2020</c:v>
                  </c:pt>
                  <c:pt idx="7">
                    <c:v>01.02.2020</c:v>
                  </c:pt>
                  <c:pt idx="8">
                    <c:v>31.01.2020</c:v>
                  </c:pt>
                  <c:pt idx="9">
                    <c:v>30.01.2020</c:v>
                  </c:pt>
                  <c:pt idx="10">
                    <c:v>29.01.2020</c:v>
                  </c:pt>
                  <c:pt idx="11">
                    <c:v>28.01.2020</c:v>
                  </c:pt>
                  <c:pt idx="12">
                    <c:v>27.01.2020</c:v>
                  </c:pt>
                  <c:pt idx="13">
                    <c:v>26.01.2020</c:v>
                  </c:pt>
                </c:lvl>
              </c:multiLvlStrCache>
            </c:multiLvlStrRef>
          </c:cat>
          <c:val>
            <c:numRef>
              <c:f>'Обчислення діаграм'!$F$23:$F$36</c:f>
              <c:numCache>
                <c:formatCode>#,##0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黑体"/>
              <a:cs typeface="黑体"/>
            </a:defRPr>
          </a:pPr>
          <a:endParaRPr lang="uk-UA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&#1044;&#1030;&#1028;&#1058;&#1040;'!A1"/><Relationship Id="rId1" Type="http://schemas.openxmlformats.org/officeDocument/2006/relationships/hyperlink" Target="#'&#1042;&#1055;&#1056;&#1040;&#1042;&#1048;'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42;&#1055;&#1056;&#1040;&#1042;&#1048;'!A1"/><Relationship Id="rId1" Type="http://schemas.openxmlformats.org/officeDocument/2006/relationships/hyperlink" Target="#'&#1062;&#1030;&#1051;&#1030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62;&#1030;&#1051;&#1030;'!A1"/><Relationship Id="rId1" Type="http://schemas.openxmlformats.org/officeDocument/2006/relationships/hyperlink" Target="#'&#1044;&#1030;&#1028;&#1058;&#104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Вправи" descr="Кнопка переходу до аркуша &quot;Вправи&quot;">
          <a:hlinkClick xmlns:r="http://schemas.openxmlformats.org/officeDocument/2006/relationships" r:id="rId1" tooltip="Натисніть, щоб відкрити аркуш &quot;Вправи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>
              <a:solidFill>
                <a:schemeClr val="bg1"/>
              </a:solidFill>
              <a:latin typeface="Arial Black" panose="020B0A04020102020204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Дієта" descr="Кнопка переходу до аркуша &quot;Дієта&quot;">
          <a:hlinkClick xmlns:r="http://schemas.openxmlformats.org/officeDocument/2006/relationships" r:id="rId2" tooltip="Натисніть, щоб відкрити аркуш &quot;Дієта&quot;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 b="0">
              <a:solidFill>
                <a:schemeClr val="bg1"/>
              </a:solidFill>
              <a:latin typeface="Arial Black" panose="020B0A04020102020204" pitchFamily="34" charset="0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38100</xdr:colOff>
      <xdr:row>3</xdr:row>
      <xdr:rowOff>38101</xdr:rowOff>
    </xdr:from>
    <xdr:to>
      <xdr:col>10</xdr:col>
      <xdr:colOff>790575</xdr:colOff>
      <xdr:row>5</xdr:row>
      <xdr:rowOff>542926</xdr:rowOff>
    </xdr:to>
    <xdr:graphicFrame macro="">
      <xdr:nvGraphicFramePr>
        <xdr:cNvPr id="19" name="дгрмАналізДієти" descr="Нормована гістограма з накопиченням, що ілюструє останні 14 днів дієти з відомостями про жири, білки, вуглеводи та калорії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7</xdr:row>
      <xdr:rowOff>1</xdr:rowOff>
    </xdr:from>
    <xdr:to>
      <xdr:col>10</xdr:col>
      <xdr:colOff>809624</xdr:colOff>
      <xdr:row>13</xdr:row>
      <xdr:rowOff>561976</xdr:rowOff>
    </xdr:to>
    <xdr:graphicFrame macro="">
      <xdr:nvGraphicFramePr>
        <xdr:cNvPr id="21" name="дгрмАналізВправ" descr="Стовпчаста й лінійчата діаграми, що ілюструють спалені калорії та тривалість у хвилинах для останніх 14 записів вправ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464820</xdr:colOff>
      <xdr:row>0</xdr:row>
      <xdr:rowOff>99060</xdr:rowOff>
    </xdr:from>
    <xdr:to>
      <xdr:col>8</xdr:col>
      <xdr:colOff>922020</xdr:colOff>
      <xdr:row>0</xdr:row>
      <xdr:rowOff>403859</xdr:rowOff>
    </xdr:to>
    <xdr:sp macro="" textlink="">
      <xdr:nvSpPr>
        <xdr:cNvPr id="4" name="Цілі" descr="Кнопка переходу до аркуша &quot;Цілі&quot;">
          <a:hlinkClick xmlns:r="http://schemas.openxmlformats.org/officeDocument/2006/relationships" r:id="rId1" tooltip="Натисніть, щоб відкрити аркуш &quot;Цілі&quot;"/>
          <a:extLst>
            <a:ext uri="{FF2B5EF4-FFF2-40B4-BE49-F238E27FC236}">
              <a16:creationId xmlns:a16="http://schemas.microsoft.com/office/drawing/2014/main" id="{46B1B23F-F4B7-4FFB-91EC-CB67B8D03D0E}"/>
            </a:ext>
          </a:extLst>
        </xdr:cNvPr>
        <xdr:cNvSpPr/>
      </xdr:nvSpPr>
      <xdr:spPr>
        <a:xfrm>
          <a:off x="8031480" y="99060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 b="0">
              <a:solidFill>
                <a:schemeClr val="bg1"/>
              </a:solidFill>
              <a:latin typeface="Arial Black" panose="020B0A04020102020204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8</xdr:col>
      <xdr:colOff>1405890</xdr:colOff>
      <xdr:row>0</xdr:row>
      <xdr:rowOff>99060</xdr:rowOff>
    </xdr:from>
    <xdr:to>
      <xdr:col>8</xdr:col>
      <xdr:colOff>1863090</xdr:colOff>
      <xdr:row>0</xdr:row>
      <xdr:rowOff>403859</xdr:rowOff>
    </xdr:to>
    <xdr:sp macro="" textlink="">
      <xdr:nvSpPr>
        <xdr:cNvPr id="5" name="Вправи" descr="Кнопка переходу до аркуша &quot;Вправи&quot;">
          <a:hlinkClick xmlns:r="http://schemas.openxmlformats.org/officeDocument/2006/relationships" r:id="rId2" tooltip="Натисніть, щоб відкрити аркуш &quot;Вправи&quot;"/>
          <a:extLst>
            <a:ext uri="{FF2B5EF4-FFF2-40B4-BE49-F238E27FC236}">
              <a16:creationId xmlns:a16="http://schemas.microsoft.com/office/drawing/2014/main" id="{E219E792-3353-4AEF-B199-E464580C5429}"/>
            </a:ext>
          </a:extLst>
        </xdr:cNvPr>
        <xdr:cNvSpPr/>
      </xdr:nvSpPr>
      <xdr:spPr>
        <a:xfrm>
          <a:off x="8972550" y="99060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 b="0">
              <a:solidFill>
                <a:schemeClr val="bg1"/>
              </a:solidFill>
              <a:latin typeface="Arial Black" panose="020B0A04020102020204" pitchFamily="34" charset="0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Дієта" descr="Кнопка переходу до аркуша &quot;Дієта&quot;">
          <a:hlinkClick xmlns:r="http://schemas.openxmlformats.org/officeDocument/2006/relationships" r:id="rId1" tooltip="Натисніть, щоб відкрити аркуш &quot;Дієта&quot;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 b="0">
              <a:solidFill>
                <a:schemeClr val="bg1"/>
              </a:solidFill>
              <a:latin typeface="Arial Black" panose="020B0A04020102020204" pitchFamily="34" charset="0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Цілі" descr="Кнопка переходу до аркуша &quot;Цілі&quot;">
          <a:hlinkClick xmlns:r="http://schemas.openxmlformats.org/officeDocument/2006/relationships" r:id="rId2" tooltip="Натисніть, щоб відкрити аркуш &quot;Цілі&quot;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uk" sz="1100" b="0">
              <a:solidFill>
                <a:schemeClr val="bg1"/>
              </a:solidFill>
              <a:latin typeface="Arial Black" panose="020B0A04020102020204" pitchFamily="34" charset="0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ієта" displayName="Дієта" ref="B3:I19" headerRowDxfId="27" dataDxfId="26">
  <autoFilter ref="B3:I19" xr:uid="{00000000-0009-0000-0100-000001000000}"/>
  <tableColumns count="8">
    <tableColumn id="1" xr3:uid="{00000000-0010-0000-0000-000001000000}" name="ДАТА" totalsRowLabel="Підсумок" dataDxfId="25" totalsRowDxfId="24" dataCellStyle="Дата"/>
    <tableColumn id="2" xr3:uid="{00000000-0010-0000-0000-000002000000}" name="ЧАС" dataDxfId="23" totalsRowDxfId="22" dataCellStyle="Час"/>
    <tableColumn id="3" xr3:uid="{00000000-0010-0000-0000-000003000000}" name="ОПИС" dataDxfId="21" totalsRowDxfId="20"/>
    <tableColumn id="4" xr3:uid="{00000000-0010-0000-0000-000004000000}" name="КАЛОРІЇ" dataDxfId="19" totalsRowDxfId="18" dataCellStyle="Число"/>
    <tableColumn id="5" xr3:uid="{00000000-0010-0000-0000-000005000000}" name="ВУГЛЕВОДИ" dataDxfId="17" totalsRowDxfId="16" dataCellStyle="Число"/>
    <tableColumn id="6" xr3:uid="{00000000-0010-0000-0000-000006000000}" name="БІЛОК" dataDxfId="15" totalsRowDxfId="14" dataCellStyle="Число"/>
    <tableColumn id="7" xr3:uid="{00000000-0010-0000-0000-000007000000}" name="ЖИР" dataDxfId="13" totalsRowDxfId="12" dataCellStyle="Число"/>
    <tableColumn id="8" xr3:uid="{00000000-0010-0000-0000-000008000000}" name="НОТАТКИ" totalsRowFunction="count" dataDxfId="11" totalsRowDxfId="10"/>
  </tableColumns>
  <tableStyleInfo name="Дієта" showFirstColumn="0" showLastColumn="0" showRowStripes="1" showColumnStripes="0"/>
  <extLst>
    <ext xmlns:x14="http://schemas.microsoft.com/office/spreadsheetml/2009/9/main" uri="{504A1905-F514-4f6f-8877-14C23A59335A}">
      <x14:table altTextSummary="Введіть відомості про дієту, як-от дату, час, опис, калорії, вуглеводи, білки, жири, а також додайте нотат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Вправи" displayName="Вправи" ref="B3:E20" headerRowDxfId="9" dataDxfId="8">
  <autoFilter ref="B3:E20" xr:uid="{00000000-0009-0000-0100-000002000000}"/>
  <tableColumns count="4">
    <tableColumn id="1" xr3:uid="{00000000-0010-0000-0100-000001000000}" name="ДАТА" totalsRowLabel="Підсумок" dataDxfId="7" totalsRowDxfId="6" dataCellStyle="Дата"/>
    <tableColumn id="2" xr3:uid="{00000000-0010-0000-0100-000002000000}" name="ТРИВАЛІСТЬ (ХВ)" dataDxfId="5" totalsRowDxfId="4" dataCellStyle="Число"/>
    <tableColumn id="3" xr3:uid="{00000000-0010-0000-0100-000003000000}" name="СПАЛЕНІ КАЛОРІЇ" dataDxfId="3" totalsRowDxfId="2" dataCellStyle="Число"/>
    <tableColumn id="4" xr3:uid="{00000000-0010-0000-0100-000004000000}" name="НОТАТКИ" totalsRowFunction="count" dataDxfId="1" totalsRowDxfId="0"/>
  </tableColumns>
  <tableStyleInfo name="Дієта" showFirstColumn="0" showLastColumn="0" showRowStripes="1" showColumnStripes="0"/>
  <extLst>
    <ext xmlns:x14="http://schemas.microsoft.com/office/spreadsheetml/2009/9/main" uri="{504A1905-F514-4f6f-8877-14C23A59335A}">
      <x14:table altTextSummary="Введіть відомості про вправи, як-от дату, тривалість, спалені калорії, а також додайте нотатки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C:\Users\ABC%20Work\Dropbox\Development\AccessibilityTask_Excel\21-30\TF04036851_Diet%20and%20exercise%20journal_MZM_v2.xl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K14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21.75" style="2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2:11" ht="36.75" x14ac:dyDescent="0.7">
      <c r="B1" s="22">
        <f ca="1">TODAY()</f>
        <v>43849</v>
      </c>
      <c r="C1" s="19" t="s">
        <v>7</v>
      </c>
      <c r="D1" s="19"/>
      <c r="E1" s="19"/>
      <c r="F1" s="19"/>
      <c r="G1" s="19"/>
      <c r="H1" s="19"/>
      <c r="I1" s="19"/>
      <c r="J1" s="27" t="s">
        <v>11</v>
      </c>
      <c r="K1" s="27" t="s">
        <v>12</v>
      </c>
    </row>
    <row r="2" spans="2:11" ht="45" customHeight="1" x14ac:dyDescent="0.2">
      <c r="B2" s="21" t="s">
        <v>0</v>
      </c>
      <c r="C2" s="1" t="s">
        <v>8</v>
      </c>
    </row>
    <row r="3" spans="2:11" ht="30" customHeight="1" x14ac:dyDescent="0.5">
      <c r="B3" s="23">
        <f ca="1">ДатаПочатку+121</f>
        <v>43970</v>
      </c>
      <c r="C3" s="12" t="s">
        <v>9</v>
      </c>
      <c r="D3" s="12"/>
      <c r="E3" s="12"/>
      <c r="F3" s="12"/>
      <c r="G3" s="12"/>
      <c r="H3" s="12"/>
      <c r="I3" s="12"/>
      <c r="J3" s="12"/>
      <c r="K3" s="12"/>
    </row>
    <row r="4" spans="2:11" ht="45" customHeight="1" x14ac:dyDescent="0.2">
      <c r="B4" s="21" t="s">
        <v>1</v>
      </c>
    </row>
    <row r="5" spans="2:11" ht="36.75" customHeight="1" x14ac:dyDescent="0.5">
      <c r="B5" s="20">
        <v>220</v>
      </c>
    </row>
    <row r="6" spans="2:11" ht="45" customHeight="1" x14ac:dyDescent="0.2">
      <c r="B6" s="15" t="s">
        <v>2</v>
      </c>
    </row>
    <row r="7" spans="2:11" ht="36.75" customHeight="1" x14ac:dyDescent="0.5">
      <c r="B7" s="20">
        <v>180</v>
      </c>
      <c r="C7" s="12" t="s">
        <v>10</v>
      </c>
      <c r="D7" s="12"/>
      <c r="E7" s="12"/>
      <c r="F7" s="12"/>
      <c r="G7" s="12"/>
      <c r="H7" s="12"/>
      <c r="I7" s="12"/>
      <c r="J7" s="12"/>
      <c r="K7" s="12"/>
    </row>
    <row r="8" spans="2:11" ht="45" customHeight="1" x14ac:dyDescent="0.2">
      <c r="B8" s="15" t="s">
        <v>3</v>
      </c>
    </row>
    <row r="9" spans="2:11" ht="36.75" customHeight="1" x14ac:dyDescent="0.5">
      <c r="B9" s="24">
        <f>ПочатковаВага-КінцеваВага</f>
        <v>40</v>
      </c>
    </row>
    <row r="10" spans="2:11" ht="45" customHeight="1" x14ac:dyDescent="0.2">
      <c r="B10" s="16" t="s">
        <v>4</v>
      </c>
    </row>
    <row r="11" spans="2:11" ht="36.75" customHeight="1" x14ac:dyDescent="0.5">
      <c r="B11" s="24">
        <f ca="1">ДатаЗавершення-ДатаПочатку</f>
        <v>121</v>
      </c>
      <c r="J11" s="2"/>
      <c r="K11" s="2"/>
    </row>
    <row r="12" spans="2:11" ht="45" customHeight="1" x14ac:dyDescent="0.2">
      <c r="B12" s="16" t="s">
        <v>5</v>
      </c>
      <c r="J12" s="2"/>
      <c r="K12" s="2"/>
    </row>
    <row r="13" spans="2:11" ht="36.75" customHeight="1" x14ac:dyDescent="0.5">
      <c r="B13" s="18">
        <f ca="1">ЦільЩодоСкиданняВаги/B11</f>
        <v>0.33057851239669422</v>
      </c>
      <c r="J13" s="2"/>
      <c r="K13" s="2"/>
    </row>
    <row r="14" spans="2:11" ht="45" customHeight="1" x14ac:dyDescent="0.2">
      <c r="B14" s="16" t="s">
        <v>6</v>
      </c>
    </row>
  </sheetData>
  <dataValidations count="15">
    <dataValidation allowBlank="1" showInputMessage="1" showErrorMessage="1" prompt="Введіть дату початку в цій клітинці. Оновіть дату завершення, початкову вагу та бажану кінцеву вагу в клітинках нижче. Загальне скидання ваги, кількість днів для його досягнення та скидання за день обчислюються автоматично" sqref="B1" xr:uid="{00000000-0002-0000-0000-000000000000}"/>
    <dataValidation allowBlank="1" showInputMessage="1" showErrorMessage="1" prompt="Створіть у цій книзі щоденник дієти та вправ. Введіть початкову й бажану вагу, щоб розрахувати на аркуші, скільки ваги потрібно скинути. Діаграми ілюструють результати дієти та вправ" sqref="A1" xr:uid="{00000000-0002-0000-0000-000001000000}"/>
    <dataValidation allowBlank="1" showInputMessage="1" showErrorMessage="1" prompt="Введіть дату завершення в цій клітинці" sqref="B3" xr:uid="{00000000-0002-0000-0000-000002000000}"/>
    <dataValidation allowBlank="1" showInputMessage="1" showErrorMessage="1" prompt="Введіть початкову вагу в цій клітинці" sqref="B5" xr:uid="{00000000-0002-0000-0000-000003000000}"/>
    <dataValidation allowBlank="1" showInputMessage="1" showErrorMessage="1" prompt="Введіть кінцеву вагу в цій клітинці" sqref="B7" xr:uid="{00000000-0002-0000-0000-000004000000}"/>
    <dataValidation allowBlank="1" showInputMessage="1" showErrorMessage="1" prompt="У цій клітинці автоматично обчислюється, скільки ваги потрібно скинути" sqref="B9" xr:uid="{00000000-0002-0000-0000-000005000000}"/>
    <dataValidation allowBlank="1" showInputMessage="1" showErrorMessage="1" prompt="У цій клітинці автоматично обчислюється кількість днів для скидання ваги" sqref="B11" xr:uid="{00000000-0002-0000-0000-000006000000}"/>
    <dataValidation allowBlank="1" showInputMessage="1" showErrorMessage="1" prompt="У цій клітинці автоматично обчислюється, скільки ваги потрібно скинути за день" sqref="B13" xr:uid="{00000000-0002-0000-0000-000007000000}"/>
    <dataValidation allowBlank="1" showInputMessage="1" showErrorMessage="1" prompt="У цій клітинці наведено заголовок аркуша. Виділіть клітинку J1, щоб перейти до аркуша &quot;Вправи&quot;, або клітинку K1, щоб перейти до аркуша &quot;Дієта&quot;" sqref="C1" xr:uid="{00000000-0002-0000-0000-000008000000}"/>
    <dataValidation allowBlank="1" showInputMessage="1" showErrorMessage="1" prompt="Посилання для переходу до аркуша &quot;Вправи&quot;" sqref="J1" xr:uid="{00000000-0002-0000-0000-000009000000}"/>
    <dataValidation allowBlank="1" showInputMessage="1" showErrorMessage="1" prompt="Посилання для переходу до аркуша &quot;Дієта&quot;" sqref="K1" xr:uid="{00000000-0002-0000-0000-00000A000000}"/>
    <dataValidation allowBlank="1" showInputMessage="1" showErrorMessage="1" prompt="Аналіз дієти базується на даних з аркуша &quot;Дієта&quot;" sqref="C3" xr:uid="{00000000-0002-0000-0000-00000B000000}"/>
    <dataValidation allowBlank="1" showInputMessage="1" showErrorMessage="1" prompt="Аналіз вправ базується на даних з аркуша &quot;Вправи&quot;" sqref="C7" xr:uid="{00000000-0002-0000-0000-00000C000000}"/>
    <dataValidation allowBlank="1" showInputMessage="1" showErrorMessage="1" prompt="Гістограма з накопиченням &quot;Аналіз дієти&quot; в клітинках із C4 до K7" sqref="C4" xr:uid="{00000000-0002-0000-0000-00000D000000}"/>
    <dataValidation allowBlank="1" showInputMessage="1" showErrorMessage="1" prompt="у цій клітинці наведено підзаголовок аркуша. Діаграма &quot;Аналіз дієти&quot; починається в клітинці C4. Діаграма &quot;Аналіз вправ&quot; починається в клітинці C9" sqref="C2" xr:uid="{00000000-0002-0000-0000-00000E000000}"/>
  </dataValidations>
  <hyperlinks>
    <hyperlink ref="J1" location="ВПРАВИ!A1" tooltip="Натисніть, щоб відкрити аркуш &quot;Вправи&quot;" display="Exercise" xr:uid="{00000000-0004-0000-0000-000000000000}"/>
    <hyperlink ref="K1" location="ДІЄТА!A1" tooltip="Натисніть, щоб відкрити аркуш &quot;Дієта&quot;" display="Diet" xr:uid="{00000000-0004-0000-0000-000001000000}"/>
  </hyperlinks>
  <printOptions horizontalCentered="1"/>
  <pageMargins left="0.4" right="0.4" top="0.4" bottom="0.4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  <pageSetUpPr autoPageBreaks="0" fitToPage="1"/>
  </sheetPr>
  <dimension ref="B1:I19"/>
  <sheetViews>
    <sheetView showGridLines="0" zoomScaleNormal="10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16.625" customWidth="1"/>
    <col min="7" max="8" width="12.625" customWidth="1"/>
    <col min="9" max="9" width="25.375" customWidth="1"/>
    <col min="10" max="10" width="2.625" customWidth="1"/>
  </cols>
  <sheetData>
    <row r="1" spans="2:9" ht="37.5" customHeight="1" x14ac:dyDescent="0.7">
      <c r="B1" s="19" t="s">
        <v>13</v>
      </c>
      <c r="C1" s="19"/>
      <c r="D1" s="19"/>
      <c r="E1" s="19"/>
      <c r="F1" s="19"/>
      <c r="G1" s="19"/>
      <c r="H1" s="19"/>
      <c r="I1" s="27"/>
    </row>
    <row r="2" spans="2:9" ht="35.25" customHeight="1" x14ac:dyDescent="0.2">
      <c r="B2" s="11" t="str">
        <f>Підзаголовок</f>
        <v>ЩОДЕННИК СХУДНЕННЯ ТА ВПРАВ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28" t="s">
        <v>14</v>
      </c>
      <c r="C3" s="28" t="s">
        <v>15</v>
      </c>
      <c r="D3" s="28" t="s">
        <v>16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</row>
    <row r="4" spans="2:9" ht="32.25" customHeight="1" x14ac:dyDescent="0.2">
      <c r="B4" s="13">
        <f ca="1">ДатаПочатку</f>
        <v>43849</v>
      </c>
      <c r="C4" s="31">
        <v>0.29166666666666669</v>
      </c>
      <c r="D4" s="9" t="s">
        <v>17</v>
      </c>
      <c r="E4" s="17">
        <v>1</v>
      </c>
      <c r="F4" s="17">
        <v>0</v>
      </c>
      <c r="G4" s="17">
        <v>0</v>
      </c>
      <c r="H4" s="17">
        <v>0</v>
      </c>
      <c r="I4" s="9" t="s">
        <v>27</v>
      </c>
    </row>
    <row r="5" spans="2:9" ht="32.25" customHeight="1" x14ac:dyDescent="0.2">
      <c r="B5" s="13">
        <f ca="1">ДатаПочатку</f>
        <v>43849</v>
      </c>
      <c r="C5" s="31">
        <v>0.33333333333333331</v>
      </c>
      <c r="D5" s="9" t="s">
        <v>18</v>
      </c>
      <c r="E5" s="17">
        <v>10</v>
      </c>
      <c r="F5" s="17">
        <v>10</v>
      </c>
      <c r="G5" s="17">
        <v>2</v>
      </c>
      <c r="H5" s="17">
        <v>10</v>
      </c>
      <c r="I5" s="9" t="s">
        <v>28</v>
      </c>
    </row>
    <row r="6" spans="2:9" ht="32.25" customHeight="1" x14ac:dyDescent="0.2">
      <c r="B6" s="13">
        <f ca="1">ДатаПочатку</f>
        <v>43849</v>
      </c>
      <c r="C6" s="31">
        <v>0.5</v>
      </c>
      <c r="D6" s="9" t="s">
        <v>19</v>
      </c>
      <c r="E6" s="17">
        <v>283</v>
      </c>
      <c r="F6" s="17">
        <v>46</v>
      </c>
      <c r="G6" s="17">
        <v>18</v>
      </c>
      <c r="H6" s="17">
        <v>3.5</v>
      </c>
      <c r="I6" s="9" t="s">
        <v>29</v>
      </c>
    </row>
    <row r="7" spans="2:9" ht="32.25" customHeight="1" x14ac:dyDescent="0.2">
      <c r="B7" s="13">
        <f ca="1">ДатаПочатку</f>
        <v>43849</v>
      </c>
      <c r="C7" s="31">
        <v>0.79166666666666663</v>
      </c>
      <c r="D7" s="9" t="s">
        <v>20</v>
      </c>
      <c r="E7" s="17">
        <v>500</v>
      </c>
      <c r="F7" s="17">
        <v>42</v>
      </c>
      <c r="G7" s="17">
        <v>35</v>
      </c>
      <c r="H7" s="17">
        <v>25</v>
      </c>
      <c r="I7" s="9" t="s">
        <v>30</v>
      </c>
    </row>
    <row r="8" spans="2:9" ht="32.25" customHeight="1" x14ac:dyDescent="0.2">
      <c r="B8" s="13">
        <f ca="1">ДатаПочатку+1</f>
        <v>43850</v>
      </c>
      <c r="C8" s="31">
        <v>0.29166666666666669</v>
      </c>
      <c r="D8" s="9" t="s">
        <v>17</v>
      </c>
      <c r="E8" s="17">
        <v>1</v>
      </c>
      <c r="F8" s="17">
        <v>0</v>
      </c>
      <c r="G8" s="17">
        <v>0</v>
      </c>
      <c r="H8" s="17">
        <v>0</v>
      </c>
      <c r="I8" s="9" t="s">
        <v>27</v>
      </c>
    </row>
    <row r="9" spans="2:9" ht="32.25" customHeight="1" x14ac:dyDescent="0.2">
      <c r="B9" s="13">
        <f ca="1">ДатаПочатку+1</f>
        <v>43850</v>
      </c>
      <c r="C9" s="31">
        <v>0.33333333333333331</v>
      </c>
      <c r="D9" s="9" t="s">
        <v>21</v>
      </c>
      <c r="E9" s="17">
        <v>10</v>
      </c>
      <c r="F9" s="17">
        <v>10</v>
      </c>
      <c r="G9" s="17">
        <v>2</v>
      </c>
      <c r="H9" s="17">
        <v>10</v>
      </c>
      <c r="I9" s="9" t="s">
        <v>28</v>
      </c>
    </row>
    <row r="10" spans="2:9" ht="32.25" customHeight="1" x14ac:dyDescent="0.2">
      <c r="B10" s="13">
        <f ca="1">ДатаПочатку+1</f>
        <v>43850</v>
      </c>
      <c r="C10" s="31">
        <v>0.5</v>
      </c>
      <c r="D10" s="9" t="s">
        <v>19</v>
      </c>
      <c r="E10" s="17">
        <v>189</v>
      </c>
      <c r="F10" s="17">
        <v>26</v>
      </c>
      <c r="G10" s="17">
        <v>3</v>
      </c>
      <c r="H10" s="17">
        <v>8</v>
      </c>
      <c r="I10" s="9" t="s">
        <v>31</v>
      </c>
    </row>
    <row r="11" spans="2:9" ht="32.25" customHeight="1" x14ac:dyDescent="0.2">
      <c r="B11" s="13">
        <f ca="1">ДатаПочатку+1</f>
        <v>43850</v>
      </c>
      <c r="C11" s="31">
        <v>0.79166666666666663</v>
      </c>
      <c r="D11" s="9" t="s">
        <v>20</v>
      </c>
      <c r="E11" s="17">
        <v>477</v>
      </c>
      <c r="F11" s="17">
        <v>62</v>
      </c>
      <c r="G11" s="17">
        <v>13.5</v>
      </c>
      <c r="H11" s="17">
        <v>21</v>
      </c>
      <c r="I11" s="9" t="s">
        <v>20</v>
      </c>
    </row>
    <row r="12" spans="2:9" ht="32.25" customHeight="1" x14ac:dyDescent="0.2">
      <c r="B12" s="13">
        <f ca="1">ДатаПочатку+2</f>
        <v>43851</v>
      </c>
      <c r="C12" s="31">
        <v>0.29166666666666669</v>
      </c>
      <c r="D12" s="9" t="s">
        <v>17</v>
      </c>
      <c r="E12" s="17">
        <v>1</v>
      </c>
      <c r="F12" s="17">
        <v>0</v>
      </c>
      <c r="G12" s="17">
        <v>0</v>
      </c>
      <c r="H12" s="17">
        <v>0</v>
      </c>
      <c r="I12" s="9" t="s">
        <v>27</v>
      </c>
    </row>
    <row r="13" spans="2:9" ht="32.25" customHeight="1" x14ac:dyDescent="0.2">
      <c r="B13" s="13">
        <f ca="1">ДатаПочатку+2</f>
        <v>43851</v>
      </c>
      <c r="C13" s="31">
        <v>0.33333333333333331</v>
      </c>
      <c r="D13" s="9" t="s">
        <v>18</v>
      </c>
      <c r="E13" s="17">
        <v>245</v>
      </c>
      <c r="F13" s="17">
        <v>48</v>
      </c>
      <c r="G13" s="17">
        <v>10</v>
      </c>
      <c r="H13" s="17">
        <v>1.5</v>
      </c>
      <c r="I13" s="9" t="s">
        <v>28</v>
      </c>
    </row>
    <row r="14" spans="2:9" ht="32.25" customHeight="1" x14ac:dyDescent="0.2">
      <c r="B14" s="13">
        <f ca="1">ДатаПочатку+2</f>
        <v>43851</v>
      </c>
      <c r="C14" s="31">
        <v>0.5</v>
      </c>
      <c r="D14" s="9" t="s">
        <v>19</v>
      </c>
      <c r="E14" s="17">
        <v>247</v>
      </c>
      <c r="F14" s="17">
        <v>11</v>
      </c>
      <c r="G14" s="17">
        <v>43</v>
      </c>
      <c r="H14" s="17">
        <v>5</v>
      </c>
      <c r="I14" s="9" t="s">
        <v>32</v>
      </c>
    </row>
    <row r="15" spans="2:9" ht="32.25" customHeight="1" x14ac:dyDescent="0.2">
      <c r="B15" s="13">
        <f ca="1">ДатаПочатку+2</f>
        <v>43851</v>
      </c>
      <c r="C15" s="31">
        <v>0.79166666666666663</v>
      </c>
      <c r="D15" s="9" t="s">
        <v>20</v>
      </c>
      <c r="E15" s="17">
        <v>456</v>
      </c>
      <c r="F15" s="17">
        <v>64</v>
      </c>
      <c r="G15" s="17">
        <v>32</v>
      </c>
      <c r="H15" s="17">
        <v>22</v>
      </c>
      <c r="I15" s="9" t="s">
        <v>20</v>
      </c>
    </row>
    <row r="16" spans="2:9" ht="32.25" customHeight="1" x14ac:dyDescent="0.2">
      <c r="B16" s="14">
        <f ca="1">ДатаПочатку+3</f>
        <v>43852</v>
      </c>
      <c r="C16" s="32">
        <v>0.29166666666666669</v>
      </c>
      <c r="D16" s="9" t="s">
        <v>21</v>
      </c>
      <c r="E16" s="17">
        <v>10</v>
      </c>
      <c r="F16" s="17">
        <v>10</v>
      </c>
      <c r="G16" s="17">
        <v>2</v>
      </c>
      <c r="H16" s="17">
        <v>10</v>
      </c>
      <c r="I16" s="9" t="s">
        <v>28</v>
      </c>
    </row>
    <row r="17" spans="2:9" ht="32.25" customHeight="1" x14ac:dyDescent="0.2">
      <c r="B17" s="14">
        <f ca="1">ДатаПочатку+3</f>
        <v>43852</v>
      </c>
      <c r="C17" s="32">
        <v>0.41666666666666669</v>
      </c>
      <c r="D17" s="9" t="s">
        <v>17</v>
      </c>
      <c r="E17" s="17">
        <v>135</v>
      </c>
      <c r="F17" s="17">
        <v>12.36</v>
      </c>
      <c r="G17" s="17">
        <v>8.81</v>
      </c>
      <c r="H17" s="17">
        <v>5.51</v>
      </c>
      <c r="I17" s="9" t="s">
        <v>33</v>
      </c>
    </row>
    <row r="18" spans="2:9" ht="32.25" customHeight="1" x14ac:dyDescent="0.2">
      <c r="B18" s="14">
        <f ca="1">ДатаПочатку+3</f>
        <v>43852</v>
      </c>
      <c r="C18" s="32">
        <v>0.51041666666666663</v>
      </c>
      <c r="D18" s="9" t="s">
        <v>19</v>
      </c>
      <c r="E18" s="17">
        <v>184</v>
      </c>
      <c r="F18" s="17">
        <v>7</v>
      </c>
      <c r="G18" s="17">
        <v>5.43</v>
      </c>
      <c r="H18" s="17">
        <v>15</v>
      </c>
      <c r="I18" s="9" t="s">
        <v>32</v>
      </c>
    </row>
    <row r="19" spans="2:9" ht="32.25" customHeight="1" x14ac:dyDescent="0.2">
      <c r="B19" s="13">
        <f ca="1">ДатаПочатку+5</f>
        <v>43854</v>
      </c>
      <c r="C19" s="32">
        <v>0.79166666666666663</v>
      </c>
      <c r="D19" s="9" t="s">
        <v>20</v>
      </c>
      <c r="E19" s="17">
        <v>477</v>
      </c>
      <c r="F19" s="17">
        <v>62</v>
      </c>
      <c r="G19" s="17">
        <v>13.5</v>
      </c>
      <c r="H19" s="17">
        <v>21</v>
      </c>
      <c r="I19" s="9" t="s">
        <v>20</v>
      </c>
    </row>
  </sheetData>
  <dataValidations count="13">
    <dataValidation allowBlank="1" showErrorMessage="1" prompt="Посилання для переходу до аркуша &quot;Цілі&quot;" sqref="G1" xr:uid="{00000000-0002-0000-0100-000000000000}"/>
    <dataValidation allowBlank="1" showErrorMessage="1" prompt="Посилання для переходу до аркуша &quot;Вправи&quot;" sqref="H1" xr:uid="{00000000-0002-0000-0100-000001000000}"/>
    <dataValidation allowBlank="1" showInputMessage="1" showErrorMessage="1" prompt="Введіть дату в стовпці під цим заголовком. Шукайте певні записи за допомогою фільтрів у заголовку" sqref="B3" xr:uid="{00000000-0002-0000-0100-000002000000}"/>
    <dataValidation allowBlank="1" showInputMessage="1" showErrorMessage="1" prompt="Введіть час у стовпці під цим заголовком" sqref="C3" xr:uid="{00000000-0002-0000-0100-000003000000}"/>
    <dataValidation allowBlank="1" showInputMessage="1" showErrorMessage="1" prompt="Введіть опис, як-от &quot;Сніданок&quot;, &quot;Обід&quot; або &quot;Вечеря&quot;, у цьому стовпці під цим заголовком" sqref="D3" xr:uid="{00000000-0002-0000-0100-000004000000}"/>
    <dataValidation allowBlank="1" showInputMessage="1" showErrorMessage="1" prompt="Введіть суму калорій у цьому стовпці під цим заголовком" sqref="E3" xr:uid="{00000000-0002-0000-0100-000005000000}"/>
    <dataValidation allowBlank="1" showInputMessage="1" showErrorMessage="1" prompt="Введіть суму вуглеводів у цьому стовпці під цим заголовком" sqref="F3" xr:uid="{00000000-0002-0000-0100-000006000000}"/>
    <dataValidation allowBlank="1" showInputMessage="1" showErrorMessage="1" prompt="Введіть суму білків у цьому стовпці під цим заголовком" sqref="G3" xr:uid="{00000000-0002-0000-0100-000007000000}"/>
    <dataValidation allowBlank="1" showInputMessage="1" showErrorMessage="1" prompt="Введіть суму жирів у цьому стовпці під цим заголовком" sqref="H3" xr:uid="{00000000-0002-0000-0100-000008000000}"/>
    <dataValidation allowBlank="1" showInputMessage="1" showErrorMessage="1" prompt="Введіть нотатки в стовпці під цим заголовком" sqref="I3" xr:uid="{00000000-0002-0000-0100-000009000000}"/>
    <dataValidation allowBlank="1" showInputMessage="1" showErrorMessage="1" prompt="Відстежуйте дієту на цьому аркуші. Введіть відомості про дієту в таблиці &quot;Дієта&quot;. Відомості за останні два тижні відобразяться на діаграмі &quot;Аналіз дієти&quot; на аркуші &quot;Цілі&quot;" sqref="A1" xr:uid="{00000000-0002-0000-0100-00000A000000}"/>
    <dataValidation allowBlank="1" showInputMessage="1" showErrorMessage="1" prompt="У цій клітинці наведено заголовок аркуша. Клацніть стрілку вліво в клітинці I1, щоб перейти до аркуша &quot;Цілі&quot;, або стрілку вправо в клітинці H1, щоб перейти до аркуша &quot;Вправи&quot;" sqref="B1" xr:uid="{00000000-0002-0000-0100-00000B000000}"/>
    <dataValidation allowBlank="1" showInputMessage="1" showErrorMessage="1" prompt="У цій клітинці наведено підзаголовок аркуша. Введіть відомості про дієту в таблиці нижче" sqref="B2" xr:uid="{00000000-0002-0000-0100-00000C000000}"/>
  </dataValidations>
  <printOptions horizontalCentered="1"/>
  <pageMargins left="0.4" right="0.4" top="0.4" bottom="0.4" header="0.3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B1:G20"/>
  <sheetViews>
    <sheetView showGridLines="0" zoomScaleNormal="100" workbookViewId="0"/>
  </sheetViews>
  <sheetFormatPr defaultColWidth="9" defaultRowHeight="32.25" customHeight="1" x14ac:dyDescent="0.2"/>
  <cols>
    <col min="1" max="1" width="2.625" style="10" customWidth="1"/>
    <col min="2" max="2" width="13.75" style="10" customWidth="1"/>
    <col min="3" max="3" width="20.875" style="10" customWidth="1"/>
    <col min="4" max="4" width="23" style="10" customWidth="1"/>
    <col min="5" max="5" width="36.75" style="10" customWidth="1"/>
    <col min="6" max="7" width="12.625" style="10" customWidth="1"/>
    <col min="8" max="16384" width="9" style="10"/>
  </cols>
  <sheetData>
    <row r="1" spans="2:7" customFormat="1" ht="37.5" customHeight="1" x14ac:dyDescent="0.7">
      <c r="B1" s="19" t="s">
        <v>34</v>
      </c>
      <c r="C1" s="19"/>
      <c r="D1" s="19"/>
      <c r="E1" s="19"/>
      <c r="F1" s="26" t="s">
        <v>12</v>
      </c>
      <c r="G1" s="26" t="s">
        <v>41</v>
      </c>
    </row>
    <row r="2" spans="2:7" customFormat="1" ht="35.25" customHeight="1" x14ac:dyDescent="0.2">
      <c r="B2" s="11" t="str">
        <f>Підзаголовок</f>
        <v>ЩОДЕННИК СХУДНЕННЯ ТА ВПРАВ</v>
      </c>
      <c r="F2" s="10"/>
      <c r="G2" s="10"/>
    </row>
    <row r="3" spans="2:7" ht="21" customHeight="1" x14ac:dyDescent="0.2">
      <c r="B3" s="29" t="s">
        <v>14</v>
      </c>
      <c r="C3" s="29" t="s">
        <v>35</v>
      </c>
      <c r="D3" s="29" t="s">
        <v>36</v>
      </c>
      <c r="E3" s="29" t="s">
        <v>26</v>
      </c>
    </row>
    <row r="4" spans="2:7" ht="32.25" customHeight="1" x14ac:dyDescent="0.2">
      <c r="B4" s="13">
        <f ca="1">ДатаПочатку+4</f>
        <v>43853</v>
      </c>
      <c r="C4" s="17">
        <v>30</v>
      </c>
      <c r="D4" s="17">
        <v>120</v>
      </c>
      <c r="E4" s="9" t="s">
        <v>37</v>
      </c>
    </row>
    <row r="5" spans="2:7" ht="32.25" customHeight="1" x14ac:dyDescent="0.2">
      <c r="B5" s="13">
        <f ca="1">B4+1</f>
        <v>43854</v>
      </c>
      <c r="C5" s="17">
        <v>60</v>
      </c>
      <c r="D5" s="17">
        <v>180</v>
      </c>
      <c r="E5" s="9" t="s">
        <v>38</v>
      </c>
    </row>
    <row r="6" spans="2:7" ht="32.25" customHeight="1" x14ac:dyDescent="0.2">
      <c r="B6" s="13">
        <f t="shared" ref="B6:B20" ca="1" si="0">B5+1</f>
        <v>43855</v>
      </c>
      <c r="C6" s="17">
        <v>60</v>
      </c>
      <c r="D6" s="17">
        <v>350</v>
      </c>
      <c r="E6" s="9" t="s">
        <v>39</v>
      </c>
    </row>
    <row r="7" spans="2:7" ht="32.25" customHeight="1" x14ac:dyDescent="0.2">
      <c r="B7" s="13">
        <f t="shared" ca="1" si="0"/>
        <v>43856</v>
      </c>
      <c r="C7" s="17">
        <v>30</v>
      </c>
      <c r="D7" s="17">
        <v>150</v>
      </c>
      <c r="E7" s="9" t="s">
        <v>37</v>
      </c>
    </row>
    <row r="8" spans="2:7" ht="32.25" customHeight="1" x14ac:dyDescent="0.2">
      <c r="B8" s="13">
        <f t="shared" ca="1" si="0"/>
        <v>43857</v>
      </c>
      <c r="C8" s="17">
        <v>25</v>
      </c>
      <c r="D8" s="17">
        <v>125</v>
      </c>
      <c r="E8" s="9" t="s">
        <v>40</v>
      </c>
    </row>
    <row r="9" spans="2:7" ht="32.25" customHeight="1" x14ac:dyDescent="0.2">
      <c r="B9" s="13">
        <f t="shared" ca="1" si="0"/>
        <v>43858</v>
      </c>
      <c r="C9" s="17">
        <v>20</v>
      </c>
      <c r="D9" s="17">
        <v>285</v>
      </c>
      <c r="E9" s="9" t="s">
        <v>37</v>
      </c>
    </row>
    <row r="10" spans="2:7" ht="32.25" customHeight="1" x14ac:dyDescent="0.2">
      <c r="B10" s="13">
        <f t="shared" ca="1" si="0"/>
        <v>43859</v>
      </c>
      <c r="C10" s="17">
        <v>40</v>
      </c>
      <c r="D10" s="17">
        <v>205</v>
      </c>
      <c r="E10" s="9" t="s">
        <v>40</v>
      </c>
    </row>
    <row r="11" spans="2:7" ht="32.25" customHeight="1" x14ac:dyDescent="0.2">
      <c r="B11" s="13">
        <f t="shared" ca="1" si="0"/>
        <v>43860</v>
      </c>
      <c r="C11" s="17">
        <v>30</v>
      </c>
      <c r="D11" s="17">
        <v>335</v>
      </c>
      <c r="E11" s="9" t="s">
        <v>40</v>
      </c>
    </row>
    <row r="12" spans="2:7" ht="32.25" customHeight="1" x14ac:dyDescent="0.2">
      <c r="B12" s="13">
        <f t="shared" ca="1" si="0"/>
        <v>43861</v>
      </c>
      <c r="C12" s="17">
        <v>40</v>
      </c>
      <c r="D12" s="17">
        <v>175</v>
      </c>
      <c r="E12" s="9" t="s">
        <v>40</v>
      </c>
    </row>
    <row r="13" spans="2:7" ht="32.25" customHeight="1" x14ac:dyDescent="0.2">
      <c r="B13" s="13">
        <f t="shared" ca="1" si="0"/>
        <v>43862</v>
      </c>
      <c r="C13" s="17">
        <v>45</v>
      </c>
      <c r="D13" s="17">
        <v>325</v>
      </c>
      <c r="E13" s="9" t="s">
        <v>37</v>
      </c>
    </row>
    <row r="14" spans="2:7" ht="32.25" customHeight="1" x14ac:dyDescent="0.2">
      <c r="B14" s="13">
        <f t="shared" ca="1" si="0"/>
        <v>43863</v>
      </c>
      <c r="C14" s="17">
        <v>40</v>
      </c>
      <c r="D14" s="17">
        <v>270</v>
      </c>
      <c r="E14" s="9" t="s">
        <v>40</v>
      </c>
    </row>
    <row r="15" spans="2:7" ht="32.25" customHeight="1" x14ac:dyDescent="0.2">
      <c r="B15" s="13">
        <f t="shared" ca="1" si="0"/>
        <v>43864</v>
      </c>
      <c r="C15" s="17">
        <v>20</v>
      </c>
      <c r="D15" s="17">
        <v>295</v>
      </c>
      <c r="E15" s="9" t="s">
        <v>37</v>
      </c>
    </row>
    <row r="16" spans="2:7" ht="32.25" customHeight="1" x14ac:dyDescent="0.2">
      <c r="B16" s="13">
        <f t="shared" ca="1" si="0"/>
        <v>43865</v>
      </c>
      <c r="C16" s="17">
        <v>45</v>
      </c>
      <c r="D16" s="17">
        <v>350</v>
      </c>
      <c r="E16" s="9" t="s">
        <v>40</v>
      </c>
    </row>
    <row r="17" spans="2:5" ht="32.25" customHeight="1" x14ac:dyDescent="0.2">
      <c r="B17" s="13">
        <f t="shared" ca="1" si="0"/>
        <v>43866</v>
      </c>
      <c r="C17" s="17">
        <v>35</v>
      </c>
      <c r="D17" s="17">
        <v>320</v>
      </c>
      <c r="E17" s="9" t="s">
        <v>40</v>
      </c>
    </row>
    <row r="18" spans="2:5" ht="32.25" customHeight="1" x14ac:dyDescent="0.2">
      <c r="B18" s="13">
        <f t="shared" ca="1" si="0"/>
        <v>43867</v>
      </c>
      <c r="C18" s="17">
        <v>40</v>
      </c>
      <c r="D18" s="17">
        <v>290</v>
      </c>
      <c r="E18" s="9" t="s">
        <v>40</v>
      </c>
    </row>
    <row r="19" spans="2:5" ht="32.25" customHeight="1" x14ac:dyDescent="0.2">
      <c r="B19" s="13">
        <f ca="1">B18+1</f>
        <v>43868</v>
      </c>
      <c r="C19" s="17">
        <v>25</v>
      </c>
      <c r="D19" s="17">
        <v>265</v>
      </c>
      <c r="E19" s="9" t="s">
        <v>37</v>
      </c>
    </row>
    <row r="20" spans="2:5" ht="32.25" customHeight="1" x14ac:dyDescent="0.2">
      <c r="B20" s="13">
        <f t="shared" ca="1" si="0"/>
        <v>43869</v>
      </c>
      <c r="C20" s="17">
        <v>20</v>
      </c>
      <c r="D20" s="17">
        <v>195</v>
      </c>
      <c r="E20" s="9" t="s">
        <v>40</v>
      </c>
    </row>
  </sheetData>
  <dataValidations count="9">
    <dataValidation allowBlank="1" showInputMessage="1" showErrorMessage="1" prompt="Відстежуйте вправи на цьому аркуші. Введіть відомості про вправи в таблиці &quot;Вправи&quot;. Відомості за останні два тижні відобразяться на діаграмі &quot;Аналіз вправ&quot; на аркуші &quot;Цілі&quot;" sqref="A1" xr:uid="{00000000-0002-0000-0200-000000000000}"/>
    <dataValidation allowBlank="1" showInputMessage="1" showErrorMessage="1" prompt="У цій клітинці наведено заголовок аркуша. Виділіть клітинку F1, щоб перейти до аркуша &quot;Дієта&quot;, або клітинку G1, щоб перейти до аркуша &quot;Цілі&quot;" sqref="B1" xr:uid="{00000000-0002-0000-0200-000001000000}"/>
    <dataValidation allowBlank="1" showInputMessage="1" showErrorMessage="1" prompt="У цій клітинці наведено підзаголовок аркуша. Введіть відомості про вправи в таблиці нижче" sqref="B2" xr:uid="{00000000-0002-0000-0200-000002000000}"/>
    <dataValidation allowBlank="1" showInputMessage="1" showErrorMessage="1" prompt="Посилання для переходу до аркуша &quot;Дієта&quot;" sqref="F1" xr:uid="{00000000-0002-0000-0200-000003000000}"/>
    <dataValidation allowBlank="1" showInputMessage="1" showErrorMessage="1" prompt="Посилання для переходу до аркуша &quot;Цілі&quot;" sqref="G1" xr:uid="{00000000-0002-0000-0200-000004000000}"/>
    <dataValidation allowBlank="1" showInputMessage="1" showErrorMessage="1" prompt="Введіть дату в стовпці під цим заголовком. Шукайте певні записи за допомогою фільтрів у заголовку" sqref="B3" xr:uid="{00000000-0002-0000-0200-000005000000}"/>
    <dataValidation allowBlank="1" showInputMessage="1" showErrorMessage="1" prompt="Введіть тривалість у хвилинах у стовпці під цим заголовком" sqref="C3" xr:uid="{00000000-0002-0000-0200-000006000000}"/>
    <dataValidation allowBlank="1" showInputMessage="1" showErrorMessage="1" prompt="Введіть спалені калорії в цьому стовпці під цим заголовком" sqref="D3" xr:uid="{00000000-0002-0000-0200-000007000000}"/>
    <dataValidation allowBlank="1" showInputMessage="1" showErrorMessage="1" prompt="Введіть нотатки в стовпці під цим заголовком" sqref="E3" xr:uid="{00000000-0002-0000-0200-000008000000}"/>
  </dataValidations>
  <hyperlinks>
    <hyperlink ref="F1" location="ДІЄТА!A1" tooltip="Натисніть, щоб відкрити аркуш &quot;Дієта&quot;" display="Diet" xr:uid="{00000000-0004-0000-0200-000000000000}"/>
    <hyperlink ref="G1" location="ЦІЛІ!A1" tooltip="Натисніть, щоб відкрити аркуш &quot;Цілі&quot;" display="Goals" xr:uid="{00000000-0004-0000-0200-000001000000}"/>
  </hyperlinks>
  <printOptions horizontalCentered="1"/>
  <pageMargins left="0.4" right="0.4" top="0.4" bottom="0.4" header="0.3" footer="0.3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2:J36"/>
  <sheetViews>
    <sheetView showGridLines="0" zoomScaleNormal="100" workbookViewId="0"/>
  </sheetViews>
  <sheetFormatPr defaultColWidth="9" defaultRowHeight="14.25" x14ac:dyDescent="0.2"/>
  <cols>
    <col min="1" max="1" width="1.625" customWidth="1"/>
    <col min="2" max="2" width="24.375" bestFit="1" customWidth="1"/>
    <col min="3" max="3" width="2.875" customWidth="1"/>
    <col min="4" max="4" width="8.625" customWidth="1"/>
    <col min="5" max="5" width="6.25" bestFit="1" customWidth="1"/>
    <col min="6" max="6" width="17.75" bestFit="1" customWidth="1"/>
    <col min="7" max="7" width="19.25" customWidth="1"/>
    <col min="8" max="8" width="18.125" customWidth="1"/>
    <col min="9" max="9" width="10.375" customWidth="1"/>
    <col min="10" max="10" width="7" bestFit="1" customWidth="1"/>
  </cols>
  <sheetData>
    <row r="2" spans="2:10" ht="27" x14ac:dyDescent="0.5">
      <c r="B2" s="33" t="s">
        <v>42</v>
      </c>
      <c r="C2" s="33"/>
      <c r="D2" s="33"/>
      <c r="E2" s="33"/>
      <c r="F2" s="33"/>
      <c r="G2" s="33"/>
      <c r="H2" s="33"/>
      <c r="I2" s="33"/>
      <c r="J2" s="33"/>
    </row>
    <row r="4" spans="2:10" ht="15" x14ac:dyDescent="0.2">
      <c r="B4" s="8" t="s">
        <v>43</v>
      </c>
      <c r="C4" s="8">
        <f>ROW(Дієта[[#Headers],[ДАТА]])+1</f>
        <v>4</v>
      </c>
      <c r="D4" s="4" t="s">
        <v>14</v>
      </c>
      <c r="E4" s="4" t="s">
        <v>47</v>
      </c>
      <c r="F4" s="4" t="s">
        <v>48</v>
      </c>
      <c r="G4" s="4" t="s">
        <v>49</v>
      </c>
      <c r="H4" s="4" t="s">
        <v>23</v>
      </c>
      <c r="I4" s="4" t="s">
        <v>22</v>
      </c>
      <c r="J4" s="4" t="s">
        <v>51</v>
      </c>
    </row>
    <row r="5" spans="2:10" x14ac:dyDescent="0.2">
      <c r="B5" s="8" t="s">
        <v>44</v>
      </c>
      <c r="C5" s="8">
        <f ca="1">MATCH(9.99E+307,Дієта[ДАТА])+ДієтаПершРядок-1</f>
        <v>19</v>
      </c>
      <c r="D5" s="5">
        <f ca="1">IFERROR(IF(INDEX(Дієта[],ДієтаЗавершЗнач-ДієтаПершРядок-J5,1)&lt;&gt;"",INDEX(Дієта[],ДієтаЗавершЗнач-ДієтаПершРядок-J5,1),""),"")</f>
        <v>43849</v>
      </c>
      <c r="E5" s="6" t="str">
        <f t="shared" ref="E5:E18" ca="1" si="0">UPPER(TEXT(D5,"DDD"))</f>
        <v>НД</v>
      </c>
      <c r="F5" s="6">
        <f ca="1">IFERROR((IF(INDEX(Дієта[],ДієтаЗавершЗнач-ДієтаПершРядок-J5,1)&lt;&gt;"",INDEX(Дієта[],ДієтаЗавершЗнач-ДієтаПершРядок-J5,7),NA())),NA())</f>
        <v>3.5</v>
      </c>
      <c r="G5" s="6">
        <f ca="1">IFERROR((IF(INDEX(Дієта[],ДієтаЗавершЗнач-ДієтаПершРядок-J5,1)&lt;&gt;"",INDEX(Дієта[],ДієтаЗавершЗнач-ДієтаПершРядок-J5,6),NA())),NA())</f>
        <v>18</v>
      </c>
      <c r="H5" s="6">
        <f ca="1">IFERROR((IF(INDEX(Дієта[],ДієтаЗавершЗнач-ДієтаПершРядок-J5,1)&lt;&gt;"",INDEX(Дієта[],ДієтаЗавершЗнач-ДієтаПершРядок-J5,5),NA())),NA())</f>
        <v>46</v>
      </c>
      <c r="I5" s="6">
        <f ca="1">IFERROR((IF(INDEX(Дієта[],ДієтаЗавершЗнач-ДієтаПершРядок-J5,1)&lt;&gt;"",INDEX(Дієта[],ДієтаЗавершЗнач-ДієтаПершРядок-J5,4),NA())),NA())</f>
        <v>283</v>
      </c>
      <c r="J5" s="6">
        <v>12</v>
      </c>
    </row>
    <row r="6" spans="2:10" x14ac:dyDescent="0.2">
      <c r="B6" s="3"/>
      <c r="C6" s="3"/>
      <c r="D6" s="5">
        <f ca="1">IFERROR(IF(INDEX(Дієта[],ДієтаЗавершЗнач-ДієтаПершРядок-J6,1)&lt;&gt;"",INDEX(Дієта[],ДієтаЗавершЗнач-ДієтаПершРядок-J6,1),""),"")</f>
        <v>43849</v>
      </c>
      <c r="E6" s="6" t="str">
        <f t="shared" ca="1" si="0"/>
        <v>НД</v>
      </c>
      <c r="F6" s="6">
        <f ca="1">IFERROR((IF(INDEX(Дієта[],ДієтаЗавершЗнач-ДієтаПершРядок-J6,1)&lt;&gt;"",INDEX(Дієта[],ДієтаЗавершЗнач-ДієтаПершРядок-J6,7),NA())),NA())</f>
        <v>25</v>
      </c>
      <c r="G6" s="6">
        <f ca="1">IFERROR((IF(INDEX(Дієта[],ДієтаЗавершЗнач-ДієтаПершРядок-J6,1)&lt;&gt;"",INDEX(Дієта[],ДієтаЗавершЗнач-ДієтаПершРядок-J6,6),NA())),NA())</f>
        <v>35</v>
      </c>
      <c r="H6" s="6">
        <f ca="1">IFERROR((IF(INDEX(Дієта[],ДієтаЗавершЗнач-ДієтаПершРядок-J6,1)&lt;&gt;"",INDEX(Дієта[],ДієтаЗавершЗнач-ДієтаПершРядок-J6,5),NA())),NA())</f>
        <v>42</v>
      </c>
      <c r="I6" s="6">
        <f ca="1">IFERROR((IF(INDEX(Дієта[],ДієтаЗавершЗнач-ДієтаПершРядок-J6,1)&lt;&gt;"",INDEX(Дієта[],ДієтаЗавершЗнач-ДієтаПершРядок-J6,4),NA())),NA())</f>
        <v>500</v>
      </c>
      <c r="J6" s="6">
        <v>11</v>
      </c>
    </row>
    <row r="7" spans="2:10" x14ac:dyDescent="0.2">
      <c r="B7" s="3"/>
      <c r="C7" s="3"/>
      <c r="D7" s="5">
        <f ca="1">IFERROR(IF(INDEX(Дієта[],ДієтаЗавершЗнач-ДієтаПершРядок-J7,1)&lt;&gt;"",INDEX(Дієта[],ДієтаЗавершЗнач-ДієтаПершРядок-J7,1),""),"")</f>
        <v>43850</v>
      </c>
      <c r="E7" s="6" t="str">
        <f t="shared" ca="1" si="0"/>
        <v>ПН</v>
      </c>
      <c r="F7" s="6">
        <f ca="1">IFERROR((IF(INDEX(Дієта[],ДієтаЗавершЗнач-ДієтаПершРядок-J7,1)&lt;&gt;"",INDEX(Дієта[],ДієтаЗавершЗнач-ДієтаПершРядок-J7,7),NA())),NA())</f>
        <v>0</v>
      </c>
      <c r="G7" s="6">
        <f ca="1">IFERROR((IF(INDEX(Дієта[],ДієтаЗавершЗнач-ДієтаПершРядок-J7,1)&lt;&gt;"",INDEX(Дієта[],ДієтаЗавершЗнач-ДієтаПершРядок-J7,6),NA())),NA())</f>
        <v>0</v>
      </c>
      <c r="H7" s="6">
        <f ca="1">IFERROR((IF(INDEX(Дієта[],ДієтаЗавершЗнач-ДієтаПершРядок-J7,1)&lt;&gt;"",INDEX(Дієта[],ДієтаЗавершЗнач-ДієтаПершРядок-J7,5),NA())),NA())</f>
        <v>0</v>
      </c>
      <c r="I7" s="6">
        <f ca="1">IFERROR((IF(INDEX(Дієта[],ДієтаЗавершЗнач-ДієтаПершРядок-J7,1)&lt;&gt;"",INDEX(Дієта[],ДієтаЗавершЗнач-ДієтаПершРядок-J7,4),NA())),NA())</f>
        <v>1</v>
      </c>
      <c r="J7" s="6">
        <v>10</v>
      </c>
    </row>
    <row r="8" spans="2:10" x14ac:dyDescent="0.2">
      <c r="B8" s="3"/>
      <c r="C8" s="3"/>
      <c r="D8" s="5">
        <f ca="1">IFERROR(IF(INDEX(Дієта[],ДієтаЗавершЗнач-ДієтаПершРядок-J8,1)&lt;&gt;"",INDEX(Дієта[],ДієтаЗавершЗнач-ДієтаПершРядок-J8,1),""),"")</f>
        <v>43850</v>
      </c>
      <c r="E8" s="6" t="str">
        <f t="shared" ca="1" si="0"/>
        <v>ПН</v>
      </c>
      <c r="F8" s="6">
        <f ca="1">IFERROR((IF(INDEX(Дієта[],ДієтаЗавершЗнач-ДієтаПершРядок-J8,1)&lt;&gt;"",INDEX(Дієта[],ДієтаЗавершЗнач-ДієтаПершРядок-J8,7),NA())),NA())</f>
        <v>10</v>
      </c>
      <c r="G8" s="6">
        <f ca="1">IFERROR((IF(INDEX(Дієта[],ДієтаЗавершЗнач-ДієтаПершРядок-J8,1)&lt;&gt;"",INDEX(Дієта[],ДієтаЗавершЗнач-ДієтаПершРядок-J8,6),NA())),NA())</f>
        <v>2</v>
      </c>
      <c r="H8" s="6">
        <f ca="1">IFERROR((IF(INDEX(Дієта[],ДієтаЗавершЗнач-ДієтаПершРядок-J8,1)&lt;&gt;"",INDEX(Дієта[],ДієтаЗавершЗнач-ДієтаПершРядок-J8,5),NA())),NA())</f>
        <v>10</v>
      </c>
      <c r="I8" s="6">
        <f ca="1">IFERROR((IF(INDEX(Дієта[],ДієтаЗавершЗнач-ДієтаПершРядок-J8,1)&lt;&gt;"",INDEX(Дієта[],ДієтаЗавершЗнач-ДієтаПершРядок-J8,4),NA())),NA())</f>
        <v>10</v>
      </c>
      <c r="J8" s="6">
        <v>9</v>
      </c>
    </row>
    <row r="9" spans="2:10" x14ac:dyDescent="0.2">
      <c r="B9" s="3"/>
      <c r="C9" s="3"/>
      <c r="D9" s="5">
        <f ca="1">IFERROR(IF(INDEX(Дієта[],ДієтаЗавершЗнач-ДієтаПершРядок-J9,1)&lt;&gt;"",INDEX(Дієта[],ДієтаЗавершЗнач-ДієтаПершРядок-J9,1),""),"")</f>
        <v>43850</v>
      </c>
      <c r="E9" s="6" t="str">
        <f t="shared" ca="1" si="0"/>
        <v>ПН</v>
      </c>
      <c r="F9" s="6">
        <f ca="1">IFERROR((IF(INDEX(Дієта[],ДієтаЗавершЗнач-ДієтаПершРядок-J9,1)&lt;&gt;"",INDEX(Дієта[],ДієтаЗавершЗнач-ДієтаПершРядок-J9,7),NA())),NA())</f>
        <v>8</v>
      </c>
      <c r="G9" s="6">
        <f ca="1">IFERROR((IF(INDEX(Дієта[],ДієтаЗавершЗнач-ДієтаПершРядок-J9,1)&lt;&gt;"",INDEX(Дієта[],ДієтаЗавершЗнач-ДієтаПершРядок-J9,6),NA())),NA())</f>
        <v>3</v>
      </c>
      <c r="H9" s="6">
        <f ca="1">IFERROR((IF(INDEX(Дієта[],ДієтаЗавершЗнач-ДієтаПершРядок-J9,1)&lt;&gt;"",INDEX(Дієта[],ДієтаЗавершЗнач-ДієтаПершРядок-J9,5),NA())),NA())</f>
        <v>26</v>
      </c>
      <c r="I9" s="6">
        <f ca="1">IFERROR((IF(INDEX(Дієта[],ДієтаЗавершЗнач-ДієтаПершРядок-J9,1)&lt;&gt;"",INDEX(Дієта[],ДієтаЗавершЗнач-ДієтаПершРядок-J9,4),NA())),NA())</f>
        <v>189</v>
      </c>
      <c r="J9" s="6">
        <v>8</v>
      </c>
    </row>
    <row r="10" spans="2:10" x14ac:dyDescent="0.2">
      <c r="B10" s="3"/>
      <c r="C10" s="3"/>
      <c r="D10" s="5">
        <f ca="1">IFERROR(IF(INDEX(Дієта[],ДієтаЗавершЗнач-ДієтаПершРядок-J10,1)&lt;&gt;"",INDEX(Дієта[],ДієтаЗавершЗнач-ДієтаПершРядок-J10,1),""),"")</f>
        <v>43850</v>
      </c>
      <c r="E10" s="6" t="str">
        <f t="shared" ca="1" si="0"/>
        <v>ПН</v>
      </c>
      <c r="F10" s="6">
        <f ca="1">IFERROR((IF(INDEX(Дієта[],ДієтаЗавершЗнач-ДієтаПершРядок-J10,1)&lt;&gt;"",INDEX(Дієта[],ДієтаЗавершЗнач-ДієтаПершРядок-J10,7),NA())),NA())</f>
        <v>21</v>
      </c>
      <c r="G10" s="6">
        <f ca="1">IFERROR((IF(INDEX(Дієта[],ДієтаЗавершЗнач-ДієтаПершРядок-J10,1)&lt;&gt;"",INDEX(Дієта[],ДієтаЗавершЗнач-ДієтаПершРядок-J10,6),NA())),NA())</f>
        <v>13.5</v>
      </c>
      <c r="H10" s="6">
        <f ca="1">IFERROR((IF(INDEX(Дієта[],ДієтаЗавершЗнач-ДієтаПершРядок-J10,1)&lt;&gt;"",INDEX(Дієта[],ДієтаЗавершЗнач-ДієтаПершРядок-J10,5),NA())),NA())</f>
        <v>62</v>
      </c>
      <c r="I10" s="6">
        <f ca="1">IFERROR((IF(INDEX(Дієта[],ДієтаЗавершЗнач-ДієтаПершРядок-J10,1)&lt;&gt;"",INDEX(Дієта[],ДієтаЗавершЗнач-ДієтаПершРядок-J10,4),NA())),NA())</f>
        <v>477</v>
      </c>
      <c r="J10" s="6">
        <v>7</v>
      </c>
    </row>
    <row r="11" spans="2:10" x14ac:dyDescent="0.2">
      <c r="B11" s="3"/>
      <c r="C11" s="3"/>
      <c r="D11" s="5">
        <f ca="1">IFERROR(IF(INDEX(Дієта[],ДієтаЗавершЗнач-ДієтаПершРядок-J11,1)&lt;&gt;"",INDEX(Дієта[],ДієтаЗавершЗнач-ДієтаПершРядок-J11,1),""),"")</f>
        <v>43851</v>
      </c>
      <c r="E11" s="6" t="str">
        <f t="shared" ca="1" si="0"/>
        <v>ВТ</v>
      </c>
      <c r="F11" s="6">
        <f ca="1">IFERROR((IF(INDEX(Дієта[],ДієтаЗавершЗнач-ДієтаПершРядок-J11,1)&lt;&gt;"",INDEX(Дієта[],ДієтаЗавершЗнач-ДієтаПершРядок-J11,7),NA())),NA())</f>
        <v>0</v>
      </c>
      <c r="G11" s="6">
        <f ca="1">IFERROR((IF(INDEX(Дієта[],ДієтаЗавершЗнач-ДієтаПершРядок-J11,1)&lt;&gt;"",INDEX(Дієта[],ДієтаЗавершЗнач-ДієтаПершРядок-J11,6),NA())),NA())</f>
        <v>0</v>
      </c>
      <c r="H11" s="6">
        <f ca="1">IFERROR((IF(INDEX(Дієта[],ДієтаЗавершЗнач-ДієтаПершРядок-J11,1)&lt;&gt;"",INDEX(Дієта[],ДієтаЗавершЗнач-ДієтаПершРядок-J11,5),NA())),NA())</f>
        <v>0</v>
      </c>
      <c r="I11" s="6">
        <f ca="1">IFERROR((IF(INDEX(Дієта[],ДієтаЗавершЗнач-ДієтаПершРядок-J11,1)&lt;&gt;"",INDEX(Дієта[],ДієтаЗавершЗнач-ДієтаПершРядок-J11,4),NA())),NA())</f>
        <v>1</v>
      </c>
      <c r="J11" s="6">
        <v>6</v>
      </c>
    </row>
    <row r="12" spans="2:10" x14ac:dyDescent="0.2">
      <c r="B12" s="3"/>
      <c r="C12" s="3"/>
      <c r="D12" s="5">
        <f ca="1">IFERROR(IF(INDEX(Дієта[],ДієтаЗавершЗнач-ДієтаПершРядок-J12,1)&lt;&gt;"",INDEX(Дієта[],ДієтаЗавершЗнач-ДієтаПершРядок-J12,1),""),"")</f>
        <v>43851</v>
      </c>
      <c r="E12" s="6" t="str">
        <f t="shared" ca="1" si="0"/>
        <v>ВТ</v>
      </c>
      <c r="F12" s="6">
        <f ca="1">IFERROR((IF(INDEX(Дієта[],ДієтаЗавершЗнач-ДієтаПершРядок-J12,1)&lt;&gt;"",INDEX(Дієта[],ДієтаЗавершЗнач-ДієтаПершРядок-J12,7),NA())),NA())</f>
        <v>1.5</v>
      </c>
      <c r="G12" s="6">
        <f ca="1">IFERROR((IF(INDEX(Дієта[],ДієтаЗавершЗнач-ДієтаПершРядок-J12,1)&lt;&gt;"",INDEX(Дієта[],ДієтаЗавершЗнач-ДієтаПершРядок-J12,6),NA())),NA())</f>
        <v>10</v>
      </c>
      <c r="H12" s="6">
        <f ca="1">IFERROR((IF(INDEX(Дієта[],ДієтаЗавершЗнач-ДієтаПершРядок-J12,1)&lt;&gt;"",INDEX(Дієта[],ДієтаЗавершЗнач-ДієтаПершРядок-J12,5),NA())),NA())</f>
        <v>48</v>
      </c>
      <c r="I12" s="6">
        <f ca="1">IFERROR((IF(INDEX(Дієта[],ДієтаЗавершЗнач-ДієтаПершРядок-J12,1)&lt;&gt;"",INDEX(Дієта[],ДієтаЗавершЗнач-ДієтаПершРядок-J12,4),NA())),NA())</f>
        <v>245</v>
      </c>
      <c r="J12" s="6">
        <v>5</v>
      </c>
    </row>
    <row r="13" spans="2:10" x14ac:dyDescent="0.2">
      <c r="B13" s="3"/>
      <c r="C13" s="3"/>
      <c r="D13" s="5">
        <f ca="1">IFERROR(IF(INDEX(Дієта[],ДієтаЗавершЗнач-ДієтаПершРядок-J13,1)&lt;&gt;"",INDEX(Дієта[],ДієтаЗавершЗнач-ДієтаПершРядок-J13,1),""),"")</f>
        <v>43851</v>
      </c>
      <c r="E13" s="6" t="str">
        <f t="shared" ca="1" si="0"/>
        <v>ВТ</v>
      </c>
      <c r="F13" s="6">
        <f ca="1">IFERROR((IF(INDEX(Дієта[],ДієтаЗавершЗнач-ДієтаПершРядок-J13,1)&lt;&gt;"",INDEX(Дієта[],ДієтаЗавершЗнач-ДієтаПершРядок-J13,7),NA())),NA())</f>
        <v>5</v>
      </c>
      <c r="G13" s="6">
        <f ca="1">IFERROR((IF(INDEX(Дієта[],ДієтаЗавершЗнач-ДієтаПершРядок-J13,1)&lt;&gt;"",INDEX(Дієта[],ДієтаЗавершЗнач-ДієтаПершРядок-J13,6),NA())),NA())</f>
        <v>43</v>
      </c>
      <c r="H13" s="6">
        <f ca="1">IFERROR((IF(INDEX(Дієта[],ДієтаЗавершЗнач-ДієтаПершРядок-J13,1)&lt;&gt;"",INDEX(Дієта[],ДієтаЗавершЗнач-ДієтаПершРядок-J13,5),NA())),NA())</f>
        <v>11</v>
      </c>
      <c r="I13" s="6">
        <f ca="1">IFERROR((IF(INDEX(Дієта[],ДієтаЗавершЗнач-ДієтаПершРядок-J13,1)&lt;&gt;"",INDEX(Дієта[],ДієтаЗавершЗнач-ДієтаПершРядок-J13,4),NA())),NA())</f>
        <v>247</v>
      </c>
      <c r="J13" s="6">
        <v>4</v>
      </c>
    </row>
    <row r="14" spans="2:10" x14ac:dyDescent="0.2">
      <c r="B14" s="3"/>
      <c r="C14" s="3"/>
      <c r="D14" s="5">
        <f ca="1">IFERROR(IF(INDEX(Дієта[],ДієтаЗавершЗнач-ДієтаПершРядок-J14,1)&lt;&gt;"",INDEX(Дієта[],ДієтаЗавершЗнач-ДієтаПершРядок-J14,1),""),"")</f>
        <v>43851</v>
      </c>
      <c r="E14" s="6" t="str">
        <f t="shared" ca="1" si="0"/>
        <v>ВТ</v>
      </c>
      <c r="F14" s="6">
        <f ca="1">IFERROR((IF(INDEX(Дієта[],ДієтаЗавершЗнач-ДієтаПершРядок-J14,1)&lt;&gt;"",INDEX(Дієта[],ДієтаЗавершЗнач-ДієтаПершРядок-J14,7),NA())),NA())</f>
        <v>22</v>
      </c>
      <c r="G14" s="6">
        <f ca="1">IFERROR((IF(INDEX(Дієта[],ДієтаЗавершЗнач-ДієтаПершРядок-J14,1)&lt;&gt;"",INDEX(Дієта[],ДієтаЗавершЗнач-ДієтаПершРядок-J14,6),NA())),NA())</f>
        <v>32</v>
      </c>
      <c r="H14" s="6">
        <f ca="1">IFERROR((IF(INDEX(Дієта[],ДієтаЗавершЗнач-ДієтаПершРядок-J14,1)&lt;&gt;"",INDEX(Дієта[],ДієтаЗавершЗнач-ДієтаПершРядок-J14,5),NA())),NA())</f>
        <v>64</v>
      </c>
      <c r="I14" s="6">
        <f ca="1">IFERROR((IF(INDEX(Дієта[],ДієтаЗавершЗнач-ДієтаПершРядок-J14,1)&lt;&gt;"",INDEX(Дієта[],ДієтаЗавершЗнач-ДієтаПершРядок-J14,4),NA())),NA())</f>
        <v>456</v>
      </c>
      <c r="J14" s="6">
        <v>3</v>
      </c>
    </row>
    <row r="15" spans="2:10" x14ac:dyDescent="0.2">
      <c r="B15" s="3"/>
      <c r="C15" s="3"/>
      <c r="D15" s="5">
        <f ca="1">IFERROR(IF(INDEX(Дієта[],ДієтаЗавершЗнач-ДієтаПершРядок-J15,1)&lt;&gt;"",INDEX(Дієта[],ДієтаЗавершЗнач-ДієтаПершРядок-J15,1),""),"")</f>
        <v>43852</v>
      </c>
      <c r="E15" s="6" t="str">
        <f t="shared" ca="1" si="0"/>
        <v>СР</v>
      </c>
      <c r="F15" s="6">
        <f ca="1">IFERROR((IF(INDEX(Дієта[],ДієтаЗавершЗнач-ДієтаПершРядок-J15,1)&lt;&gt;"",INDEX(Дієта[],ДієтаЗавершЗнач-ДієтаПершРядок-J15,7),NA())),NA())</f>
        <v>10</v>
      </c>
      <c r="G15" s="6">
        <f ca="1">IFERROR((IF(INDEX(Дієта[],ДієтаЗавершЗнач-ДієтаПершРядок-J15,1)&lt;&gt;"",INDEX(Дієта[],ДієтаЗавершЗнач-ДієтаПершРядок-J15,6),NA())),NA())</f>
        <v>2</v>
      </c>
      <c r="H15" s="6">
        <f ca="1">IFERROR((IF(INDEX(Дієта[],ДієтаЗавершЗнач-ДієтаПершРядок-J15,1)&lt;&gt;"",INDEX(Дієта[],ДієтаЗавершЗнач-ДієтаПершРядок-J15,5),NA())),NA())</f>
        <v>10</v>
      </c>
      <c r="I15" s="6">
        <f ca="1">IFERROR((IF(INDEX(Дієта[],ДієтаЗавершЗнач-ДієтаПершРядок-J15,1)&lt;&gt;"",INDEX(Дієта[],ДієтаЗавершЗнач-ДієтаПершРядок-J15,4),NA())),NA())</f>
        <v>10</v>
      </c>
      <c r="J15" s="6">
        <v>2</v>
      </c>
    </row>
    <row r="16" spans="2:10" x14ac:dyDescent="0.2">
      <c r="B16" s="3"/>
      <c r="C16" s="3"/>
      <c r="D16" s="5">
        <f ca="1">IFERROR(IF(INDEX(Дієта[],ДієтаЗавершЗнач-ДієтаПершРядок-J16,1)&lt;&gt;"",INDEX(Дієта[],ДієтаЗавершЗнач-ДієтаПершРядок-J16,1),""),"")</f>
        <v>43852</v>
      </c>
      <c r="E16" s="6" t="str">
        <f t="shared" ca="1" si="0"/>
        <v>СР</v>
      </c>
      <c r="F16" s="6">
        <f ca="1">IFERROR((IF(INDEX(Дієта[],ДієтаЗавершЗнач-ДієтаПершРядок-J16,1)&lt;&gt;"",INDEX(Дієта[],ДієтаЗавершЗнач-ДієтаПершРядок-J16,7),NA())),NA())</f>
        <v>5.51</v>
      </c>
      <c r="G16" s="6">
        <f ca="1">IFERROR((IF(INDEX(Дієта[],ДієтаЗавершЗнач-ДієтаПершРядок-J16,1)&lt;&gt;"",INDEX(Дієта[],ДієтаЗавершЗнач-ДієтаПершРядок-J16,6),NA())),NA())</f>
        <v>8.81</v>
      </c>
      <c r="H16" s="6">
        <f ca="1">IFERROR((IF(INDEX(Дієта[],ДієтаЗавершЗнач-ДієтаПершРядок-J16,1)&lt;&gt;"",INDEX(Дієта[],ДієтаЗавершЗнач-ДієтаПершРядок-J16,5),NA())),NA())</f>
        <v>12.36</v>
      </c>
      <c r="I16" s="6">
        <f ca="1">IFERROR((IF(INDEX(Дієта[],ДієтаЗавершЗнач-ДієтаПершРядок-J16,1)&lt;&gt;"",INDEX(Дієта[],ДієтаЗавершЗнач-ДієтаПершРядок-J16,4),NA())),NA())</f>
        <v>135</v>
      </c>
      <c r="J16" s="6">
        <v>1</v>
      </c>
    </row>
    <row r="17" spans="2:10" x14ac:dyDescent="0.2">
      <c r="B17" s="3"/>
      <c r="C17" s="3"/>
      <c r="D17" s="5">
        <f ca="1">IFERROR(IF(INDEX(Дієта[],ДієтаЗавершЗнач-ДієтаПершРядок-J17,1)&lt;&gt;"",INDEX(Дієта[],ДієтаЗавершЗнач-ДієтаПершРядок-J17,1),""),"")</f>
        <v>43852</v>
      </c>
      <c r="E17" s="6" t="str">
        <f t="shared" ca="1" si="0"/>
        <v>СР</v>
      </c>
      <c r="F17" s="6">
        <f ca="1">IFERROR((IF(INDEX(Дієта[],ДієтаЗавершЗнач-ДієтаПершРядок-J17,1)&lt;&gt;"",INDEX(Дієта[],ДієтаЗавершЗнач-ДієтаПершРядок-J17,7),NA())),NA())</f>
        <v>15</v>
      </c>
      <c r="G17" s="6">
        <f ca="1">IFERROR((IF(INDEX(Дієта[],ДієтаЗавершЗнач-ДієтаПершРядок-J17,1)&lt;&gt;"",INDEX(Дієта[],ДієтаЗавершЗнач-ДієтаПершРядок-J17,6),NA())),NA())</f>
        <v>5.43</v>
      </c>
      <c r="H17" s="6">
        <f ca="1">IFERROR((IF(INDEX(Дієта[],ДієтаЗавершЗнач-ДієтаПершРядок-J17,1)&lt;&gt;"",INDEX(Дієта[],ДієтаЗавершЗнач-ДієтаПершРядок-J17,5),NA())),NA())</f>
        <v>7</v>
      </c>
      <c r="I17" s="6">
        <f ca="1">IFERROR((IF(INDEX(Дієта[],ДієтаЗавершЗнач-ДієтаПершРядок-J17,1)&lt;&gt;"",INDEX(Дієта[],ДієтаЗавершЗнач-ДієтаПершРядок-J17,4),NA())),NA())</f>
        <v>184</v>
      </c>
      <c r="J17" s="6">
        <v>0</v>
      </c>
    </row>
    <row r="18" spans="2:10" x14ac:dyDescent="0.2">
      <c r="B18" s="3"/>
      <c r="C18" s="3"/>
      <c r="D18" s="5">
        <f ca="1">IFERROR(IF(INDEX(Дієта[],ДієтаЗавершЗнач-ДієтаПершРядок-J18,1)&lt;&gt;"",INDEX(Дієта[],ДієтаЗавершЗнач-ДієтаПершРядок-J18,1)),"")</f>
        <v>43854</v>
      </c>
      <c r="E18" s="6" t="str">
        <f t="shared" ca="1" si="0"/>
        <v>ПТ</v>
      </c>
      <c r="F18" s="6">
        <f ca="1">IFERROR((IF(INDEX(Дієта[],ДієтаЗавершЗнач-ДієтаПершРядок-J18,1)&lt;&gt;"",INDEX(Дієта[],ДієтаЗавершЗнач-ДієтаПершРядок-J18,7),NA())),NA())</f>
        <v>21</v>
      </c>
      <c r="G18" s="6">
        <f ca="1">IFERROR((IF(INDEX(Дієта[],ДієтаЗавершЗнач-ДієтаПершРядок-J18,1)&lt;&gt;"",INDEX(Дієта[],ДієтаЗавершЗнач-ДієтаПершРядок-J18,6),NA())),NA())</f>
        <v>13.5</v>
      </c>
      <c r="H18" s="6">
        <f ca="1">IFERROR((IF(INDEX(Дієта[],ДієтаЗавершЗнач-ДієтаПершРядок-J18,1)&lt;&gt;"",INDEX(Дієта[],ДієтаЗавершЗнач-ДієтаПершРядок-J18,5),NA())),NA())</f>
        <v>62</v>
      </c>
      <c r="I18" s="6">
        <f ca="1">IFERROR((IF(INDEX(Дієта[],ДієтаЗавершЗнач-ДієтаПершРядок-J18,1)&lt;&gt;"",INDEX(Дієта[],ДієтаЗавершЗнач-ДієтаПершРядок-J18,4),NA())),NA())</f>
        <v>477</v>
      </c>
      <c r="J18" s="6">
        <v>-1</v>
      </c>
    </row>
    <row r="20" spans="2:10" ht="27" x14ac:dyDescent="0.5">
      <c r="B20" s="33" t="s">
        <v>45</v>
      </c>
      <c r="C20" s="33"/>
      <c r="D20" s="33"/>
      <c r="E20" s="33"/>
      <c r="F20" s="33"/>
      <c r="G20" s="33"/>
      <c r="H20" s="33"/>
      <c r="I20" s="33"/>
      <c r="J20" s="33"/>
    </row>
    <row r="22" spans="2:10" ht="15" x14ac:dyDescent="0.2">
      <c r="B22" s="8" t="s">
        <v>43</v>
      </c>
      <c r="C22" s="8">
        <f>ROW(Вправи[[#Headers],[ДАТА]])+1</f>
        <v>4</v>
      </c>
      <c r="D22" s="4" t="s">
        <v>14</v>
      </c>
      <c r="E22" s="4" t="s">
        <v>47</v>
      </c>
      <c r="F22" s="4" t="s">
        <v>35</v>
      </c>
      <c r="G22" s="4" t="s">
        <v>36</v>
      </c>
      <c r="H22" s="4" t="s">
        <v>50</v>
      </c>
    </row>
    <row r="23" spans="2:10" x14ac:dyDescent="0.2">
      <c r="B23" s="8" t="s">
        <v>46</v>
      </c>
      <c r="C23" s="8">
        <f ca="1">MATCH(9.99E+307,Вправи[ДАТА])+ВправиПершРядок-1</f>
        <v>20</v>
      </c>
      <c r="D23" s="7">
        <f ca="1">IFERROR(IF(INDEX(Вправи[],ВправиЗавершЗнач-ВправиПершРядок-H23,1)&lt;&gt;"",INDEX(Вправи[],ВправиЗавершЗнач-ВправиПершРядок-H23,1)),"")</f>
        <v>43869</v>
      </c>
      <c r="E23" s="6" t="str">
        <f t="shared" ref="E23:E36" ca="1" si="1">UPPER(TEXT(D23,"DDD"))</f>
        <v>СБ</v>
      </c>
      <c r="F23" s="30">
        <f ca="1">IFERROR((IF(INDEX(Вправи[],ВправиЗавершЗнач-ВправиПершРядок-H23,1)&lt;&gt;"",INDEX(Вправи[],ВправиЗавершЗнач-ВправиПершРядок-H23,2),0)),0)</f>
        <v>20</v>
      </c>
      <c r="G23" s="30">
        <f ca="1">IFERROR((IF(INDEX(Вправи[],ВправиЗавершЗнач-ВправиПершРядок-H23,2)&lt;&gt;"",INDEX(Вправи[],ВправиЗавершЗнач-ВправиПершРядок-H23,3),0)),0)</f>
        <v>195</v>
      </c>
      <c r="H23" s="6">
        <v>-1</v>
      </c>
    </row>
    <row r="24" spans="2:10" x14ac:dyDescent="0.2">
      <c r="B24" s="3"/>
      <c r="C24" s="3"/>
      <c r="D24" s="5">
        <f ca="1">IFERROR(IF(INDEX(Вправи[],ВправиЗавершЗнач-ВправиПершРядок-H24,1)&lt;&gt;"",INDEX(Вправи[],ВправиЗавершЗнач-ВправиПершРядок-H24,1)),"")</f>
        <v>43868</v>
      </c>
      <c r="E24" s="6" t="str">
        <f t="shared" ca="1" si="1"/>
        <v>ПТ</v>
      </c>
      <c r="F24" s="30">
        <f ca="1">IFERROR((IF(INDEX(Вправи[],ВправиЗавершЗнач-ВправиПершРядок-H24,1)&lt;&gt;"",INDEX(Вправи[],ВправиЗавершЗнач-ВправиПершРядок-H24,2),0)),0)</f>
        <v>25</v>
      </c>
      <c r="G24" s="30">
        <f ca="1">IFERROR((IF(INDEX(Вправи[],ВправиЗавершЗнач-ВправиПершРядок-H24,2)&lt;&gt;"",INDEX(Вправи[],ВправиЗавершЗнач-ВправиПершРядок-H24,3),0)),0)</f>
        <v>265</v>
      </c>
      <c r="H24" s="6">
        <v>0</v>
      </c>
    </row>
    <row r="25" spans="2:10" x14ac:dyDescent="0.2">
      <c r="B25" s="3"/>
      <c r="C25" s="3"/>
      <c r="D25" s="5">
        <f ca="1">IFERROR(IF(INDEX(Вправи[],ВправиЗавершЗнач-ВправиПершРядок-H25,1)&lt;&gt;"",INDEX(Вправи[],ВправиЗавершЗнач-ВправиПершРядок-H25,1)),"")</f>
        <v>43867</v>
      </c>
      <c r="E25" s="6" t="str">
        <f t="shared" ca="1" si="1"/>
        <v>ЧТ</v>
      </c>
      <c r="F25" s="30">
        <f ca="1">IFERROR((IF(INDEX(Вправи[],ВправиЗавершЗнач-ВправиПершРядок-H25,1)&lt;&gt;"",INDEX(Вправи[],ВправиЗавершЗнач-ВправиПершРядок-H25,2),0)),0)</f>
        <v>40</v>
      </c>
      <c r="G25" s="30">
        <f ca="1">IFERROR((IF(INDEX(Вправи[],ВправиЗавершЗнач-ВправиПершРядок-H25,2)&lt;&gt;"",INDEX(Вправи[],ВправиЗавершЗнач-ВправиПершРядок-H25,3),0)),0)</f>
        <v>290</v>
      </c>
      <c r="H25" s="6">
        <v>1</v>
      </c>
    </row>
    <row r="26" spans="2:10" x14ac:dyDescent="0.2">
      <c r="B26" s="3"/>
      <c r="C26" s="3"/>
      <c r="D26" s="5">
        <f ca="1">IFERROR(IF(INDEX(Вправи[],ВправиЗавершЗнач-ВправиПершРядок-H26,1)&lt;&gt;"",INDEX(Вправи[],ВправиЗавершЗнач-ВправиПершРядок-H26,1)),"")</f>
        <v>43866</v>
      </c>
      <c r="E26" s="6" t="str">
        <f t="shared" ca="1" si="1"/>
        <v>СР</v>
      </c>
      <c r="F26" s="30">
        <f ca="1">IFERROR((IF(INDEX(Вправи[],ВправиЗавершЗнач-ВправиПершРядок-H26,1)&lt;&gt;"",INDEX(Вправи[],ВправиЗавершЗнач-ВправиПершРядок-H26,2),0)),0)</f>
        <v>35</v>
      </c>
      <c r="G26" s="30">
        <f ca="1">IFERROR((IF(INDEX(Вправи[],ВправиЗавершЗнач-ВправиПершРядок-H26,2)&lt;&gt;"",INDEX(Вправи[],ВправиЗавершЗнач-ВправиПершРядок-H26,3),0)),0)</f>
        <v>320</v>
      </c>
      <c r="H26" s="6">
        <v>2</v>
      </c>
    </row>
    <row r="27" spans="2:10" x14ac:dyDescent="0.2">
      <c r="B27" s="3"/>
      <c r="C27" s="3"/>
      <c r="D27" s="5">
        <f ca="1">IFERROR(IF(INDEX(Вправи[],ВправиЗавершЗнач-ВправиПершРядок-H27,1)&lt;&gt;"",INDEX(Вправи[],ВправиЗавершЗнач-ВправиПершРядок-H27,1)),"")</f>
        <v>43865</v>
      </c>
      <c r="E27" s="6" t="str">
        <f t="shared" ca="1" si="1"/>
        <v>ВТ</v>
      </c>
      <c r="F27" s="30">
        <f ca="1">IFERROR((IF(INDEX(Вправи[],ВправиЗавершЗнач-ВправиПершРядок-H27,1)&lt;&gt;"",INDEX(Вправи[],ВправиЗавершЗнач-ВправиПершРядок-H27,2),0)),0)</f>
        <v>45</v>
      </c>
      <c r="G27" s="30">
        <f ca="1">IFERROR((IF(INDEX(Вправи[],ВправиЗавершЗнач-ВправиПершРядок-H27,2)&lt;&gt;"",INDEX(Вправи[],ВправиЗавершЗнач-ВправиПершРядок-H27,3),0)),0)</f>
        <v>350</v>
      </c>
      <c r="H27" s="6">
        <v>3</v>
      </c>
    </row>
    <row r="28" spans="2:10" x14ac:dyDescent="0.2">
      <c r="B28" s="3"/>
      <c r="C28" s="3"/>
      <c r="D28" s="5">
        <f ca="1">IFERROR(IF(INDEX(Вправи[],ВправиЗавершЗнач-ВправиПершРядок-H28,1)&lt;&gt;"",INDEX(Вправи[],ВправиЗавершЗнач-ВправиПершРядок-H28,1)),"")</f>
        <v>43864</v>
      </c>
      <c r="E28" s="6" t="str">
        <f t="shared" ca="1" si="1"/>
        <v>ПН</v>
      </c>
      <c r="F28" s="30">
        <f ca="1">IFERROR((IF(INDEX(Вправи[],ВправиЗавершЗнач-ВправиПершРядок-H28,1)&lt;&gt;"",INDEX(Вправи[],ВправиЗавершЗнач-ВправиПершРядок-H28,2),0)),0)</f>
        <v>20</v>
      </c>
      <c r="G28" s="30">
        <f ca="1">IFERROR((IF(INDEX(Вправи[],ВправиЗавершЗнач-ВправиПершРядок-H28,2)&lt;&gt;"",INDEX(Вправи[],ВправиЗавершЗнач-ВправиПершРядок-H28,3),0)),0)</f>
        <v>295</v>
      </c>
      <c r="H28" s="6">
        <v>4</v>
      </c>
    </row>
    <row r="29" spans="2:10" x14ac:dyDescent="0.2">
      <c r="B29" s="3"/>
      <c r="C29" s="3"/>
      <c r="D29" s="5">
        <f ca="1">IFERROR(IF(INDEX(Вправи[],ВправиЗавершЗнач-ВправиПершРядок-H29,1)&lt;&gt;"",INDEX(Вправи[],ВправиЗавершЗнач-ВправиПершРядок-H29,1)),"")</f>
        <v>43863</v>
      </c>
      <c r="E29" s="6" t="str">
        <f t="shared" ca="1" si="1"/>
        <v>НД</v>
      </c>
      <c r="F29" s="30">
        <f ca="1">IFERROR((IF(INDEX(Вправи[],ВправиЗавершЗнач-ВправиПершРядок-H29,1)&lt;&gt;"",INDEX(Вправи[],ВправиЗавершЗнач-ВправиПершРядок-H29,2),0)),0)</f>
        <v>40</v>
      </c>
      <c r="G29" s="30">
        <f ca="1">IFERROR((IF(INDEX(Вправи[],ВправиЗавершЗнач-ВправиПершРядок-H29,2)&lt;&gt;"",INDEX(Вправи[],ВправиЗавершЗнач-ВправиПершРядок-H29,3),0)),0)</f>
        <v>270</v>
      </c>
      <c r="H29" s="6">
        <v>5</v>
      </c>
    </row>
    <row r="30" spans="2:10" x14ac:dyDescent="0.2">
      <c r="B30" s="3"/>
      <c r="C30" s="3"/>
      <c r="D30" s="5">
        <f ca="1">IFERROR(IF(INDEX(Вправи[],ВправиЗавершЗнач-ВправиПершРядок-H30,1)&lt;&gt;"",INDEX(Вправи[],ВправиЗавершЗнач-ВправиПершРядок-H30,1)),"")</f>
        <v>43862</v>
      </c>
      <c r="E30" s="6" t="str">
        <f t="shared" ca="1" si="1"/>
        <v>СБ</v>
      </c>
      <c r="F30" s="30">
        <f ca="1">IFERROR((IF(INDEX(Вправи[],ВправиЗавершЗнач-ВправиПершРядок-H30,1)&lt;&gt;"",INDEX(Вправи[],ВправиЗавершЗнач-ВправиПершРядок-H30,2),0)),0)</f>
        <v>45</v>
      </c>
      <c r="G30" s="30">
        <f ca="1">IFERROR((IF(INDEX(Вправи[],ВправиЗавершЗнач-ВправиПершРядок-H30,2)&lt;&gt;"",INDEX(Вправи[],ВправиЗавершЗнач-ВправиПершРядок-H30,3),0)),0)</f>
        <v>325</v>
      </c>
      <c r="H30" s="6">
        <v>6</v>
      </c>
    </row>
    <row r="31" spans="2:10" x14ac:dyDescent="0.2">
      <c r="B31" s="3"/>
      <c r="C31" s="3"/>
      <c r="D31" s="5">
        <f ca="1">IFERROR(IF(INDEX(Вправи[],ВправиЗавершЗнач-ВправиПершРядок-H31,1)&lt;&gt;"",INDEX(Вправи[],ВправиЗавершЗнач-ВправиПершРядок-H31,1)),"")</f>
        <v>43861</v>
      </c>
      <c r="E31" s="6" t="str">
        <f t="shared" ca="1" si="1"/>
        <v>ПТ</v>
      </c>
      <c r="F31" s="30">
        <f ca="1">IFERROR((IF(INDEX(Вправи[],ВправиЗавершЗнач-ВправиПершРядок-H31,1)&lt;&gt;"",INDEX(Вправи[],ВправиЗавершЗнач-ВправиПершРядок-H31,2),0)),0)</f>
        <v>40</v>
      </c>
      <c r="G31" s="30">
        <f ca="1">IFERROR((IF(INDEX(Вправи[],ВправиЗавершЗнач-ВправиПершРядок-H31,2)&lt;&gt;"",INDEX(Вправи[],ВправиЗавершЗнач-ВправиПершРядок-H31,3),0)),0)</f>
        <v>175</v>
      </c>
      <c r="H31" s="6">
        <v>7</v>
      </c>
    </row>
    <row r="32" spans="2:10" x14ac:dyDescent="0.2">
      <c r="B32" s="3"/>
      <c r="C32" s="3"/>
      <c r="D32" s="5">
        <f ca="1">IFERROR(IF(INDEX(Вправи[],ВправиЗавершЗнач-ВправиПершРядок-H32,1)&lt;&gt;"",INDEX(Вправи[],ВправиЗавершЗнач-ВправиПершРядок-H32,1)),"")</f>
        <v>43860</v>
      </c>
      <c r="E32" s="6" t="str">
        <f t="shared" ca="1" si="1"/>
        <v>ЧТ</v>
      </c>
      <c r="F32" s="30">
        <f ca="1">IFERROR((IF(INDEX(Вправи[],ВправиЗавершЗнач-ВправиПершРядок-H32,1)&lt;&gt;"",INDEX(Вправи[],ВправиЗавершЗнач-ВправиПершРядок-H32,2),0)),0)</f>
        <v>30</v>
      </c>
      <c r="G32" s="30">
        <f ca="1">IFERROR((IF(INDEX(Вправи[],ВправиЗавершЗнач-ВправиПершРядок-H32,2)&lt;&gt;"",INDEX(Вправи[],ВправиЗавершЗнач-ВправиПершРядок-H32,3),0)),0)</f>
        <v>335</v>
      </c>
      <c r="H32" s="6">
        <v>8</v>
      </c>
    </row>
    <row r="33" spans="2:8" x14ac:dyDescent="0.2">
      <c r="B33" s="3"/>
      <c r="C33" s="3"/>
      <c r="D33" s="5">
        <f ca="1">IFERROR(IF(INDEX(Вправи[],ВправиЗавершЗнач-ВправиПершРядок-H33,1)&lt;&gt;"",INDEX(Вправи[],ВправиЗавершЗнач-ВправиПершРядок-H33,1)),"")</f>
        <v>43859</v>
      </c>
      <c r="E33" s="6" t="str">
        <f t="shared" ca="1" si="1"/>
        <v>СР</v>
      </c>
      <c r="F33" s="30">
        <f ca="1">IFERROR((IF(INDEX(Вправи[],ВправиЗавершЗнач-ВправиПершРядок-H33,1)&lt;&gt;"",INDEX(Вправи[],ВправиЗавершЗнач-ВправиПершРядок-H33,2),0)),0)</f>
        <v>40</v>
      </c>
      <c r="G33" s="30">
        <f ca="1">IFERROR((IF(INDEX(Вправи[],ВправиЗавершЗнач-ВправиПершРядок-H33,2)&lt;&gt;"",INDEX(Вправи[],ВправиЗавершЗнач-ВправиПершРядок-H33,3),0)),0)</f>
        <v>205</v>
      </c>
      <c r="H33" s="6">
        <v>9</v>
      </c>
    </row>
    <row r="34" spans="2:8" x14ac:dyDescent="0.2">
      <c r="B34" s="3"/>
      <c r="C34" s="3"/>
      <c r="D34" s="5">
        <f ca="1">IFERROR(IF(INDEX(Вправи[],ВправиЗавершЗнач-ВправиПершРядок-H34,1)&lt;&gt;"",INDEX(Вправи[],ВправиЗавершЗнач-ВправиПершРядок-H34,1)),"")</f>
        <v>43858</v>
      </c>
      <c r="E34" s="6" t="str">
        <f t="shared" ca="1" si="1"/>
        <v>ВТ</v>
      </c>
      <c r="F34" s="30">
        <f ca="1">IFERROR((IF(INDEX(Вправи[],ВправиЗавершЗнач-ВправиПершРядок-H34,1)&lt;&gt;"",INDEX(Вправи[],ВправиЗавершЗнач-ВправиПершРядок-H34,2),0)),0)</f>
        <v>20</v>
      </c>
      <c r="G34" s="30">
        <f ca="1">IFERROR((IF(INDEX(Вправи[],ВправиЗавершЗнач-ВправиПершРядок-H34,2)&lt;&gt;"",INDEX(Вправи[],ВправиЗавершЗнач-ВправиПершРядок-H34,3),0)),0)</f>
        <v>285</v>
      </c>
      <c r="H34" s="6">
        <v>10</v>
      </c>
    </row>
    <row r="35" spans="2:8" x14ac:dyDescent="0.2">
      <c r="B35" s="3"/>
      <c r="C35" s="3"/>
      <c r="D35" s="5">
        <f ca="1">IFERROR(IF(INDEX(Вправи[],ВправиЗавершЗнач-ВправиПершРядок-H35,1)&lt;&gt;"",INDEX(Вправи[],ВправиЗавершЗнач-ВправиПершРядок-H35,1)),"")</f>
        <v>43857</v>
      </c>
      <c r="E35" s="6" t="str">
        <f t="shared" ca="1" si="1"/>
        <v>ПН</v>
      </c>
      <c r="F35" s="30">
        <f ca="1">IFERROR((IF(INDEX(Вправи[],ВправиЗавершЗнач-ВправиПершРядок-H35,1)&lt;&gt;"",INDEX(Вправи[],ВправиЗавершЗнач-ВправиПершРядок-H35,2),0)),0)</f>
        <v>25</v>
      </c>
      <c r="G35" s="30">
        <f ca="1">IFERROR((IF(INDEX(Вправи[],ВправиЗавершЗнач-ВправиПершРядок-H35,2)&lt;&gt;"",INDEX(Вправи[],ВправиЗавершЗнач-ВправиПершРядок-H35,3),0)),0)</f>
        <v>125</v>
      </c>
      <c r="H35" s="6">
        <v>11</v>
      </c>
    </row>
    <row r="36" spans="2:8" x14ac:dyDescent="0.2">
      <c r="B36" s="3"/>
      <c r="C36" s="3"/>
      <c r="D36" s="5">
        <f ca="1">IFERROR(IF(INDEX(Вправи[],ВправиЗавершЗнач-ВправиПершРядок-H36,1)&lt;&gt;"",INDEX(Вправи[],ВправиЗавершЗнач-ВправиПершРядок-H36,1)),"")</f>
        <v>43856</v>
      </c>
      <c r="E36" s="6" t="str">
        <f t="shared" ca="1" si="1"/>
        <v>НД</v>
      </c>
      <c r="F36" s="30">
        <f ca="1">IFERROR((IF(INDEX(Вправи[],ВправиЗавершЗнач-ВправиПершРядок-H36,1)&lt;&gt;"",INDEX(Вправи[],ВправиЗавершЗнач-ВправиПершРядок-H36,2),0)),0)</f>
        <v>30</v>
      </c>
      <c r="G36" s="30">
        <f ca="1">IFERROR((IF(INDEX(Вправи[],ВправиЗавершЗнач-ВправиПершРядок-H36,2)&lt;&gt;"",INDEX(Вправи[],ВправиЗавершЗнач-ВправиПершРядок-H36,3),0)),0)</f>
        <v>150</v>
      </c>
      <c r="H36" s="6">
        <v>12</v>
      </c>
    </row>
  </sheetData>
  <dataConsolidate>
    <dataRefs count="1">
      <dataRef ref="F23:G36" sheet="Chart Calculations" r:id="rId1"/>
    </dataRefs>
  </dataConsolidate>
  <mergeCells count="2">
    <mergeCell ref="B2:J2"/>
    <mergeCell ref="B20:J20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19</vt:i4>
      </vt:variant>
    </vt:vector>
  </HeadingPairs>
  <TitlesOfParts>
    <vt:vector size="23" baseType="lpstr">
      <vt:lpstr>ЦІЛІ</vt:lpstr>
      <vt:lpstr>ДІЄТА</vt:lpstr>
      <vt:lpstr>ВПРАВИ</vt:lpstr>
      <vt:lpstr>Обчислення діаграм</vt:lpstr>
      <vt:lpstr>ВправиДіапазонДат</vt:lpstr>
      <vt:lpstr>ВправиЗавершЗнач</vt:lpstr>
      <vt:lpstr>ВправиПеріод</vt:lpstr>
      <vt:lpstr>ВправиПершРядок</vt:lpstr>
      <vt:lpstr>ДатаЗавершення</vt:lpstr>
      <vt:lpstr>ДатаПочатку</vt:lpstr>
      <vt:lpstr>ДієтаЗавершЗнач</vt:lpstr>
      <vt:lpstr>ДієтаПеріод</vt:lpstr>
      <vt:lpstr>ДієтаПершРядок</vt:lpstr>
      <vt:lpstr>ВПРАВИ!Заголовки_для_друку</vt:lpstr>
      <vt:lpstr>ДІЄТА!Заголовки_для_друку</vt:lpstr>
      <vt:lpstr>ЗаголовокСтовпця2</vt:lpstr>
      <vt:lpstr>ЗаголовокСтовпця3</vt:lpstr>
      <vt:lpstr>КінцеваВага</vt:lpstr>
      <vt:lpstr>Підзаголовок</vt:lpstr>
      <vt:lpstr>ПланДнів</vt:lpstr>
      <vt:lpstr>ПочатковаВага</vt:lpstr>
      <vt:lpstr>СкиданняЗаДень</vt:lpstr>
      <vt:lpstr>ЦільЩодоСкиданняВаги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2019-12-06T20:13:30Z</dcterms:created>
  <dcterms:modified xsi:type="dcterms:W3CDTF">2020-01-19T06:10:57Z</dcterms:modified>
</cp:coreProperties>
</file>