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hidePivotFieldList="1"/>
  <bookViews>
    <workbookView xWindow="4800" yWindow="2835" windowWidth="14400" windowHeight="7365" activeTab="3"/>
  </bookViews>
  <sheets>
    <sheet name="ПОЧАТОК" sheetId="4" r:id="rId1"/>
    <sheet name="ПАРАМЕТРИ ПРОЕКТУ" sheetId="1" r:id="rId2"/>
    <sheet name="ВІДОМОСТІ ПРО ПРОЕКТ" sheetId="2" r:id="rId3"/>
    <sheet name="ПІДСУМКОВІ ПОКАЗНИКИ ПРОЕКТУ" sheetId="3" r:id="rId4"/>
  </sheets>
  <definedNames>
    <definedName name="_xlnm.Print_Titles" localSheetId="2">'ВІДОМОСТІ ПРО ПРОЕКТ'!$4:$4</definedName>
    <definedName name="_xlnm.Print_Titles" localSheetId="3">'ПІДСУМКОВІ ПОКАЗНИКИ ПРОЕКТУ'!$4:$4</definedName>
    <definedName name="ТипПроекту">Параметри[ТИП ПРОЕКТУ]</definedName>
  </definedNames>
  <calcPr calcId="162913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<sst xmlns="http://schemas.openxmlformats.org/spreadsheetml/2006/main" count="105" uniqueCount="75">
  <si>
    <t>ПРО ЦЕЙ ШАБЛОН</t>
  </si>
  <si>
    <t>Відстежуйте параметри проекту, відомості про нього та підсумкові показники в цій книзі журналу планування заходу.</t>
  </si>
  <si>
    <t>Введіть відомості на аркуші "Параметри проекту", щоб оновити стовпчасті діаграми та дані на аркуші "Відомості про проект". Зведена таблиця на аркуші "Підсумкові показники проекту" оновлюється автоматично.</t>
  </si>
  <si>
    <t>Введіть назву компанії на аркуші параметрів, і ці дані автоматично з’являться на інших аркушах.</t>
  </si>
  <si>
    <t xml:space="preserve">Примітка.  </t>
  </si>
  <si>
    <t>Додаткові вказівки наведено в стовпці A на кожному аркуші книги "Журнал планування заходу". Цей текст приховано навмисно. Щоб вилучити текст, виберіть стовпець A й натисніть клавішу Delete. Щоб відобразити текст, виберіть стовпець A та змініть колір шрифту.</t>
  </si>
  <si>
    <t>Введіть параметри проекту на цьому аркуші. У клітинку праворуч введіть назву компанії. Корисні вказівки наведено в клітинках цього стовпця. Клацніть стрілку вниз, щоб почати.</t>
  </si>
  <si>
    <t>Заголовок цього аркуша наведено в клітинці праворуч.</t>
  </si>
  <si>
    <t>Повідомлення про конфіденційність наведено в клітинці праворуч.</t>
  </si>
  <si>
    <t>Підказку наведено в клітинці праворуч.</t>
  </si>
  <si>
    <t>Введіть відомості в таблицю параметрів, починаючи з клітинки праворуч. Подальші вказівки наведено в клітинці A12.</t>
  </si>
  <si>
    <t>Введіть змішані відсоткові ставки в клітинки з C12 до H12 праворуч. Подальші вказівки наведено в клітинці A14.</t>
  </si>
  <si>
    <t>Стовпчасту діаграму порівняння запланованих і фактичних витрат наведено в клітинці праворуч, а стовпчасту діаграму з порівнянням запланованого та фактичного часу – у клітинці F14.</t>
  </si>
  <si>
    <t>Назва компанії</t>
  </si>
  <si>
    <t>Журнал проекту планування заходу</t>
  </si>
  <si>
    <t>Клітинки із заливкою обчислюються автоматично. Не потрібно нічого вводити в них.</t>
  </si>
  <si>
    <t>ТИП ПРОЕКТУ</t>
  </si>
  <si>
    <t>Розробка стратегії заходу</t>
  </si>
  <si>
    <t>Планування заходу</t>
  </si>
  <si>
    <t>Оформлення заходу</t>
  </si>
  <si>
    <t>Організація заходу та матеріально-технічне забезпечення</t>
  </si>
  <si>
    <t>Добір персоналу заходу</t>
  </si>
  <si>
    <t>Оцінка заходу</t>
  </si>
  <si>
    <t>Змішані відсоткові ставки</t>
  </si>
  <si>
    <t>ЗАПЛАНОВАНІ ВИТРАТИ</t>
  </si>
  <si>
    <t>ФАКТИЧНІ ВИТРАТИ</t>
  </si>
  <si>
    <t>ЗАПЛАНОВАНИЙ ЧАС</t>
  </si>
  <si>
    <t>ФАКТИЧНИЙ ЧАС</t>
  </si>
  <si>
    <t>Стовпчасту діаграму порівняння запланованих і фактичних витрат наведено в цій клітинці.</t>
  </si>
  <si>
    <t>МЕНЕДЖЕР ІЗ РОБОТИ З КЛІЄНТАМИ</t>
  </si>
  <si>
    <t>КЕРІВНИК ПРОЕКТУ</t>
  </si>
  <si>
    <t>МЕНЕДЖЕР ІЗ РОЗРОБКИ СТРАТЕГІЇ</t>
  </si>
  <si>
    <t>СПЕЦІАЛІСТ З ОФОРМЛЕННЯ</t>
  </si>
  <si>
    <t>Стовпчасту діаграму порівняння запланованого та фактичного часу наведено в цій клітинці.</t>
  </si>
  <si>
    <t>ПЕРСОНАЛ З ОБСЛУГОВУВАННЯ ЗАХОДУ</t>
  </si>
  <si>
    <t>АДМІНІСТРАТИВНИЙ ПЕРСОНАЛ</t>
  </si>
  <si>
    <t>Введіть відомості про проект на цьому аркуші. Назва компанії автоматично оновлюється в клітинці праворуч. Корисні вказівки наведено в клітинках цього стовпця. Клацніть стрілку вниз, щоб почати.</t>
  </si>
  <si>
    <t>Введіть інформацію в таблицю "Відомості про проект", починаючи з клітинки праворуч.
ІНФОРМАЦІЯ
Щоб додати рядок до таблиці праворуч, виберіть клітинку в правому нижньому куті таблиці (але не рядок підсумків) і натисніть клавішу Tab. Крім того, ви можете натиснути клавіші Shift+F10 усередині таблиці в тому місці, де потрібно вставити рядок, і вибрати "Вставлення | Рядки таблиці вище/нижче".
Зведена таблиця "Підсумкові показники проекту" використовуватиме всі клітинки таблиці. Обов’язково видаліть усі рядки, що не використовуються, інакше результати міститимуть помилки.</t>
  </si>
  <si>
    <t>НАЗВА ПРОЕКТУ</t>
  </si>
  <si>
    <t>Проект 1</t>
  </si>
  <si>
    <t>Проект 2</t>
  </si>
  <si>
    <t>Проект 3</t>
  </si>
  <si>
    <t>Проект 4</t>
  </si>
  <si>
    <t>Проект 5</t>
  </si>
  <si>
    <t>ОРІЄНТОВНИЙ ПОЧАТОК</t>
  </si>
  <si>
    <t>ОРІЄНТОВНЕ ЗАВЕРШЕННЯ</t>
  </si>
  <si>
    <t>ФАКТИЧНИЙ ПОЧАТОК</t>
  </si>
  <si>
    <t>ФАКТИЧНЕ ЗАВЕРШЕННЯ</t>
  </si>
  <si>
    <t>ОРІЄНТОВНІ ТРУДОВИТРАТИ</t>
  </si>
  <si>
    <t>ФАКТИЧНІ ТРУДОВИТРАТИ</t>
  </si>
  <si>
    <t>ОРІЄНТОВНА ТРИВАЛІСТЬ</t>
  </si>
  <si>
    <t>ФАКТИЧНА ТРИВАЛІСТЬ</t>
  </si>
  <si>
    <t xml:space="preserve">МЕНЕДЖЕР ІЗ РОБОТИ З КЛІЄНТАМИ </t>
  </si>
  <si>
    <t xml:space="preserve">КЕРІВНИК ПРОЕКТУ </t>
  </si>
  <si>
    <t xml:space="preserve">МЕНЕДЖЕР ІЗ РОЗРОБКИ СТРАТЕГІЇ </t>
  </si>
  <si>
    <t xml:space="preserve">СПЕЦІАЛІСТ З ОФОРМЛЕННЯ </t>
  </si>
  <si>
    <t xml:space="preserve">ПЕРСОНАЛ З ОБСЛУГОВУВАННЯ ЗАХОДУ </t>
  </si>
  <si>
    <t xml:space="preserve">АДМІНІСТРАТИВНИЙ ПЕРСОНАЛ </t>
  </si>
  <si>
    <t>На цьому аркуші можна переглянути підсумкові показники проекту. Назва компанії автоматично оновлюється в клітинці праворуч. Корисні вказівки наведено в клітинках цього стовпця. Клацніть стрілку вниз, щоб почати.</t>
  </si>
  <si>
    <t>Зведена таблиця, що починається в клітинці праворуч, оновлюється автоматично.
ІНФОРМАЦІЯ
Щоб оновити зведену таблицю праворуч, виберіть її (будь-яку клітинку в ній), а потім на вкладці "Знаряддя для зведених таблиць | Аналізувати" стрічки клацніть "Оновити". Крім того, ви можете натиснути клавіші Shift+F10 у будь-якій клітинці зведеної таблиці, а потім вибрати "Оновити".</t>
  </si>
  <si>
    <t>Загальний підсумок</t>
  </si>
  <si>
    <t>ОРІЄНТОВНІ ВИТРАТИ НА МЕНЕДЖЕРА З РОБОТИ З КЛІЄНТАМИ</t>
  </si>
  <si>
    <t>ОРІЄНТОВНІ ВИТРАТИ НА КЕРІВНИКА ПРОЕКТУ</t>
  </si>
  <si>
    <t>ОРІЄНТОВНІ ВИТРАТИ НА МЕНЕДЖЕРА З РОЗРОБКИ СТРАТЕГІЇ</t>
  </si>
  <si>
    <t>ОРІЄНТОВНІ ВИТРАТИ НА СПЕЦІАЛІСТА З ОФОРМЛЕННЯ</t>
  </si>
  <si>
    <t>ОРІЄНТОВНІ ВИТРАТИ НА ПЕРСОНАЛ З ОБСЛУГОВУВАННЯ ЗАХОДУ</t>
  </si>
  <si>
    <t>ОРІЄНТОВНІ ВИТРАТИ НА АДМІНІСТРАТИВНИЙ ПЕРСОНАЛ</t>
  </si>
  <si>
    <t>ФАКТИЧНІ ВИТРАТИ НА МЕНЕДЖЕРА З РОБОТИ З КЛІЄНТАМИ</t>
  </si>
  <si>
    <t>ФАКТИЧНІ ВИТРАТИ НА КЕРІВНИКА ПРОЕКТУ</t>
  </si>
  <si>
    <t>ФАКТИЧНІ ВИТРАТИ НА МЕНЕДЖЕРА З РОЗРОБКИ СТРАТЕГІЇ</t>
  </si>
  <si>
    <t>ФАКТИЧНІ ВИТРАТИ НА СПЕЦІАЛІСТА З ОФОРМЛЕННЯ</t>
  </si>
  <si>
    <t>ФАКТИЧНІ ВИТРАТИ НА ПЕРСОНАЛ З ОБСЛУГОВУВАННЯ ЗАХОДУ</t>
  </si>
  <si>
    <t>ФАКТИЧНІ ВИТРАТИ НА АДМІНІСТРАТИВНИЙ ПЕРСОНАЛ</t>
  </si>
  <si>
    <t>Підсумок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</si>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</sst>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_(* #,##0.00_);_(* \(#,##0.00\);_(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70" formatCode="_(* #,##0_);_(* \(#,##0\);_(* &quot;-&quot;??_);_(@_)"/>
    <numFmt numFmtId="171" formatCode="#,##0.00\ &quot;₴&quot;"/>
    <numFmt numFmtId="176" formatCode="#,##0&quot;₴&quot;"/>
    <numFmt numFmtId="177" formatCode="#,##0.00&quot;₴&quot;"/>
  </numFmts>
  <fonts count="27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12" fillId="1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0" fillId="3" borderId="0" xfId="0" applyFill="1" applyAlignment="1">
      <alignment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9" fillId="4" borderId="0" xfId="2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pivotButton="1"/>
    <xf numFmtId="170" fontId="2" fillId="0" borderId="0" xfId="4" applyNumberFormat="1" applyFont="1"/>
    <xf numFmtId="9" fontId="2" fillId="0" borderId="0" xfId="0" applyNumberFormat="1" applyFont="1"/>
    <xf numFmtId="9" fontId="2" fillId="2" borderId="0" xfId="0" applyNumberFormat="1" applyFont="1" applyFill="1"/>
    <xf numFmtId="10" fontId="2" fillId="0" borderId="0" xfId="0" applyNumberFormat="1" applyFont="1"/>
    <xf numFmtId="171" fontId="8" fillId="0" borderId="0" xfId="0" applyNumberFormat="1" applyFont="1"/>
    <xf numFmtId="0" fontId="8" fillId="0" borderId="0" xfId="0" applyFont="1" applyAlignment="1">
      <alignment horizontal="center"/>
    </xf>
    <xf numFmtId="176" fontId="0" fillId="0" borderId="0" xfId="0" applyNumberFormat="1"/>
    <xf numFmtId="177" fontId="0" fillId="0" borderId="0" xfId="0" applyNumberFormat="1"/>
  </cellXfs>
  <cellStyles count="47">
    <cellStyle name="20% – Акцентування1" xfId="24" builtinId="30" customBuiltin="1"/>
    <cellStyle name="20% – Акцентування2" xfId="28" builtinId="34" customBuiltin="1"/>
    <cellStyle name="20% – Акцентування3" xfId="32" builtinId="38" customBuiltin="1"/>
    <cellStyle name="20% – Акцентування4" xfId="36" builtinId="42" customBuiltin="1"/>
    <cellStyle name="20% – Акцентування5" xfId="40" builtinId="46" customBuiltin="1"/>
    <cellStyle name="20% – Акцентування6" xfId="44" builtinId="50" customBuiltin="1"/>
    <cellStyle name="40% – Акцентування1" xfId="25" builtinId="31" customBuiltin="1"/>
    <cellStyle name="40% – Акцентування2" xfId="29" builtinId="35" customBuiltin="1"/>
    <cellStyle name="40% – Акцентування3" xfId="33" builtinId="39" customBuiltin="1"/>
    <cellStyle name="40% – Акцентування4" xfId="37" builtinId="43" customBuiltin="1"/>
    <cellStyle name="40% – Акцентування5" xfId="41" builtinId="47" customBuiltin="1"/>
    <cellStyle name="40% – Акцентування6" xfId="45" builtinId="51" customBuiltin="1"/>
    <cellStyle name="60% – Акцентування1" xfId="26" builtinId="32" customBuiltin="1"/>
    <cellStyle name="60% – Акцентування2" xfId="30" builtinId="36" customBuiltin="1"/>
    <cellStyle name="60% – Акцентування3" xfId="34" builtinId="40" customBuiltin="1"/>
    <cellStyle name="60% – Акцентування4" xfId="38" builtinId="44" customBuiltin="1"/>
    <cellStyle name="60% – Акцентування5" xfId="42" builtinId="48" customBuiltin="1"/>
    <cellStyle name="60% – Акцентування6" xfId="46" builtinId="52" customBuiltin="1"/>
    <cellStyle name="Акцентування1" xfId="23" builtinId="29" customBuiltin="1"/>
    <cellStyle name="Акцентування2" xfId="27" builtinId="33" customBuiltin="1"/>
    <cellStyle name="Акцентування3" xfId="31" builtinId="37" customBuiltin="1"/>
    <cellStyle name="Акцентування4" xfId="35" builtinId="41" customBuiltin="1"/>
    <cellStyle name="Акцентування5" xfId="39" builtinId="45" customBuiltin="1"/>
    <cellStyle name="Акцентування6" xfId="43" builtinId="49" customBuiltin="1"/>
    <cellStyle name="Ввід" xfId="14" builtinId="20" customBuiltin="1"/>
    <cellStyle name="Відсотковий" xfId="8" builtinId="5" customBuiltin="1"/>
    <cellStyle name="Гарний" xfId="11" builtinId="26" customBuiltin="1"/>
    <cellStyle name="Грошовий" xfId="6" builtinId="4" customBuiltin="1"/>
    <cellStyle name="Грошовий [0]" xfId="7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нтрольна клітинка" xfId="18" builtinId="23" customBuiltin="1"/>
    <cellStyle name="Назва" xfId="9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4" builtinId="3" customBuiltin="1"/>
    <cellStyle name="Фінансовий [0]" xfId="5" builtinId="6" customBuiltin="1"/>
  </cellStyles>
  <dxfs count="67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76" formatCode="#,##0&quot;₴&quot;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70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70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70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70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ПОРІВНЯННЯ ЗАПЛАНОВАНИХ І ФАКТИЧНИХ ВИТРАТ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'ПАРАМЕТРИ ПРОЕКТУ'!$B$16</c:f>
              <c:strCache>
                <c:ptCount val="1"/>
                <c:pt idx="0">
                  <c:v>ЗАПЛАНОВАНІ ВИТРАТИ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'ПАРАМЕТРИ ПРОЕКТУ'!$C$15:$H$15</c:f>
              <c:strCache>
                <c:ptCount val="6"/>
                <c:pt idx="0">
                  <c:v>МЕНЕДЖЕР ІЗ РОБОТИ З КЛІЄНТАМИ</c:v>
                </c:pt>
                <c:pt idx="1">
                  <c:v>КЕРІВНИК ПРОЕКТУ</c:v>
                </c:pt>
                <c:pt idx="2">
                  <c:v>МЕНЕДЖЕР ІЗ РОЗРОБКИ СТРАТЕГІЇ</c:v>
                </c:pt>
                <c:pt idx="3">
                  <c:v>СПЕЦІАЛІСТ З ОФОРМЛЕННЯ</c:v>
                </c:pt>
                <c:pt idx="4">
                  <c:v>ПЕРСОНАЛ З ОБСЛУГОВУВАННЯ ЗАХОДУ</c:v>
                </c:pt>
                <c:pt idx="5">
                  <c:v>АДМІНІСТРАТИВНИЙ ПЕРСОНАЛ</c:v>
                </c:pt>
              </c:strCache>
            </c:strRef>
          </c:cat>
          <c:val>
            <c:numRef>
              <c:f>'ПАРАМЕТРИ ПРОЕКТУ'!$C$16:$H$16</c:f>
              <c:numCache>
                <c:formatCode>#\ ##0.00\ "₴"</c:formatCode>
                <c:ptCount val="6"/>
                <c:pt idx="0">
                  <c:v>540.00000000000011</c:v>
                </c:pt>
                <c:pt idx="1">
                  <c:v>522</c:v>
                </c:pt>
                <c:pt idx="2">
                  <c:v>239.99999999999997</c:v>
                </c:pt>
                <c:pt idx="3">
                  <c:v>29</c:v>
                </c:pt>
                <c:pt idx="4">
                  <c:v>13.2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'ПАРАМЕТРИ ПРОЕКТУ'!$B$17</c:f>
              <c:strCache>
                <c:ptCount val="1"/>
                <c:pt idx="0">
                  <c:v>ФАКТИЧНІ ВИТРАТИ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'ПАРАМЕТРИ ПРОЕКТУ'!$C$15:$H$15</c:f>
              <c:strCache>
                <c:ptCount val="6"/>
                <c:pt idx="0">
                  <c:v>МЕНЕДЖЕР ІЗ РОБОТИ З КЛІЄНТАМИ</c:v>
                </c:pt>
                <c:pt idx="1">
                  <c:v>КЕРІВНИК ПРОЕКТУ</c:v>
                </c:pt>
                <c:pt idx="2">
                  <c:v>МЕНЕДЖЕР ІЗ РОЗРОБКИ СТРАТЕГІЇ</c:v>
                </c:pt>
                <c:pt idx="3">
                  <c:v>СПЕЦІАЛІСТ З ОФОРМЛЕННЯ</c:v>
                </c:pt>
                <c:pt idx="4">
                  <c:v>ПЕРСОНАЛ З ОБСЛУГОВУВАННЯ ЗАХОДУ</c:v>
                </c:pt>
                <c:pt idx="5">
                  <c:v>АДМІНІСТРАТИВНИЙ ПЕРСОНАЛ</c:v>
                </c:pt>
              </c:strCache>
            </c:strRef>
          </c:cat>
          <c:val>
            <c:numRef>
              <c:f>'ПАРАМЕТРИ ПРОЕКТУ'!$C$17:$H$17</c:f>
              <c:numCache>
                <c:formatCode>#\ ##0.00\ "₴"</c:formatCode>
                <c:ptCount val="6"/>
                <c:pt idx="0">
                  <c:v>543.6</c:v>
                </c:pt>
                <c:pt idx="1">
                  <c:v>515.4</c:v>
                </c:pt>
                <c:pt idx="2">
                  <c:v>256.5</c:v>
                </c:pt>
                <c:pt idx="3">
                  <c:v>28.900000000000002</c:v>
                </c:pt>
                <c:pt idx="4">
                  <c:v>13.4</c:v>
                </c:pt>
                <c:pt idx="5">
                  <c:v>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&quot;₴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ПОРІВНЯННЯ ЗАПЛАНОВАНИХ І ФАКТИЧНИХ ГОДИН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'ПАРАМЕТРИ ПРОЕКТУ'!$B$18</c:f>
              <c:strCache>
                <c:ptCount val="1"/>
                <c:pt idx="0">
                  <c:v>ЗАПЛАНОВАНИЙ ЧАС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'ПАРАМЕТРИ ПРОЕКТУ'!$C$15:$H$15</c:f>
              <c:strCache>
                <c:ptCount val="6"/>
                <c:pt idx="0">
                  <c:v>МЕНЕДЖЕР ІЗ РОБОТИ З КЛІЄНТАМИ</c:v>
                </c:pt>
                <c:pt idx="1">
                  <c:v>КЕРІВНИК ПРОЕКТУ</c:v>
                </c:pt>
                <c:pt idx="2">
                  <c:v>МЕНЕДЖЕР ІЗ РОЗРОБКИ СТРАТЕГІЇ</c:v>
                </c:pt>
                <c:pt idx="3">
                  <c:v>СПЕЦІАЛІСТ З ОФОРМЛЕННЯ</c:v>
                </c:pt>
                <c:pt idx="4">
                  <c:v>ПЕРСОНАЛ З ОБСЛУГОВУВАННЯ ЗАХОДУ</c:v>
                </c:pt>
                <c:pt idx="5">
                  <c:v>АДМІНІСТРАТИВНИЙ ПЕРСОНАЛ</c:v>
                </c:pt>
              </c:strCache>
            </c:strRef>
          </c:cat>
          <c:val>
            <c:numRef>
              <c:f>'ПАРАМЕТРИ ПРОЕКТУ'!$C$18:$H$18</c:f>
              <c:numCache>
                <c:formatCode>#,##0.00</c:formatCode>
                <c:ptCount val="6"/>
                <c:pt idx="0">
                  <c:v>300.00000000000006</c:v>
                </c:pt>
                <c:pt idx="1">
                  <c:v>290</c:v>
                </c:pt>
                <c:pt idx="2">
                  <c:v>133.33333333333331</c:v>
                </c:pt>
                <c:pt idx="3">
                  <c:v>16.111111111111111</c:v>
                </c:pt>
                <c:pt idx="4">
                  <c:v>7.333333333333333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'ПАРАМЕТРИ ПРОЕКТУ'!$B$19</c:f>
              <c:strCache>
                <c:ptCount val="1"/>
                <c:pt idx="0">
                  <c:v>ФАКТИЧНИЙ ЧАС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'ПАРАМЕТРИ ПРОЕКТУ'!$C$15:$H$15</c:f>
              <c:strCache>
                <c:ptCount val="6"/>
                <c:pt idx="0">
                  <c:v>МЕНЕДЖЕР ІЗ РОБОТИ З КЛІЄНТАМИ</c:v>
                </c:pt>
                <c:pt idx="1">
                  <c:v>КЕРІВНИК ПРОЕКТУ</c:v>
                </c:pt>
                <c:pt idx="2">
                  <c:v>МЕНЕДЖЕР ІЗ РОЗРОБКИ СТРАТЕГІЇ</c:v>
                </c:pt>
                <c:pt idx="3">
                  <c:v>СПЕЦІАЛІСТ З ОФОРМЛЕННЯ</c:v>
                </c:pt>
                <c:pt idx="4">
                  <c:v>ПЕРСОНАЛ З ОБСЛУГОВУВАННЯ ЗАХОДУ</c:v>
                </c:pt>
                <c:pt idx="5">
                  <c:v>АДМІНІСТРАТИВНИЙ ПЕРСОНАЛ</c:v>
                </c:pt>
              </c:strCache>
            </c:strRef>
          </c:cat>
          <c:val>
            <c:numRef>
              <c:f>'ПАРАМЕТРИ ПРОЕКТУ'!$C$19:$H$19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16.055555555555557</c:v>
                </c:pt>
                <c:pt idx="4">
                  <c:v>7.4444444444444446</c:v>
                </c:pt>
                <c:pt idx="5">
                  <c:v>5.0333333333333332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180974</xdr:rowOff>
    </xdr:from>
    <xdr:to>
      <xdr:col>3</xdr:col>
      <xdr:colOff>678075</xdr:colOff>
      <xdr:row>36</xdr:row>
      <xdr:rowOff>76200</xdr:rowOff>
    </xdr:to>
    <xdr:graphicFrame macro="">
      <xdr:nvGraphicFramePr>
        <xdr:cNvPr id="7" name="Діаграма 6" descr="Стовпчаста діаграма порівняння запланованих і фактичних витрат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381000</xdr:colOff>
      <xdr:row>12</xdr:row>
      <xdr:rowOff>180974</xdr:rowOff>
    </xdr:from>
    <xdr:to>
      <xdr:col>8</xdr:col>
      <xdr:colOff>857250</xdr:colOff>
      <xdr:row>36</xdr:row>
      <xdr:rowOff>76200</xdr:rowOff>
    </xdr:to>
    <xdr:graphicFrame macro="">
      <xdr:nvGraphicFramePr>
        <xdr:cNvPr id="8" name="Діаграма 7" descr="Стовпчаста діаграма порівняння запланованого та фактичного часу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590550</xdr:colOff>
      <xdr:row>18</xdr:row>
      <xdr:rowOff>85726</xdr:rowOff>
    </xdr:to>
    <xdr:sp macro="" textlink="">
      <xdr:nvSpPr>
        <xdr:cNvPr id="2" name="Прямокутник 1" descr="INFO:&#10;&#10;To add a row, select a cell in the table a row below where you want to add your new row, right-click and select Insert | Table Rows Above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06000" y="1066800"/>
          <a:ext cx="3028950" cy="294322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uk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ІНФОРМАЦІЯ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uk" sz="1100">
              <a:solidFill>
                <a:schemeClr val="tx1">
                  <a:lumMod val="65000"/>
                  <a:lumOff val="35000"/>
                </a:schemeClr>
              </a:solidFill>
            </a:rPr>
            <a:t>Щоб додати рядок, виділіть клітинку нижче тієї, під яку потрібно додати новий рядок, клацніть її правою кнопкою миші та виберіть "Вставити | Рядки таблиці вище".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uk" sz="1100" baseline="0">
              <a:solidFill>
                <a:schemeClr val="tx1">
                  <a:lumMod val="65000"/>
                  <a:lumOff val="35000"/>
                </a:schemeClr>
              </a:solidFill>
            </a:rPr>
            <a:t>Зведена таблиця "Підсумкові показники проекту" використовуватиме всі клітинки таблиці. Обов’язково видаліть усі рядки, що не використовуються, інакше результати міститимуть помилки.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uk" sz="1100" baseline="0">
              <a:solidFill>
                <a:schemeClr val="tx1">
                  <a:lumMod val="65000"/>
                  <a:lumOff val="35000"/>
                </a:schemeClr>
              </a:solidFill>
            </a:rPr>
            <a:t>Щоб видалити цю пораду, клацніть будь-який її край і натисніть клавішу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590550</xdr:colOff>
      <xdr:row>19</xdr:row>
      <xdr:rowOff>19050</xdr:rowOff>
    </xdr:to>
    <xdr:sp macro="" textlink="">
      <xdr:nvSpPr>
        <xdr:cNvPr id="2" name="Прямокутник 1" descr="INFO:&#10;&#10;This PivotTable will not refresh automatically.  To refresh it, right-click any cell within the PivotTable and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53875" y="1066800"/>
          <a:ext cx="3028950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uk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ВІДОМОСТІ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uk" sz="1100">
              <a:solidFill>
                <a:schemeClr val="tx1">
                  <a:lumMod val="65000"/>
                  <a:lumOff val="35000"/>
                </a:schemeClr>
              </a:solidFill>
            </a:rPr>
            <a:t>Ця зведена таблиця не оновлюватиметься автоматично.  Щоб оновити її, клацніть правою кнопкою миші будь-яку клітинку зведеної таблиці та виберіть "Оновити".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uk" sz="1100" baseline="0">
              <a:solidFill>
                <a:schemeClr val="tx1">
                  <a:lumMod val="65000"/>
                  <a:lumOff val="35000"/>
                </a:schemeClr>
              </a:solidFill>
            </a:rPr>
            <a:t>Щоб видалити цю пораду, клацніть будь-який її край і натисніть клавішу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920.27108298611" createdVersion="6" refreshedVersion="6" minRefreshableVersion="3" recordCount="5">
  <cacheSource type="worksheet">
    <worksheetSource name="ВідомостіПроПроект"/>
  </cacheSource>
  <cacheFields count="22">
    <cacheField name="НАЗВА ПРОЕКТУ" numFmtId="0">
      <sharedItems count="5">
        <s v="Проект 1"/>
        <s v="Проект 2"/>
        <s v="Проект 3"/>
        <s v="Проект 4"/>
        <s v="Проект 5"/>
      </sharedItems>
    </cacheField>
    <cacheField name="ТИП ПРОЕКТУ" numFmtId="0">
      <sharedItems/>
    </cacheField>
    <cacheField name="ОРІЄНТОВНИЙ ПОЧАТОК" numFmtId="14">
      <sharedItems containsSemiMixedTypes="0" containsNonDate="0" containsDate="1" containsString="0" minDate="2020-06-09T00:00:00" maxDate="2024-08-12T00:00:00"/>
    </cacheField>
    <cacheField name="ОРІЄНТОВНЕ ЗАВЕРШЕННЯ" numFmtId="14">
      <sharedItems containsSemiMixedTypes="0" containsNonDate="0" containsDate="1" containsString="0" minDate="2020-08-07T00:00:00" maxDate="2024-08-22T00:00:00"/>
    </cacheField>
    <cacheField name="ФАКТИЧНИЙ ПОЧАТОК" numFmtId="14">
      <sharedItems containsSemiMixedTypes="0" containsNonDate="0" containsDate="1" containsString="0" minDate="2020-06-29T00:00:00" maxDate="2026-08-08T00:00:00"/>
    </cacheField>
    <cacheField name="ФАКТИЧНЕ ЗАВЕРШЕННЯ" numFmtId="14">
      <sharedItems containsSemiMixedTypes="0" containsNonDate="0" containsDate="1" containsString="0" minDate="2020-09-03T00:00:00" maxDate="2026-10-11T00:00:00"/>
    </cacheField>
    <cacheField name="ОРІЄНТОВНІ ТРУДОВИТРАТИ" numFmtId="0">
      <sharedItems containsSemiMixedTypes="0" containsString="0" containsNumber="1" containsInteger="1" minValue="150" maxValue="500"/>
    </cacheField>
    <cacheField name="ФАКТИЧНІ ТРУДОВИТРАТИ" numFmtId="0">
      <sharedItems containsSemiMixedTypes="0" containsString="0" containsNumber="1" containsInteger="1" minValue="145" maxValue="500"/>
    </cacheField>
    <cacheField name="ОРІЄНТОВНА ТРИВАЛІСТЬ" numFmtId="0">
      <sharedItems containsSemiMixedTypes="0" containsString="0" containsNumber="1" containsInteger="1" minValue="10" maxValue="67"/>
    </cacheField>
    <cacheField name="ФАКТИЧНА ТРИВАЛІСТЬ" numFmtId="0">
      <sharedItems containsSemiMixedTypes="0" containsString="0" containsNumber="1" containsInteger="1" minValue="11" maxValue="400"/>
    </cacheField>
    <cacheField name="МЕНЕДЖЕР ІЗ РОБОТИ З КЛІЄНТАМИ" numFmtId="176">
      <sharedItems containsSemiMixedTypes="0" containsString="0" containsNumber="1" minValue="54.000000000000007" maxValue="180.00000000000003"/>
    </cacheField>
    <cacheField name="КЕРІВНИК ПРОЕКТУ" numFmtId="176">
      <sharedItems containsSemiMixedTypes="0" containsString="0" containsNumber="1" containsInteger="1" minValue="24" maxValue="240"/>
    </cacheField>
    <cacheField name="МЕНЕДЖЕР ІЗ РОЗРОБКИ СТРАТЕГІЇ" numFmtId="176">
      <sharedItems containsSemiMixedTypes="0" containsString="0" containsNumber="1" minValue="0" maxValue="179.99999999999997"/>
    </cacheField>
    <cacheField name="СПЕЦІАЛІСТ З ОФОРМЛЕННЯ" numFmtId="176">
      <sharedItems containsSemiMixedTypes="0" containsString="0" containsNumber="1" minValue="0" maxValue="25"/>
    </cacheField>
    <cacheField name="ПЕРСОНАЛ З ОБСЛУГОВУВАННЯ ЗАХОДУ" numFmtId="176">
      <sharedItems containsSemiMixedTypes="0" containsString="0" containsNumber="1" minValue="0" maxValue="12"/>
    </cacheField>
    <cacheField name="АДМІНІСТРАТИВНИЙ ПЕРСОНАЛ" numFmtId="176">
      <sharedItems containsSemiMixedTypes="0" containsString="0" containsNumber="1" minValue="0.9" maxValue="3"/>
    </cacheField>
    <cacheField name="МЕНЕДЖЕР ІЗ РОБОТИ З КЛІЄНТАМИ " numFmtId="176">
      <sharedItems containsSemiMixedTypes="0" containsString="0" containsNumber="1" minValue="52.2" maxValue="180.00000000000003"/>
    </cacheField>
    <cacheField name="КЕРІВНИК ПРОЕКТУ " numFmtId="176">
      <sharedItems containsSemiMixedTypes="0" containsString="0" containsNumber="1" minValue="26.4" maxValue="234"/>
    </cacheField>
    <cacheField name="МЕНЕДЖЕР ІЗ РОЗРОБКИ СТРАТЕГІЇ " numFmtId="176">
      <sharedItems containsSemiMixedTypes="0" containsString="0" containsNumber="1" minValue="0" maxValue="197.99999999999997"/>
    </cacheField>
    <cacheField name="СПЕЦІАЛІСТ З ОФОРМЛЕННЯ " numFmtId="176">
      <sharedItems containsSemiMixedTypes="0" containsString="0" containsNumber="1" minValue="0" maxValue="25"/>
    </cacheField>
    <cacheField name="ПЕРСОНАЛ З ОБСЛУГОВУВАННЯ ЗАХОДУ " numFmtId="176">
      <sharedItems containsSemiMixedTypes="0" containsString="0" containsNumber="1" minValue="0" maxValue="12.24"/>
    </cacheField>
    <cacheField name="АДМІНІСТРАТИВНИЙ ПЕРСОНАЛ " numFmtId="176">
      <sharedItems containsSemiMixedTypes="0" containsString="0" containsNumber="1" minValue="0.87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s v="Розробка стратегії заходу"/>
    <d v="2020-06-09T00:00:00"/>
    <d v="2020-08-07T00:00:00"/>
    <d v="2020-06-29T00:00:00"/>
    <d v="2020-09-03T00:00:00"/>
    <n v="200"/>
    <n v="220"/>
    <n v="58"/>
    <n v="64"/>
    <n v="72.000000000000014"/>
    <n v="24"/>
    <n v="179.99999999999997"/>
    <n v="0"/>
    <n v="0"/>
    <n v="1.2"/>
    <n v="79.2"/>
    <n v="26.4"/>
    <n v="197.99999999999997"/>
    <n v="0"/>
    <n v="0"/>
    <n v="1.32"/>
  </r>
  <r>
    <x v="1"/>
    <s v="Планування заходу"/>
    <d v="2021-06-25T00:00:00"/>
    <d v="2021-07-27T00:00:00"/>
    <d v="2020-07-15T00:00:00"/>
    <d v="2021-08-25T00:00:00"/>
    <n v="400"/>
    <n v="390"/>
    <n v="32"/>
    <n v="400"/>
    <n v="144.00000000000003"/>
    <n v="240"/>
    <n v="60.000000000000007"/>
    <n v="4.0000000000000009"/>
    <n v="0"/>
    <n v="2.4"/>
    <n v="140.4"/>
    <n v="234"/>
    <n v="58.500000000000007"/>
    <n v="3.9000000000000008"/>
    <n v="0"/>
    <n v="2.34"/>
  </r>
  <r>
    <x v="2"/>
    <s v="Оформлення заходу"/>
    <d v="2022-07-12T00:00:00"/>
    <d v="2022-09-19T00:00:00"/>
    <d v="2026-08-07T00:00:00"/>
    <d v="2026-10-10T00:00:00"/>
    <n v="500"/>
    <n v="500"/>
    <n v="67"/>
    <n v="63"/>
    <n v="180.00000000000003"/>
    <n v="120"/>
    <n v="0"/>
    <n v="25"/>
    <n v="0"/>
    <n v="3"/>
    <n v="180.00000000000003"/>
    <n v="120"/>
    <n v="0"/>
    <n v="25"/>
    <n v="0"/>
    <n v="3"/>
  </r>
  <r>
    <x v="3"/>
    <s v="Організація заходу та матеріально-технічне забезпечення"/>
    <d v="2023-07-30T00:00:00"/>
    <d v="2023-09-28T00:00:00"/>
    <d v="2023-09-14T00:00:00"/>
    <d v="2023-11-13T00:00:00"/>
    <n v="150"/>
    <n v="145"/>
    <n v="58"/>
    <n v="59"/>
    <n v="54.000000000000007"/>
    <n v="108"/>
    <n v="0"/>
    <n v="0"/>
    <n v="1.2"/>
    <n v="0.9"/>
    <n v="52.2"/>
    <n v="104.39999999999999"/>
    <n v="0"/>
    <n v="0"/>
    <n v="1.1599999999999999"/>
    <n v="0.87"/>
  </r>
  <r>
    <x v="4"/>
    <s v="Добір персоналу заходу"/>
    <d v="2024-08-11T00:00:00"/>
    <d v="2024-08-21T00:00:00"/>
    <d v="2024-09-14T00:00:00"/>
    <d v="2024-09-25T00:00:00"/>
    <n v="250"/>
    <n v="255"/>
    <n v="10"/>
    <n v="11"/>
    <n v="90.000000000000014"/>
    <n v="30"/>
    <n v="0"/>
    <n v="0"/>
    <n v="12"/>
    <n v="1.5"/>
    <n v="91.800000000000011"/>
    <n v="30.599999999999998"/>
    <n v="0"/>
    <n v="0"/>
    <n v="12.24"/>
    <n v="1.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Підсумки" cacheId="3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 rowHeaderCaption="НАЗВА ПРОЕКТУ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showAll="0"/>
    <pivotField numFmtId="14" showAll="0"/>
    <pivotField numFmtId="14" showAll="0"/>
    <pivotField numFmtId="14" showAll="0"/>
    <pivotField numFmtId="14" showAll="0"/>
    <pivotField showAll="0"/>
    <pivotField showAll="0"/>
    <pivotField showAll="0"/>
    <pivotField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  <pivotField dataField="1" numFmtId="176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ОРІЄНТОВНІ ВИТРАТИ НА МЕНЕДЖЕРА З РОБОТИ З КЛІЄНТАМИ" fld="10" baseField="0" baseItem="3" numFmtId="177"/>
    <dataField name="ОРІЄНТОВНІ ВИТРАТИ НА КЕРІВНИКА ПРОЕКТУ" fld="11" baseField="0" baseItem="1" numFmtId="177"/>
    <dataField name="ОРІЄНТОВНІ ВИТРАТИ НА МЕНЕДЖЕРА З РОЗРОБКИ СТРАТЕГІЇ" fld="12" baseField="0" baseItem="3" numFmtId="177"/>
    <dataField name="ОРІЄНТОВНІ ВИТРАТИ НА СПЕЦІАЛІСТА З ОФОРМЛЕННЯ" fld="13" baseField="0" baseItem="2" numFmtId="177"/>
    <dataField name="ОРІЄНТОВНІ ВИТРАТИ НА ПЕРСОНАЛ З ОБСЛУГОВУВАННЯ ЗАХОДУ" fld="14" baseField="0" baseItem="3" numFmtId="177"/>
    <dataField name="ОРІЄНТОВНІ ВИТРАТИ НА АДМІНІСТРАТИВНИЙ ПЕРСОНАЛ" fld="15" baseField="0" baseItem="3" numFmtId="177"/>
    <dataField name="ФАКТИЧНІ ВИТРАТИ НА МЕНЕДЖЕРА З РОБОТИ З КЛІЄНТАМИ" fld="16" baseField="0" baseItem="3" numFmtId="177"/>
    <dataField name="ФАКТИЧНІ ВИТРАТИ НА КЕРІВНИКА ПРОЕКТУ" fld="17" baseField="0" baseItem="2" numFmtId="177"/>
    <dataField name="ФАКТИЧНІ ВИТРАТИ НА МЕНЕДЖЕРА З РОЗРОБКИ СТРАТЕГІЇ" fld="18" baseField="0" baseItem="2" numFmtId="177"/>
    <dataField name="ФАКТИЧНІ ВИТРАТИ НА СПЕЦІАЛІСТА З ОФОРМЛЕННЯ" fld="19" baseField="0" baseItem="3" numFmtId="177"/>
    <dataField name="ФАКТИЧНІ ВИТРАТИ НА ПЕРСОНАЛ З ОБСЛУГОВУВАННЯ ЗАХОДУ" fld="20" baseField="0" baseItem="3" numFmtId="177"/>
    <dataField name="ФАКТИЧНІ ВИТРАТИ НА АДМІНІСТРАТИВНИЙ ПЕРСОНАЛ" fld="21" baseField="0" baseItem="2" numFmtId="177"/>
  </dataFields>
  <formats count="8"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7"/>
            <x v="8"/>
            <x v="9"/>
            <x v="1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У цій зведеній таблиці наведено назви проектів і обчислювані значення всіх елементів на аркуші &quot;Параметри проекту&quot;, отримані в результаті множення часу на аркуші &quot;Відомості про проект&quot;" hideValuesRow="1"/>
    </ext>
  </extLst>
</pivotTableDefinition>
</file>

<file path=xl/tables/table1.xml><?xml version="1.0" encoding="utf-8"?>
<table xmlns="http://schemas.openxmlformats.org/spreadsheetml/2006/main" id="1" name="Параметри" displayName="Параметри" ref="B5:I11" headerRowDxfId="66" dataDxfId="65">
  <autoFilter ref="B5:I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ТИП ПРОЕКТУ" totalsRowLabel="Підсумок" dataDxfId="64" totalsRowDxfId="53"/>
    <tableColumn id="2" name="МЕНЕДЖЕР ІЗ РОБОТИ З КЛІЄНТАМИ" dataDxfId="52" totalsRowDxfId="54"/>
    <tableColumn id="3" name="КЕРІВНИК ПРОЕКТУ" dataDxfId="51" totalsRowDxfId="55"/>
    <tableColumn id="4" name="МЕНЕДЖЕР ІЗ РОЗРОБКИ СТРАТЕГІЇ" dataDxfId="50" totalsRowDxfId="56"/>
    <tableColumn id="5" name="СПЕЦІАЛІСТ З ОФОРМЛЕННЯ" dataDxfId="49" totalsRowDxfId="57"/>
    <tableColumn id="6" name="ПЕРСОНАЛ З ОБСЛУГОВУВАННЯ ЗАХОДУ" dataDxfId="48" totalsRowDxfId="58"/>
    <tableColumn id="7" name="АДМІНІСТРАТИВНИЙ ПЕРСОНАЛ" dataDxfId="47" totalsRowDxfId="59"/>
    <tableColumn id="8" name="Підсумок" totalsRowFunction="sum" dataDxfId="46" totalsRowDxfId="60">
      <calculatedColumnFormula>SUM(Параметри[[#This Row],[МЕНЕДЖЕР ІЗ РОБОТИ З КЛІЄНТАМИ]:[АДМІНІСТРАТИВНИЙ ПЕРСОНАЛ]])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Введіть тип проекту, а також відсотки для менеджера з роботи з клієнтами, керівника проекту, менеджера з розробки стратегії, спеціаліста з оформлення, персоналу з обслуговування заходу та адміністративного персоналу. Підсумок обчислюється автоматично."/>
    </ext>
  </extLst>
</table>
</file>

<file path=xl/tables/table2.xml><?xml version="1.0" encoding="utf-8"?>
<table xmlns="http://schemas.openxmlformats.org/spreadsheetml/2006/main" id="2" name="ВідомостіПроПроект" displayName="ВідомостіПроПроект" ref="B4:W10" totalsRowCount="1" headerRowDxfId="63">
  <tableColumns count="22">
    <tableColumn id="1" name="НАЗВА ПРОЕКТУ" totalsRowLabel="ПІДСУМОК" totalsRowDxfId="45"/>
    <tableColumn id="2" name="ТИП ПРОЕКТУ" totalsRowDxfId="44"/>
    <tableColumn id="3" name="ОРІЄНТОВНИЙ ПОЧАТОК" dataDxfId="23" totalsRowDxfId="43"/>
    <tableColumn id="4" name="ОРІЄНТОВНЕ ЗАВЕРШЕННЯ" dataDxfId="22" totalsRowDxfId="42"/>
    <tableColumn id="7" name="ФАКТИЧНИЙ ПОЧАТОК" dataDxfId="21" totalsRowDxfId="41"/>
    <tableColumn id="8" name="ФАКТИЧНЕ ЗАВЕРШЕННЯ" dataDxfId="20" totalsRowDxfId="40"/>
    <tableColumn id="5" name="ОРІЄНТОВНІ ТРУДОВИТРАТИ" totalsRowFunction="sum" totalsRowDxfId="39" dataCellStyle="Фінансовий"/>
    <tableColumn id="9" name="ФАКТИЧНІ ТРУДОВИТРАТИ" totalsRowFunction="sum" totalsRowDxfId="38" dataCellStyle="Фінансовий"/>
    <tableColumn id="6" name="ОРІЄНТОВНА ТРИВАЛІСТЬ" totalsRowFunction="sum" dataDxfId="62" totalsRowDxfId="37" dataCellStyle="Фінансовий">
      <calculatedColumnFormula>DAYS360(ВідомостіПроПроект[[#This Row],[ОРІЄНТОВНИЙ ПОЧАТОК]],ВідомостіПроПроект[[#This Row],[ОРІЄНТОВНЕ ЗАВЕРШЕННЯ]],FALSE)</calculatedColumnFormula>
    </tableColumn>
    <tableColumn id="10" name="ФАКТИЧНА ТРИВАЛІСТЬ" totalsRowFunction="sum" dataDxfId="61" totalsRowDxfId="36" dataCellStyle="Фінансовий">
      <calculatedColumnFormula>DAYS360(ВідомостіПроПроект[[#This Row],[ФАКТИЧНИЙ ПОЧАТОК]],ВідомостіПроПроект[[#This Row],[ФАКТИЧНЕ ЗАВЕРШЕННЯ]],FALSE)</calculatedColumnFormula>
    </tableColumn>
    <tableColumn id="11" name="МЕНЕДЖЕР ІЗ РОБОТИ З КЛІЄНТАМИ" dataDxfId="19" totalsRowDxfId="35">
      <calculatedColumnFormula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Row],[ОРІЄНТОВНІ ТРУДОВИТРАТИ]]</calculatedColumnFormula>
    </tableColumn>
    <tableColumn id="12" name="КЕРІВНИК ПРОЕКТУ" dataDxfId="18" totalsRowDxfId="34">
      <calculatedColumnFormula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Row],[ОРІЄНТОВНІ ТРУДОВИТРАТИ]]</calculatedColumnFormula>
    </tableColumn>
    <tableColumn id="13" name="МЕНЕДЖЕР ІЗ РОЗРОБКИ СТРАТЕГІЇ" dataDxfId="17" totalsRowDxfId="33">
      <calculatedColumnFormula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Row],[ОРІЄНТОВНІ ТРУДОВИТРАТИ]]</calculatedColumnFormula>
    </tableColumn>
    <tableColumn id="14" name="СПЕЦІАЛІСТ З ОФОРМЛЕННЯ" dataDxfId="16" totalsRowDxfId="32">
      <calculatedColumnFormula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Row],[ОРІЄНТОВНІ ТРУДОВИТРАТИ]]</calculatedColumnFormula>
    </tableColumn>
    <tableColumn id="15" name="ПЕРСОНАЛ З ОБСЛУГОВУВАННЯ ЗАХОДУ" dataDxfId="15" totalsRowDxfId="31">
      <calculatedColumnFormula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Row],[ОРІЄНТОВНІ ТРУДОВИТРАТИ]]</calculatedColumnFormula>
    </tableColumn>
    <tableColumn id="16" name="АДМІНІСТРАТИВНИЙ ПЕРСОНАЛ" dataDxfId="14" totalsRowDxfId="30">
      <calculatedColumnFormula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Row],[ОРІЄНТОВНІ ТРУДОВИТРАТИ]]</calculatedColumnFormula>
    </tableColumn>
    <tableColumn id="17" name="МЕНЕДЖЕР ІЗ РОБОТИ З КЛІЄНТАМИ " dataDxfId="13" totalsRowDxfId="29">
      <calculatedColumnFormula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Row],[ФАКТИЧНІ ТРУДОВИТРАТИ]]</calculatedColumnFormula>
    </tableColumn>
    <tableColumn id="18" name="КЕРІВНИК ПРОЕКТУ " dataDxfId="12" totalsRowDxfId="28">
      <calculatedColumnFormula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Row],[ФАКТИЧНІ ТРУДОВИТРАТИ]]</calculatedColumnFormula>
    </tableColumn>
    <tableColumn id="19" name="МЕНЕДЖЕР ІЗ РОЗРОБКИ СТРАТЕГІЇ " dataDxfId="11" totalsRowDxfId="27">
      <calculatedColumnFormula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Row],[ФАКТИЧНІ ТРУДОВИТРАТИ]]</calculatedColumnFormula>
    </tableColumn>
    <tableColumn id="20" name="СПЕЦІАЛІСТ З ОФОРМЛЕННЯ " dataDxfId="10" totalsRowDxfId="26">
      <calculatedColumnFormula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Row],[ФАКТИЧНІ ТРУДОВИТРАТИ]]</calculatedColumnFormula>
    </tableColumn>
    <tableColumn id="21" name="ПЕРСОНАЛ З ОБСЛУГОВУВАННЯ ЗАХОДУ " dataDxfId="9" totalsRowDxfId="25">
      <calculatedColumnFormula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Row],[ФАКТИЧНІ ТРУДОВИТРАТИ]]</calculatedColumnFormula>
    </tableColumn>
    <tableColumn id="22" name="АДМІНІСТРАТИВНИЙ ПЕРСОНАЛ " dataDxfId="8" totalsRowDxfId="24">
      <calculatedColumnFormula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Row],[ФАКТИЧНІ ТРУДОВИТРАТИ]]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Введіть назву проекту, орієнтовну та фактичну дату початку й завершення, а також орієнтовні та фактичні трудовитрати. Виберіть тип проекту. Орієнтовна та фактична тривалість обчислюються автоматично.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19.5" x14ac:dyDescent="0.25">
      <c r="B1" s="15" t="s">
        <v>0</v>
      </c>
    </row>
    <row r="2" spans="2:2" ht="44.25" customHeight="1" x14ac:dyDescent="0.2">
      <c r="B2" s="17" t="s">
        <v>1</v>
      </c>
    </row>
    <row r="3" spans="2:2" ht="44.25" customHeight="1" x14ac:dyDescent="0.2">
      <c r="B3" s="17" t="s">
        <v>2</v>
      </c>
    </row>
    <row r="4" spans="2:2" ht="40.5" customHeight="1" x14ac:dyDescent="0.2">
      <c r="B4" s="17" t="s">
        <v>3</v>
      </c>
    </row>
    <row r="5" spans="2:2" ht="18" customHeight="1" x14ac:dyDescent="0.2">
      <c r="B5" s="19" t="s">
        <v>4</v>
      </c>
    </row>
    <row r="6" spans="2:2" ht="43.5" customHeight="1" x14ac:dyDescent="0.2">
      <c r="B6" s="18" t="s">
        <v>5</v>
      </c>
    </row>
    <row r="7" spans="2:2" ht="29.25" customHeight="1" x14ac:dyDescent="0.2">
      <c r="B7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9" customWidth="1"/>
    <col min="2" max="2" width="61" style="5" customWidth="1"/>
    <col min="3" max="3" width="21.42578125" style="5" customWidth="1"/>
    <col min="4" max="4" width="20.85546875" style="5" bestFit="1" customWidth="1"/>
    <col min="5" max="5" width="22.42578125" style="5" bestFit="1" customWidth="1"/>
    <col min="6" max="6" width="18.42578125" style="5" customWidth="1"/>
    <col min="7" max="7" width="21.85546875" style="5" customWidth="1"/>
    <col min="8" max="8" width="22.7109375" style="5" customWidth="1"/>
    <col min="9" max="9" width="13" style="5" customWidth="1"/>
    <col min="10" max="10" width="2.7109375" style="5" customWidth="1"/>
    <col min="11" max="16384" width="9.140625" style="5"/>
  </cols>
  <sheetData>
    <row r="1" spans="1:9" ht="35.450000000000003" customHeight="1" x14ac:dyDescent="0.35">
      <c r="A1" s="9" t="s">
        <v>6</v>
      </c>
      <c r="B1" s="2" t="s">
        <v>13</v>
      </c>
      <c r="C1" s="2"/>
      <c r="D1" s="2"/>
      <c r="E1" s="2"/>
      <c r="F1" s="2"/>
      <c r="G1" s="2"/>
      <c r="H1" s="2"/>
      <c r="I1" s="2"/>
    </row>
    <row r="2" spans="1:9" ht="19.5" x14ac:dyDescent="0.25">
      <c r="A2" s="9" t="s">
        <v>7</v>
      </c>
      <c r="B2" s="3" t="s">
        <v>14</v>
      </c>
      <c r="C2" s="3"/>
      <c r="D2" s="3"/>
      <c r="E2" s="3"/>
      <c r="F2" s="3"/>
      <c r="G2" s="3"/>
      <c r="H2" s="3"/>
      <c r="I2" s="3"/>
    </row>
    <row r="3" spans="1:9" ht="15" x14ac:dyDescent="0.2">
      <c r="A3" s="9" t="s">
        <v>8</v>
      </c>
      <c r="B3" s="4" t="str">
        <f>B1&amp;": конфіденційно"</f>
        <v>Назва компанії: конфіденційно</v>
      </c>
      <c r="C3" s="4"/>
      <c r="D3" s="4"/>
      <c r="E3" s="4"/>
      <c r="F3" s="4"/>
      <c r="G3" s="4"/>
      <c r="H3" s="4"/>
      <c r="I3" s="4"/>
    </row>
    <row r="4" spans="1:9" ht="28.5" customHeight="1" x14ac:dyDescent="0.2">
      <c r="A4" s="9" t="s">
        <v>9</v>
      </c>
      <c r="B4" s="6" t="s">
        <v>15</v>
      </c>
      <c r="C4" s="1"/>
      <c r="D4" s="1"/>
      <c r="E4" s="1"/>
      <c r="F4" s="1"/>
      <c r="G4" s="1"/>
      <c r="H4" s="1"/>
      <c r="I4" s="1"/>
    </row>
    <row r="5" spans="1:9" ht="38.25" x14ac:dyDescent="0.2">
      <c r="A5" s="9" t="s">
        <v>10</v>
      </c>
      <c r="B5" s="7" t="s">
        <v>16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34</v>
      </c>
      <c r="H5" s="7" t="s">
        <v>35</v>
      </c>
      <c r="I5" s="7" t="s">
        <v>73</v>
      </c>
    </row>
    <row r="6" spans="1:9" x14ac:dyDescent="0.2">
      <c r="B6" s="1" t="s">
        <v>17</v>
      </c>
      <c r="C6" s="23">
        <v>0.2</v>
      </c>
      <c r="D6" s="23">
        <v>0.1</v>
      </c>
      <c r="E6" s="23">
        <v>0.6</v>
      </c>
      <c r="F6" s="23">
        <v>0</v>
      </c>
      <c r="G6" s="23">
        <v>0</v>
      </c>
      <c r="H6" s="23">
        <v>0.1</v>
      </c>
      <c r="I6" s="24">
        <f>SUM(Параметри[[#This Row],[МЕНЕДЖЕР ІЗ РОБОТИ З КЛІЄНТАМИ]:[АДМІНІСТРАТИВНИЙ ПЕРСОНАЛ]])</f>
        <v>1</v>
      </c>
    </row>
    <row r="7" spans="1:9" x14ac:dyDescent="0.2">
      <c r="B7" s="1" t="s">
        <v>18</v>
      </c>
      <c r="C7" s="23">
        <v>0.2</v>
      </c>
      <c r="D7" s="23">
        <v>0.5</v>
      </c>
      <c r="E7" s="23">
        <v>0.1</v>
      </c>
      <c r="F7" s="23">
        <v>0.1</v>
      </c>
      <c r="G7" s="23">
        <v>0</v>
      </c>
      <c r="H7" s="23">
        <v>0.1</v>
      </c>
      <c r="I7" s="24">
        <f>SUM(Параметри[[#This Row],[МЕНЕДЖЕР ІЗ РОБОТИ З КЛІЄНТАМИ]:[АДМІНІСТРАТИВНИЙ ПЕРСОНАЛ]])</f>
        <v>0.99999999999999989</v>
      </c>
    </row>
    <row r="8" spans="1:9" x14ac:dyDescent="0.2">
      <c r="B8" s="1" t="s">
        <v>19</v>
      </c>
      <c r="C8" s="23">
        <v>0.2</v>
      </c>
      <c r="D8" s="23">
        <v>0.2</v>
      </c>
      <c r="E8" s="23">
        <v>0</v>
      </c>
      <c r="F8" s="23">
        <v>0.5</v>
      </c>
      <c r="G8" s="23">
        <v>0</v>
      </c>
      <c r="H8" s="23">
        <v>0.1</v>
      </c>
      <c r="I8" s="24">
        <f>SUM(Параметри[[#This Row],[МЕНЕДЖЕР ІЗ РОБОТИ З КЛІЄНТАМИ]:[АДМІНІСТРАТИВНИЙ ПЕРСОНАЛ]])</f>
        <v>1</v>
      </c>
    </row>
    <row r="9" spans="1:9" x14ac:dyDescent="0.2">
      <c r="B9" s="1" t="s">
        <v>20</v>
      </c>
      <c r="C9" s="23">
        <v>0.2</v>
      </c>
      <c r="D9" s="23">
        <v>0.6</v>
      </c>
      <c r="E9" s="23">
        <v>0</v>
      </c>
      <c r="F9" s="23">
        <v>0</v>
      </c>
      <c r="G9" s="23">
        <v>0.1</v>
      </c>
      <c r="H9" s="23">
        <v>0.1</v>
      </c>
      <c r="I9" s="24">
        <f>SUM(Параметри[[#This Row],[МЕНЕДЖЕР ІЗ РОБОТИ З КЛІЄНТАМИ]:[АДМІНІСТРАТИВНИЙ ПЕРСОНАЛ]])</f>
        <v>1</v>
      </c>
    </row>
    <row r="10" spans="1:9" x14ac:dyDescent="0.2">
      <c r="B10" s="1" t="s">
        <v>21</v>
      </c>
      <c r="C10" s="23">
        <v>0.2</v>
      </c>
      <c r="D10" s="23">
        <v>0.1</v>
      </c>
      <c r="E10" s="23">
        <v>0</v>
      </c>
      <c r="F10" s="23">
        <v>0</v>
      </c>
      <c r="G10" s="23">
        <v>0.6</v>
      </c>
      <c r="H10" s="23">
        <v>0.1</v>
      </c>
      <c r="I10" s="24">
        <f>SUM(Параметри[[#This Row],[МЕНЕДЖЕР ІЗ РОБОТИ З КЛІЄНТАМИ]:[АДМІНІСТРАТИВНИЙ ПЕРСОНАЛ]])</f>
        <v>1</v>
      </c>
    </row>
    <row r="11" spans="1:9" x14ac:dyDescent="0.2">
      <c r="B11" s="1" t="s">
        <v>22</v>
      </c>
      <c r="C11" s="23">
        <v>0.2</v>
      </c>
      <c r="D11" s="23">
        <v>0.2</v>
      </c>
      <c r="E11" s="23">
        <v>0.2</v>
      </c>
      <c r="F11" s="23">
        <v>0.2</v>
      </c>
      <c r="G11" s="23">
        <v>0</v>
      </c>
      <c r="H11" s="23">
        <v>0.2</v>
      </c>
      <c r="I11" s="24">
        <f>SUM(Параметри[[#This Row],[МЕНЕДЖЕР ІЗ РОБОТИ З КЛІЄНТАМИ]:[АДМІНІСТРАТИВНИЙ ПЕРСОНАЛ]])</f>
        <v>1</v>
      </c>
    </row>
    <row r="12" spans="1:9" x14ac:dyDescent="0.2">
      <c r="A12" s="9" t="s">
        <v>11</v>
      </c>
      <c r="B12" s="1" t="s">
        <v>23</v>
      </c>
      <c r="C12" s="25">
        <v>1.8</v>
      </c>
      <c r="D12" s="25">
        <v>1.2</v>
      </c>
      <c r="E12" s="25">
        <v>1.5</v>
      </c>
      <c r="F12" s="25">
        <v>0.1</v>
      </c>
      <c r="G12" s="25">
        <v>0.08</v>
      </c>
      <c r="H12" s="25">
        <v>0.06</v>
      </c>
      <c r="I12" s="23"/>
    </row>
    <row r="14" spans="1:9" ht="99.75" x14ac:dyDescent="0.2">
      <c r="A14" s="9" t="s">
        <v>12</v>
      </c>
      <c r="B14" s="1"/>
      <c r="C14" s="1"/>
      <c r="D14" s="1"/>
      <c r="E14" s="1"/>
      <c r="F14" s="8" t="s">
        <v>33</v>
      </c>
      <c r="G14" s="1"/>
      <c r="H14" s="1"/>
      <c r="I14" s="1"/>
    </row>
    <row r="15" spans="1:9" x14ac:dyDescent="0.2">
      <c r="B15" s="9"/>
      <c r="C15" s="9" t="s">
        <v>29</v>
      </c>
      <c r="D15" s="9" t="s">
        <v>30</v>
      </c>
      <c r="E15" s="9" t="s">
        <v>31</v>
      </c>
      <c r="F15" s="9" t="s">
        <v>32</v>
      </c>
      <c r="G15" s="9" t="s">
        <v>34</v>
      </c>
      <c r="H15" s="9" t="s">
        <v>35</v>
      </c>
      <c r="I15" s="1"/>
    </row>
    <row r="16" spans="1:9" x14ac:dyDescent="0.2">
      <c r="B16" s="9" t="s">
        <v>24</v>
      </c>
      <c r="C16" s="26">
        <f>SUBTOTAL(109,ВідомостіПроПроект[МЕНЕДЖЕР ІЗ РОБОТИ З КЛІЄНТАМИ])</f>
        <v>540.00000000000011</v>
      </c>
      <c r="D16" s="26">
        <f>SUBTOTAL(109,ВідомостіПроПроект[КЕРІВНИК ПРОЕКТУ])</f>
        <v>522</v>
      </c>
      <c r="E16" s="26">
        <f>SUBTOTAL(109,ВідомостіПроПроект[МЕНЕДЖЕР ІЗ РОЗРОБКИ СТРАТЕГІЇ])</f>
        <v>239.99999999999997</v>
      </c>
      <c r="F16" s="26">
        <f>SUBTOTAL(109,ВідомостіПроПроект[СПЕЦІАЛІСТ З ОФОРМЛЕННЯ])</f>
        <v>29</v>
      </c>
      <c r="G16" s="26">
        <f>SUBTOTAL(109,ВідомостіПроПроект[ПЕРСОНАЛ З ОБСЛУГОВУВАННЯ ЗАХОДУ])</f>
        <v>13.2</v>
      </c>
      <c r="H16" s="26">
        <f>SUBTOTAL(109,ВідомостіПроПроект[АДМІНІСТРАТИВНИЙ ПЕРСОНАЛ])</f>
        <v>9</v>
      </c>
      <c r="I16" s="1"/>
    </row>
    <row r="17" spans="2:9" x14ac:dyDescent="0.2">
      <c r="B17" s="9" t="s">
        <v>25</v>
      </c>
      <c r="C17" s="26">
        <f>SUBTOTAL(109,ВідомостіПроПроект[[МЕНЕДЖЕР ІЗ РОБОТИ З КЛІЄНТАМИ ]])</f>
        <v>543.6</v>
      </c>
      <c r="D17" s="26">
        <f>SUBTOTAL(109,ВідомостіПроПроект[[КЕРІВНИК ПРОЕКТУ ]])</f>
        <v>515.4</v>
      </c>
      <c r="E17" s="26">
        <f>SUBTOTAL(109,ВідомостіПроПроект[[МЕНЕДЖЕР ІЗ РОЗРОБКИ СТРАТЕГІЇ ]])</f>
        <v>256.5</v>
      </c>
      <c r="F17" s="26">
        <f>SUBTOTAL(109,ВідомостіПроПроект[[СПЕЦІАЛІСТ З ОФОРМЛЕННЯ ]])</f>
        <v>28.900000000000002</v>
      </c>
      <c r="G17" s="26">
        <f>SUBTOTAL(109,ВідомостіПроПроект[[ПЕРСОНАЛ З ОБСЛУГОВУВАННЯ ЗАХОДУ ]])</f>
        <v>13.4</v>
      </c>
      <c r="H17" s="26">
        <f>SUBTOTAL(109,ВідомостіПроПроект[[АДМІНІСТРАТИВНИЙ ПЕРСОНАЛ ]])</f>
        <v>9.06</v>
      </c>
      <c r="I17" s="1"/>
    </row>
    <row r="18" spans="2:9" x14ac:dyDescent="0.2">
      <c r="B18" s="9" t="s">
        <v>26</v>
      </c>
      <c r="C18" s="10">
        <f>C16/$C$12</f>
        <v>300.00000000000006</v>
      </c>
      <c r="D18" s="10">
        <f t="shared" ref="D18:H18" si="0">D16/$C$12</f>
        <v>290</v>
      </c>
      <c r="E18" s="10">
        <f t="shared" si="0"/>
        <v>133.33333333333331</v>
      </c>
      <c r="F18" s="10">
        <f t="shared" si="0"/>
        <v>16.111111111111111</v>
      </c>
      <c r="G18" s="10">
        <f t="shared" si="0"/>
        <v>7.333333333333333</v>
      </c>
      <c r="H18" s="10">
        <f t="shared" si="0"/>
        <v>5</v>
      </c>
      <c r="I18" s="1"/>
    </row>
    <row r="19" spans="2:9" x14ac:dyDescent="0.2">
      <c r="B19" s="9" t="s">
        <v>27</v>
      </c>
      <c r="C19" s="10">
        <f>C17/$C$12</f>
        <v>302</v>
      </c>
      <c r="D19" s="10">
        <f>D17/$C$12</f>
        <v>286.33333333333331</v>
      </c>
      <c r="E19" s="10">
        <f>E17/$C$12</f>
        <v>142.5</v>
      </c>
      <c r="F19" s="10">
        <f>F17/$C$12</f>
        <v>16.055555555555557</v>
      </c>
      <c r="G19" s="10">
        <f>G17/$C$12</f>
        <v>7.4444444444444446</v>
      </c>
      <c r="H19" s="10">
        <f>H17/$C$12</f>
        <v>5.0333333333333332</v>
      </c>
      <c r="I19" s="1"/>
    </row>
    <row r="20" spans="2:9" x14ac:dyDescent="0.2">
      <c r="B20" s="1"/>
      <c r="C20" s="1"/>
      <c r="D20" s="1"/>
      <c r="E20" s="1"/>
      <c r="F20" s="9"/>
      <c r="G20" s="9"/>
      <c r="H20" s="9"/>
      <c r="I20" s="9"/>
    </row>
    <row r="21" spans="2:9" x14ac:dyDescent="0.2">
      <c r="B21" s="1"/>
      <c r="C21" s="1"/>
      <c r="D21" s="1"/>
      <c r="E21" s="1"/>
      <c r="F21" s="9"/>
      <c r="G21" s="9"/>
      <c r="H21" s="9"/>
      <c r="I21" s="9"/>
    </row>
    <row r="22" spans="2:9" x14ac:dyDescent="0.2">
      <c r="B22" s="1"/>
      <c r="C22" s="1"/>
      <c r="D22" s="1"/>
      <c r="E22" s="1"/>
      <c r="F22" s="9"/>
      <c r="G22" s="9"/>
      <c r="H22" s="9"/>
      <c r="I22" s="9"/>
    </row>
    <row r="23" spans="2:9" x14ac:dyDescent="0.2">
      <c r="B23" s="1"/>
      <c r="C23" s="1"/>
      <c r="D23" s="1"/>
      <c r="E23" s="1"/>
      <c r="F23" s="9"/>
      <c r="G23" s="9"/>
      <c r="H23" s="9"/>
      <c r="I23" s="9"/>
    </row>
    <row r="24" spans="2:9" x14ac:dyDescent="0.2">
      <c r="B24" s="27" t="s">
        <v>28</v>
      </c>
      <c r="C24" s="27"/>
      <c r="D24" s="27"/>
      <c r="E24" s="1"/>
      <c r="F24" s="9"/>
      <c r="G24" s="9"/>
      <c r="H24" s="9"/>
      <c r="I24" s="9"/>
    </row>
    <row r="25" spans="2:9" x14ac:dyDescent="0.2">
      <c r="B25" s="27"/>
      <c r="C25" s="27"/>
      <c r="D25" s="27"/>
      <c r="E25" s="1"/>
      <c r="F25" s="9"/>
      <c r="G25" s="9"/>
      <c r="H25" s="9"/>
      <c r="I25" s="9"/>
    </row>
    <row r="26" spans="2:9" x14ac:dyDescent="0.2">
      <c r="B26" s="27"/>
      <c r="C26" s="27"/>
      <c r="D26" s="27"/>
      <c r="E26" s="1"/>
      <c r="F26" s="9"/>
      <c r="G26" s="9"/>
      <c r="H26" s="9"/>
      <c r="I26" s="9"/>
    </row>
    <row r="27" spans="2:9" x14ac:dyDescent="0.2">
      <c r="B27" s="27"/>
      <c r="C27" s="27"/>
      <c r="D27" s="27"/>
      <c r="E27" s="1"/>
      <c r="F27" s="9"/>
      <c r="G27" s="9"/>
      <c r="H27" s="9"/>
      <c r="I27" s="9"/>
    </row>
    <row r="28" spans="2:9" x14ac:dyDescent="0.2">
      <c r="B28" s="27"/>
      <c r="C28" s="27"/>
      <c r="D28" s="27"/>
      <c r="E28" s="1"/>
      <c r="F28" s="9"/>
      <c r="G28" s="9"/>
      <c r="H28" s="9"/>
      <c r="I28" s="9"/>
    </row>
    <row r="29" spans="2:9" x14ac:dyDescent="0.2">
      <c r="B29" s="27"/>
      <c r="C29" s="27"/>
      <c r="D29" s="27"/>
      <c r="E29" s="1"/>
      <c r="F29" s="9"/>
      <c r="G29" s="9"/>
      <c r="H29" s="9"/>
      <c r="I29" s="9"/>
    </row>
    <row r="30" spans="2:9" x14ac:dyDescent="0.2">
      <c r="B30" s="27"/>
      <c r="C30" s="27"/>
      <c r="D30" s="27"/>
      <c r="E30" s="1"/>
      <c r="F30" s="9"/>
      <c r="G30" s="9"/>
      <c r="H30" s="9"/>
      <c r="I30" s="9"/>
    </row>
    <row r="31" spans="2:9" x14ac:dyDescent="0.2">
      <c r="B31" s="27"/>
      <c r="C31" s="27"/>
      <c r="D31" s="27"/>
      <c r="E31" s="1"/>
      <c r="F31" s="9"/>
      <c r="G31" s="9"/>
      <c r="H31" s="9"/>
      <c r="I31" s="9"/>
    </row>
    <row r="32" spans="2:9" x14ac:dyDescent="0.2">
      <c r="B32" s="27"/>
      <c r="C32" s="27"/>
      <c r="D32" s="27"/>
      <c r="E32" s="1"/>
      <c r="F32" s="9"/>
      <c r="G32" s="9"/>
      <c r="H32" s="9"/>
      <c r="I32" s="9"/>
    </row>
    <row r="33" spans="2:9" x14ac:dyDescent="0.2">
      <c r="B33" s="27"/>
      <c r="C33" s="27"/>
      <c r="D33" s="27"/>
      <c r="E33" s="1"/>
      <c r="F33" s="9"/>
      <c r="G33" s="9"/>
      <c r="H33" s="9"/>
      <c r="I33" s="9"/>
    </row>
    <row r="34" spans="2:9" x14ac:dyDescent="0.2">
      <c r="B34" s="27"/>
      <c r="C34" s="27"/>
      <c r="D34" s="27"/>
      <c r="E34" s="1"/>
      <c r="F34" s="9"/>
      <c r="G34" s="9"/>
      <c r="H34" s="9"/>
      <c r="I34" s="9"/>
    </row>
    <row r="35" spans="2:9" x14ac:dyDescent="0.2">
      <c r="B35" s="27"/>
      <c r="C35" s="27"/>
      <c r="D35" s="27"/>
      <c r="E35" s="1"/>
      <c r="F35" s="9"/>
      <c r="G35" s="9"/>
      <c r="H35" s="9"/>
      <c r="I35" s="9"/>
    </row>
    <row r="36" spans="2:9" x14ac:dyDescent="0.2">
      <c r="B36" s="27"/>
      <c r="C36" s="27"/>
      <c r="D36" s="27"/>
      <c r="E36" s="1"/>
      <c r="F36" s="9"/>
      <c r="G36" s="9"/>
      <c r="H36" s="9"/>
      <c r="I36" s="9"/>
    </row>
    <row r="37" spans="2:9" x14ac:dyDescent="0.2">
      <c r="B37" s="27"/>
      <c r="C37" s="27"/>
      <c r="D37" s="27"/>
      <c r="E37" s="1"/>
      <c r="F37" s="9"/>
      <c r="G37" s="9"/>
      <c r="H37" s="9"/>
      <c r="I37" s="9"/>
    </row>
    <row r="38" spans="2:9" x14ac:dyDescent="0.2">
      <c r="B38" s="27"/>
      <c r="C38" s="27"/>
      <c r="D38" s="27"/>
      <c r="E38" s="1"/>
      <c r="F38" s="9"/>
      <c r="G38" s="9"/>
      <c r="H38" s="9"/>
      <c r="I38" s="9"/>
    </row>
    <row r="39" spans="2:9" x14ac:dyDescent="0.2">
      <c r="B39" s="27"/>
      <c r="C39" s="27"/>
      <c r="D39" s="27"/>
      <c r="E39" s="1"/>
      <c r="F39" s="9"/>
      <c r="G39" s="9"/>
      <c r="H39" s="9"/>
      <c r="I39" s="9"/>
    </row>
    <row r="40" spans="2:9" x14ac:dyDescent="0.2">
      <c r="B40" s="27"/>
      <c r="C40" s="27"/>
      <c r="D40" s="27"/>
      <c r="E40" s="1"/>
      <c r="F40" s="9"/>
      <c r="G40" s="9"/>
      <c r="H40" s="9"/>
      <c r="I40" s="9"/>
    </row>
    <row r="41" spans="2:9" x14ac:dyDescent="0.2">
      <c r="B41" s="27"/>
      <c r="C41" s="27"/>
      <c r="D41" s="27"/>
      <c r="E41" s="1"/>
      <c r="F41" s="9"/>
      <c r="G41" s="9"/>
      <c r="H41" s="9"/>
      <c r="I41" s="9"/>
    </row>
    <row r="42" spans="2:9" x14ac:dyDescent="0.2">
      <c r="B42" s="27"/>
      <c r="C42" s="27"/>
      <c r="D42" s="27"/>
      <c r="E42" s="1"/>
      <c r="F42" s="9"/>
      <c r="G42" s="9"/>
      <c r="H42" s="9"/>
      <c r="I42" s="9"/>
    </row>
    <row r="43" spans="2:9" x14ac:dyDescent="0.2">
      <c r="B43" s="27"/>
      <c r="C43" s="27"/>
      <c r="D43" s="27"/>
      <c r="E43" s="1"/>
      <c r="F43" s="9"/>
      <c r="G43" s="9"/>
      <c r="H43" s="9"/>
      <c r="I43" s="9"/>
    </row>
  </sheetData>
  <mergeCells count="1">
    <mergeCell ref="B24:D43"/>
  </mergeCells>
  <printOptions horizontalCentered="1"/>
  <pageMargins left="0.4" right="0.4" top="0.4" bottom="0.4" header="0.3" footer="0.3"/>
  <pageSetup paperSize="9" orientation="landscape" horizontalDpi="4294967293" verticalDpi="4294967295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9" customWidth="1"/>
    <col min="2" max="2" width="25.5703125" style="1" customWidth="1"/>
    <col min="3" max="3" width="54.42578125" style="1" customWidth="1"/>
    <col min="4" max="4" width="17" style="1" customWidth="1"/>
    <col min="5" max="5" width="16.28515625" style="1" customWidth="1"/>
    <col min="6" max="6" width="15.7109375" style="1" customWidth="1"/>
    <col min="7" max="7" width="16.140625" style="1" customWidth="1"/>
    <col min="8" max="8" width="18.28515625" style="1" customWidth="1"/>
    <col min="9" max="9" width="17.7109375" style="1" customWidth="1"/>
    <col min="10" max="10" width="15.140625" style="1" customWidth="1"/>
    <col min="11" max="11" width="14.85546875" style="1" customWidth="1"/>
    <col min="12" max="12" width="24.5703125" style="1" hidden="1" customWidth="1"/>
    <col min="13" max="13" width="12.85546875" style="1" hidden="1" customWidth="1"/>
    <col min="14" max="14" width="22.85546875" style="1" hidden="1" customWidth="1"/>
    <col min="15" max="15" width="17.5703125" style="1" hidden="1" customWidth="1"/>
    <col min="16" max="16" width="27" style="1" hidden="1" customWidth="1"/>
    <col min="17" max="17" width="21.85546875" style="1" hidden="1" customWidth="1"/>
    <col min="18" max="18" width="22.28515625" style="1" hidden="1" customWidth="1"/>
    <col min="19" max="19" width="13.7109375" style="1" hidden="1" customWidth="1"/>
    <col min="20" max="20" width="22.85546875" style="1" hidden="1" customWidth="1"/>
    <col min="21" max="21" width="17.42578125" style="1" hidden="1" customWidth="1"/>
    <col min="22" max="22" width="26.85546875" style="1" hidden="1" customWidth="1"/>
    <col min="23" max="23" width="23.140625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A1" s="9" t="s">
        <v>36</v>
      </c>
      <c r="B1" s="2" t="str">
        <f>'ПАРАМЕТРИ ПРОЕКТУ'!B1</f>
        <v>Назва компанії</v>
      </c>
      <c r="C1" s="2"/>
      <c r="D1" s="2"/>
      <c r="E1" s="2"/>
      <c r="F1" s="2"/>
      <c r="G1" s="2"/>
      <c r="H1" s="2"/>
      <c r="I1" s="2"/>
      <c r="J1" s="2"/>
      <c r="K1" s="2"/>
    </row>
    <row r="2" spans="1:23" ht="19.5" x14ac:dyDescent="0.25">
      <c r="A2" s="9" t="s">
        <v>7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</row>
    <row r="3" spans="1:23" s="13" customFormat="1" ht="29.25" customHeight="1" x14ac:dyDescent="0.2">
      <c r="A3" s="16" t="s">
        <v>8</v>
      </c>
      <c r="B3" s="14" t="str">
        <f>'ПАРАМЕТРИ ПРОЕКТУ'!B3</f>
        <v>Назва компанії: конфіденційно</v>
      </c>
      <c r="C3" s="14"/>
      <c r="D3" s="14"/>
      <c r="E3" s="14"/>
      <c r="F3" s="14"/>
      <c r="G3" s="14"/>
      <c r="H3" s="14"/>
      <c r="I3" s="14"/>
      <c r="J3" s="14"/>
      <c r="K3" s="14"/>
    </row>
    <row r="4" spans="1:23" ht="25.5" customHeight="1" x14ac:dyDescent="0.2">
      <c r="A4" s="20" t="s">
        <v>37</v>
      </c>
      <c r="B4" s="11" t="s">
        <v>38</v>
      </c>
      <c r="C4" s="11" t="s">
        <v>16</v>
      </c>
      <c r="D4" s="11" t="s">
        <v>44</v>
      </c>
      <c r="E4" s="11" t="s">
        <v>45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29</v>
      </c>
      <c r="M4" s="11" t="s">
        <v>30</v>
      </c>
      <c r="N4" s="11" t="s">
        <v>31</v>
      </c>
      <c r="O4" s="11" t="s">
        <v>32</v>
      </c>
      <c r="P4" s="11" t="s">
        <v>34</v>
      </c>
      <c r="Q4" s="11" t="s">
        <v>35</v>
      </c>
      <c r="R4" s="11" t="s">
        <v>52</v>
      </c>
      <c r="S4" s="11" t="s">
        <v>53</v>
      </c>
      <c r="T4" s="11" t="s">
        <v>54</v>
      </c>
      <c r="U4" s="11" t="s">
        <v>55</v>
      </c>
      <c r="V4" s="11" t="s">
        <v>56</v>
      </c>
      <c r="W4" s="11" t="s">
        <v>57</v>
      </c>
    </row>
    <row r="5" spans="1:23" x14ac:dyDescent="0.2">
      <c r="B5" t="s">
        <v>39</v>
      </c>
      <c r="C5" t="s">
        <v>17</v>
      </c>
      <c r="D5" s="12">
        <f ca="1">DATE(YEAR(TODAY()),6,9)</f>
        <v>43991</v>
      </c>
      <c r="E5" s="12">
        <f ca="1">DATE(YEAR(TODAY()),8,7)</f>
        <v>44050</v>
      </c>
      <c r="F5" s="12">
        <f ca="1">DATE(YEAR(TODAY()),6,29)</f>
        <v>44011</v>
      </c>
      <c r="G5" s="12">
        <f ca="1">DATE(YEAR(TODAY()),9,3)</f>
        <v>44077</v>
      </c>
      <c r="H5">
        <v>200</v>
      </c>
      <c r="I5">
        <v>220</v>
      </c>
      <c r="J5">
        <f ca="1">DAYS360(ВідомостіПроПроект[[#This Row],[ОРІЄНТОВНИЙ ПОЧАТОК]],ВідомостіПроПроект[[#This Row],[ОРІЄНТОВНЕ ЗАВЕРШЕННЯ]],FALSE)</f>
        <v>58</v>
      </c>
      <c r="K5">
        <f ca="1">DAYS360(ВідомостіПроПроект[[#This Row],[ФАКТИЧНИЙ ПОЧАТОК]],ВідомостіПроПроект[[#This Row],[ФАКТИЧНЕ ЗАВЕРШЕННЯ]],FALSE)</f>
        <v>64</v>
      </c>
      <c r="L5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Row],[ОРІЄНТОВНІ ТРУДОВИТРАТИ]]</f>
        <v>72.000000000000014</v>
      </c>
      <c r="M5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Row],[ОРІЄНТОВНІ ТРУДОВИТРАТИ]]</f>
        <v>24</v>
      </c>
      <c r="N5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Row],[ОРІЄНТОВНІ ТРУДОВИТРАТИ]]</f>
        <v>179.99999999999997</v>
      </c>
      <c r="O5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Row],[ОРІЄНТОВНІ ТРУДОВИТРАТИ]]</f>
        <v>0</v>
      </c>
      <c r="P5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Row],[ОРІЄНТОВНІ ТРУДОВИТРАТИ]]</f>
        <v>0</v>
      </c>
      <c r="Q5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Row],[ОРІЄНТОВНІ ТРУДОВИТРАТИ]]</f>
        <v>1.2</v>
      </c>
      <c r="R5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Row],[ФАКТИЧНІ ТРУДОВИТРАТИ]]</f>
        <v>79.2</v>
      </c>
      <c r="S5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Row],[ФАКТИЧНІ ТРУДОВИТРАТИ]]</f>
        <v>26.4</v>
      </c>
      <c r="T5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Row],[ФАКТИЧНІ ТРУДОВИТРАТИ]]</f>
        <v>197.99999999999997</v>
      </c>
      <c r="U5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Row],[ФАКТИЧНІ ТРУДОВИТРАТИ]]</f>
        <v>0</v>
      </c>
      <c r="V5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Row],[ФАКТИЧНІ ТРУДОВИТРАТИ]]</f>
        <v>0</v>
      </c>
      <c r="W5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Row],[ФАКТИЧНІ ТРУДОВИТРАТИ]]</f>
        <v>1.32</v>
      </c>
    </row>
    <row r="6" spans="1:23" x14ac:dyDescent="0.2">
      <c r="B6" t="s">
        <v>40</v>
      </c>
      <c r="C6" t="s">
        <v>18</v>
      </c>
      <c r="D6" s="12">
        <f ca="1">DATE(YEAR(TODAY())+1,6,25)</f>
        <v>44372</v>
      </c>
      <c r="E6" s="12">
        <f ca="1">DATE(YEAR(TODAY())+1,7,27)</f>
        <v>44404</v>
      </c>
      <c r="F6" s="12">
        <f ca="1">DATE(YEAR(TODAY()),7,15)</f>
        <v>44027</v>
      </c>
      <c r="G6" s="12">
        <f ca="1">DATE(YEAR(TODAY())+1,8,25)</f>
        <v>44433</v>
      </c>
      <c r="H6">
        <v>400</v>
      </c>
      <c r="I6">
        <v>390</v>
      </c>
      <c r="J6">
        <f ca="1">DAYS360(ВідомостіПроПроект[[#This Row],[ОРІЄНТОВНИЙ ПОЧАТОК]],ВідомостіПроПроект[[#This Row],[ОРІЄНТОВНЕ ЗАВЕРШЕННЯ]],FALSE)</f>
        <v>32</v>
      </c>
      <c r="K6">
        <f ca="1">DAYS360(ВідомостіПроПроект[[#This Row],[ФАКТИЧНИЙ ПОЧАТОК]],ВідомостіПроПроект[[#This Row],[ФАКТИЧНЕ ЗАВЕРШЕННЯ]],FALSE)</f>
        <v>400</v>
      </c>
      <c r="L6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Row],[ОРІЄНТОВНІ ТРУДОВИТРАТИ]]</f>
        <v>144.00000000000003</v>
      </c>
      <c r="M6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Row],[ОРІЄНТОВНІ ТРУДОВИТРАТИ]]</f>
        <v>240</v>
      </c>
      <c r="N6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Row],[ОРІЄНТОВНІ ТРУДОВИТРАТИ]]</f>
        <v>60.000000000000007</v>
      </c>
      <c r="O6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Row],[ОРІЄНТОВНІ ТРУДОВИТРАТИ]]</f>
        <v>4.0000000000000009</v>
      </c>
      <c r="P6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Row],[ОРІЄНТОВНІ ТРУДОВИТРАТИ]]</f>
        <v>0</v>
      </c>
      <c r="Q6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Row],[ОРІЄНТОВНІ ТРУДОВИТРАТИ]]</f>
        <v>2.4</v>
      </c>
      <c r="R6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Row],[ФАКТИЧНІ ТРУДОВИТРАТИ]]</f>
        <v>140.4</v>
      </c>
      <c r="S6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Row],[ФАКТИЧНІ ТРУДОВИТРАТИ]]</f>
        <v>234</v>
      </c>
      <c r="T6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Row],[ФАКТИЧНІ ТРУДОВИТРАТИ]]</f>
        <v>58.500000000000007</v>
      </c>
      <c r="U6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Row],[ФАКТИЧНІ ТРУДОВИТРАТИ]]</f>
        <v>3.9000000000000008</v>
      </c>
      <c r="V6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Row],[ФАКТИЧНІ ТРУДОВИТРАТИ]]</f>
        <v>0</v>
      </c>
      <c r="W6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Row],[ФАКТИЧНІ ТРУДОВИТРАТИ]]</f>
        <v>2.34</v>
      </c>
    </row>
    <row r="7" spans="1:23" x14ac:dyDescent="0.2">
      <c r="B7" t="s">
        <v>41</v>
      </c>
      <c r="C7" t="s">
        <v>19</v>
      </c>
      <c r="D7" s="12">
        <f ca="1">DATE(YEAR(TODAY())+2,7,12)</f>
        <v>44754</v>
      </c>
      <c r="E7" s="12">
        <f ca="1">DATE(YEAR(TODAY())+2,9,19)</f>
        <v>44823</v>
      </c>
      <c r="F7" s="12">
        <f ca="1">DATE(YEAR(TODAY())+6,8,7)</f>
        <v>46241</v>
      </c>
      <c r="G7" s="12">
        <f ca="1">DATE(YEAR(TODAY())+6,10,10)</f>
        <v>46305</v>
      </c>
      <c r="H7">
        <v>500</v>
      </c>
      <c r="I7">
        <v>500</v>
      </c>
      <c r="J7">
        <f ca="1">DAYS360(ВідомостіПроПроект[[#This Row],[ОРІЄНТОВНИЙ ПОЧАТОК]],ВідомостіПроПроект[[#This Row],[ОРІЄНТОВНЕ ЗАВЕРШЕННЯ]],FALSE)</f>
        <v>67</v>
      </c>
      <c r="K7">
        <f ca="1">DAYS360(ВідомостіПроПроект[[#This Row],[ФАКТИЧНИЙ ПОЧАТОК]],ВідомостіПроПроект[[#This Row],[ФАКТИЧНЕ ЗАВЕРШЕННЯ]],FALSE)</f>
        <v>63</v>
      </c>
      <c r="L7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Row],[ОРІЄНТОВНІ ТРУДОВИТРАТИ]]</f>
        <v>180.00000000000003</v>
      </c>
      <c r="M7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Row],[ОРІЄНТОВНІ ТРУДОВИТРАТИ]]</f>
        <v>120</v>
      </c>
      <c r="N7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Row],[ОРІЄНТОВНІ ТРУДОВИТРАТИ]]</f>
        <v>0</v>
      </c>
      <c r="O7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Row],[ОРІЄНТОВНІ ТРУДОВИТРАТИ]]</f>
        <v>25</v>
      </c>
      <c r="P7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Row],[ОРІЄНТОВНІ ТРУДОВИТРАТИ]]</f>
        <v>0</v>
      </c>
      <c r="Q7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Row],[ОРІЄНТОВНІ ТРУДОВИТРАТИ]]</f>
        <v>3</v>
      </c>
      <c r="R7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Row],[ФАКТИЧНІ ТРУДОВИТРАТИ]]</f>
        <v>180.00000000000003</v>
      </c>
      <c r="S7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Row],[ФАКТИЧНІ ТРУДОВИТРАТИ]]</f>
        <v>120</v>
      </c>
      <c r="T7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Row],[ФАКТИЧНІ ТРУДОВИТРАТИ]]</f>
        <v>0</v>
      </c>
      <c r="U7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Row],[ФАКТИЧНІ ТРУДОВИТРАТИ]]</f>
        <v>25</v>
      </c>
      <c r="V7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Row],[ФАКТИЧНІ ТРУДОВИТРАТИ]]</f>
        <v>0</v>
      </c>
      <c r="W7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Row],[ФАКТИЧНІ ТРУДОВИТРАТИ]]</f>
        <v>3</v>
      </c>
    </row>
    <row r="8" spans="1:23" x14ac:dyDescent="0.2">
      <c r="B8" t="s">
        <v>42</v>
      </c>
      <c r="C8" t="s">
        <v>20</v>
      </c>
      <c r="D8" s="12">
        <f ca="1">DATE(YEAR(TODAY())+3,7,30)</f>
        <v>45137</v>
      </c>
      <c r="E8" s="12">
        <f ca="1">DATE(YEAR(TODAY())+3,9,28)</f>
        <v>45197</v>
      </c>
      <c r="F8" s="12">
        <f ca="1">DATE(YEAR(TODAY())+3,9,14)</f>
        <v>45183</v>
      </c>
      <c r="G8" s="12">
        <f ca="1">DATE(YEAR(TODAY())+3,11,13)</f>
        <v>45243</v>
      </c>
      <c r="H8">
        <v>150</v>
      </c>
      <c r="I8">
        <v>145</v>
      </c>
      <c r="J8">
        <f ca="1">DAYS360(ВідомостіПроПроект[[#This Row],[ОРІЄНТОВНИЙ ПОЧАТОК]],ВідомостіПроПроект[[#This Row],[ОРІЄНТОВНЕ ЗАВЕРШЕННЯ]],FALSE)</f>
        <v>58</v>
      </c>
      <c r="K8">
        <f ca="1">DAYS360(ВідомостіПроПроект[[#This Row],[ФАКТИЧНИЙ ПОЧАТОК]],ВідомостіПроПроект[[#This Row],[ФАКТИЧНЕ ЗАВЕРШЕННЯ]],FALSE)</f>
        <v>59</v>
      </c>
      <c r="L8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Row],[ОРІЄНТОВНІ ТРУДОВИТРАТИ]]</f>
        <v>54.000000000000007</v>
      </c>
      <c r="M8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Row],[ОРІЄНТОВНІ ТРУДОВИТРАТИ]]</f>
        <v>108</v>
      </c>
      <c r="N8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Row],[ОРІЄНТОВНІ ТРУДОВИТРАТИ]]</f>
        <v>0</v>
      </c>
      <c r="O8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Row],[ОРІЄНТОВНІ ТРУДОВИТРАТИ]]</f>
        <v>0</v>
      </c>
      <c r="P8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Row],[ОРІЄНТОВНІ ТРУДОВИТРАТИ]]</f>
        <v>1.2</v>
      </c>
      <c r="Q8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Row],[ОРІЄНТОВНІ ТРУДОВИТРАТИ]]</f>
        <v>0.9</v>
      </c>
      <c r="R8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Row],[ФАКТИЧНІ ТРУДОВИТРАТИ]]</f>
        <v>52.2</v>
      </c>
      <c r="S8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Row],[ФАКТИЧНІ ТРУДОВИТРАТИ]]</f>
        <v>104.39999999999999</v>
      </c>
      <c r="T8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Row],[ФАКТИЧНІ ТРУДОВИТРАТИ]]</f>
        <v>0</v>
      </c>
      <c r="U8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Row],[ФАКТИЧНІ ТРУДОВИТРАТИ]]</f>
        <v>0</v>
      </c>
      <c r="V8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Row],[ФАКТИЧНІ ТРУДОВИТРАТИ]]</f>
        <v>1.1599999999999999</v>
      </c>
      <c r="W8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Row],[ФАКТИЧНІ ТРУДОВИТРАТИ]]</f>
        <v>0.87</v>
      </c>
    </row>
    <row r="9" spans="1:23" x14ac:dyDescent="0.2">
      <c r="B9" t="s">
        <v>43</v>
      </c>
      <c r="C9" t="s">
        <v>21</v>
      </c>
      <c r="D9" s="12">
        <f ca="1">DATE(YEAR(TODAY())+4,8,11)</f>
        <v>45515</v>
      </c>
      <c r="E9" s="12">
        <f ca="1">DATE(YEAR(TODAY())+4,8,21)</f>
        <v>45525</v>
      </c>
      <c r="F9" s="12">
        <f ca="1">DATE(YEAR(TODAY())+4,9,14)</f>
        <v>45549</v>
      </c>
      <c r="G9" s="12">
        <f ca="1">DATE(YEAR(TODAY())+4,9,25)</f>
        <v>45560</v>
      </c>
      <c r="H9">
        <v>250</v>
      </c>
      <c r="I9">
        <v>255</v>
      </c>
      <c r="J9">
        <f ca="1">DAYS360(ВідомостіПроПроект[[#This Row],[ОРІЄНТОВНИЙ ПОЧАТОК]],ВідомостіПроПроект[[#This Row],[ОРІЄНТОВНЕ ЗАВЕРШЕННЯ]],FALSE)</f>
        <v>10</v>
      </c>
      <c r="K9">
        <f ca="1">DAYS360(ВідомостіПроПроект[[#This Row],[ФАКТИЧНИЙ ПОЧАТОК]],ВідомостіПроПроект[[#This Row],[ФАКТИЧНЕ ЗАВЕРШЕННЯ]],FALSE)</f>
        <v>11</v>
      </c>
      <c r="L9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Row],[ОРІЄНТОВНІ ТРУДОВИТРАТИ]]</f>
        <v>90.000000000000014</v>
      </c>
      <c r="M9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Row],[ОРІЄНТОВНІ ТРУДОВИТРАТИ]]</f>
        <v>30</v>
      </c>
      <c r="N9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Row],[ОРІЄНТОВНІ ТРУДОВИТРАТИ]]</f>
        <v>0</v>
      </c>
      <c r="O9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Row],[ОРІЄНТОВНІ ТРУДОВИТРАТИ]]</f>
        <v>0</v>
      </c>
      <c r="P9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Row],[ОРІЄНТОВНІ ТРУДОВИТРАТИ]]</f>
        <v>12</v>
      </c>
      <c r="Q9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Row],[ОРІЄНТОВНІ ТРУДОВИТРАТИ]]</f>
        <v>1.5</v>
      </c>
      <c r="R9" s="28">
        <f>INDEX(Параметри[],MATCH(ВідомостіПроПроект[[#This Row],[ТИП ПРОЕКТУ]],Параметри[ТИП ПРОЕКТУ],0),MATCH(ВідомостіПроПроект[[#Headers],[МЕНЕДЖЕР ІЗ РОБОТИ З КЛІЄНТАМИ]],Параметри[#Headers],0))*INDEX('ПАРАМЕТРИ ПРОЕКТУ'!$B$12:$H$12,1,MATCH(ВідомостіПроПроект[[#Headers],[МЕНЕДЖЕР ІЗ РОБОТИ З КЛІЄНТАМИ]],Параметри[#Headers],0))*ВідомостіПроПроект[[#This Row],[ФАКТИЧНІ ТРУДОВИТРАТИ]]</f>
        <v>91.800000000000011</v>
      </c>
      <c r="S9" s="28">
        <f>INDEX(Параметри[],MATCH(ВідомостіПроПроект[[#This Row],[ТИП ПРОЕКТУ]],Параметри[ТИП ПРОЕКТУ],0),MATCH(ВідомостіПроПроект[[#Headers],[КЕРІВНИК ПРОЕКТУ]],Параметри[#Headers],0))*INDEX('ПАРАМЕТРИ ПРОЕКТУ'!$B$12:$H$12,1,MATCH(ВідомостіПроПроект[[#Headers],[КЕРІВНИК ПРОЕКТУ]],Параметри[#Headers],0))*ВідомостіПроПроект[[#This Row],[ФАКТИЧНІ ТРУДОВИТРАТИ]]</f>
        <v>30.599999999999998</v>
      </c>
      <c r="T9" s="28">
        <f>INDEX(Параметри[],MATCH(ВідомостіПроПроект[[#This Row],[ТИП ПРОЕКТУ]],Параметри[ТИП ПРОЕКТУ],0),MATCH(ВідомостіПроПроект[[#Headers],[МЕНЕДЖЕР ІЗ РОЗРОБКИ СТРАТЕГІЇ]],Параметри[#Headers],0))*INDEX('ПАРАМЕТРИ ПРОЕКТУ'!$B$12:$H$12,1,MATCH(ВідомостіПроПроект[[#Headers],[МЕНЕДЖЕР ІЗ РОЗРОБКИ СТРАТЕГІЇ]],Параметри[#Headers],0))*ВідомостіПроПроект[[#This Row],[ФАКТИЧНІ ТРУДОВИТРАТИ]]</f>
        <v>0</v>
      </c>
      <c r="U9" s="28">
        <f>INDEX(Параметри[],MATCH(ВідомостіПроПроект[[#This Row],[ТИП ПРОЕКТУ]],Параметри[ТИП ПРОЕКТУ],0),MATCH(ВідомостіПроПроект[[#Headers],[СПЕЦІАЛІСТ З ОФОРМЛЕННЯ]],Параметри[#Headers],0))*INDEX('ПАРАМЕТРИ ПРОЕКТУ'!$B$12:$H$12,1,MATCH(ВідомостіПроПроект[[#Headers],[СПЕЦІАЛІСТ З ОФОРМЛЕННЯ]],Параметри[#Headers],0))*ВідомостіПроПроект[[#This Row],[ФАКТИЧНІ ТРУДОВИТРАТИ]]</f>
        <v>0</v>
      </c>
      <c r="V9" s="28">
        <f>INDEX(Параметри[],MATCH(ВідомостіПроПроект[[#This Row],[ТИП ПРОЕКТУ]],Параметри[ТИП ПРОЕКТУ],0),MATCH(ВідомостіПроПроект[[#Headers],[ПЕРСОНАЛ З ОБСЛУГОВУВАННЯ ЗАХОДУ]],Параметри[#Headers],0))*INDEX('ПАРАМЕТРИ ПРОЕКТУ'!$B$12:$H$12,1,MATCH(ВідомостіПроПроект[[#Headers],[ПЕРСОНАЛ З ОБСЛУГОВУВАННЯ ЗАХОДУ]],Параметри[#Headers],0))*ВідомостіПроПроект[[#This Row],[ФАКТИЧНІ ТРУДОВИТРАТИ]]</f>
        <v>12.24</v>
      </c>
      <c r="W9" s="28">
        <f>INDEX(Параметри[],MATCH(ВідомостіПроПроект[[#This Row],[ТИП ПРОЕКТУ]],Параметри[ТИП ПРОЕКТУ],0),MATCH(ВідомостіПроПроект[[#Headers],[АДМІНІСТРАТИВНИЙ ПЕРСОНАЛ]],Параметри[#Headers],0))*INDEX('ПАРАМЕТРИ ПРОЕКТУ'!$B$12:$H$12,1,MATCH(ВідомостіПроПроект[[#Headers],[АДМІНІСТРАТИВНИЙ ПЕРСОНАЛ]],Параметри[#Headers],0))*ВідомостіПроПроект[[#This Row],[ФАКТИЧНІ ТРУДОВИТРАТИ]]</f>
        <v>1.53</v>
      </c>
    </row>
    <row r="10" spans="1:23" x14ac:dyDescent="0.2">
      <c r="B10" s="1" t="s">
        <v>74</v>
      </c>
      <c r="H10" s="22">
        <f>SUBTOTAL(109,ВідомостіПроПроект[ОРІЄНТОВНІ ТРУДОВИТРАТИ])</f>
        <v>1500</v>
      </c>
      <c r="I10" s="22">
        <f>SUBTOTAL(109,ВідомостіПроПроект[ФАКТИЧНІ ТРУДОВИТРАТИ])</f>
        <v>1510</v>
      </c>
      <c r="J10" s="22">
        <f ca="1">SUBTOTAL(109,ВідомостіПроПроект[ОРІЄНТОВНА ТРИВАЛІСТЬ])</f>
        <v>225</v>
      </c>
      <c r="K10" s="22">
        <f ca="1">SUBTOTAL(109,ВідомостіПроПроект[ФАКТИЧНА ТРИВАЛІСТЬ])</f>
        <v>597</v>
      </c>
    </row>
  </sheetData>
  <dataValidations count="1">
    <dataValidation type="list" allowBlank="1" showInputMessage="1" showErrorMessage="1" sqref="C5:C9">
      <formula1>ТипПроекту</formula1>
    </dataValidation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N27"/>
  <sheetViews>
    <sheetView showGridLines="0" tabSelected="1" zoomScaleNormal="100" workbookViewId="0"/>
  </sheetViews>
  <sheetFormatPr defaultColWidth="9.140625" defaultRowHeight="14.25" x14ac:dyDescent="0.2"/>
  <cols>
    <col min="1" max="1" width="1.7109375" style="9" customWidth="1"/>
    <col min="2" max="2" width="19.28515625" style="1" bestFit="1" customWidth="1"/>
    <col min="3" max="3" width="24.7109375" style="1" customWidth="1"/>
    <col min="4" max="4" width="21.140625" style="1" customWidth="1"/>
    <col min="5" max="5" width="24.85546875" style="1" customWidth="1"/>
    <col min="6" max="6" width="24.42578125" style="1" customWidth="1"/>
    <col min="7" max="7" width="27.85546875" style="1" customWidth="1"/>
    <col min="8" max="9" width="25.42578125" style="1" customWidth="1"/>
    <col min="10" max="10" width="21" style="1" customWidth="1"/>
    <col min="11" max="11" width="25.5703125" style="1" customWidth="1"/>
    <col min="12" max="12" width="23.140625" style="1" customWidth="1"/>
    <col min="13" max="13" width="27.5703125" style="1" customWidth="1"/>
    <col min="14" max="14" width="24.140625" style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A1" s="9" t="s">
        <v>58</v>
      </c>
      <c r="B1" s="2" t="str">
        <f>'ПАРАМЕТРИ ПРОЕКТУ'!B1</f>
        <v>Назва компанії</v>
      </c>
      <c r="C1" s="2"/>
      <c r="D1" s="2"/>
      <c r="E1" s="2"/>
      <c r="F1" s="2"/>
      <c r="G1" s="2"/>
      <c r="H1" s="2"/>
      <c r="I1" s="2"/>
      <c r="J1" s="2"/>
      <c r="K1" s="2"/>
    </row>
    <row r="2" spans="1:14" ht="19.5" x14ac:dyDescent="0.25">
      <c r="A2" s="9" t="s">
        <v>7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</row>
    <row r="3" spans="1:14" s="13" customFormat="1" ht="29.25" customHeight="1" x14ac:dyDescent="0.2">
      <c r="A3" s="16" t="s">
        <v>8</v>
      </c>
      <c r="B3" s="14" t="str">
        <f>'ПАРАМЕТРИ ПРОЕКТУ'!B3</f>
        <v>Назва компанії: конфіденційно</v>
      </c>
      <c r="C3" s="14"/>
      <c r="D3" s="14"/>
      <c r="E3" s="14"/>
      <c r="F3" s="14"/>
      <c r="G3" s="14"/>
      <c r="H3" s="14"/>
      <c r="I3" s="14"/>
      <c r="J3" s="14"/>
      <c r="K3" s="14"/>
    </row>
    <row r="4" spans="1:14" s="8" customFormat="1" ht="38.25" x14ac:dyDescent="0.2">
      <c r="A4" s="9" t="s">
        <v>59</v>
      </c>
      <c r="B4" s="21" t="s">
        <v>38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7" t="s">
        <v>71</v>
      </c>
      <c r="N4" s="7" t="s">
        <v>72</v>
      </c>
    </row>
    <row r="5" spans="1:14" x14ac:dyDescent="0.2">
      <c r="B5" t="s">
        <v>39</v>
      </c>
      <c r="C5" s="29">
        <v>72.000000000000014</v>
      </c>
      <c r="D5" s="29">
        <v>24</v>
      </c>
      <c r="E5" s="29">
        <v>179.99999999999997</v>
      </c>
      <c r="F5" s="29">
        <v>0</v>
      </c>
      <c r="G5" s="29">
        <v>0</v>
      </c>
      <c r="H5" s="29">
        <v>1.2</v>
      </c>
      <c r="I5" s="29">
        <v>79.2</v>
      </c>
      <c r="J5" s="29">
        <v>26.4</v>
      </c>
      <c r="K5" s="29">
        <v>197.99999999999997</v>
      </c>
      <c r="L5" s="29">
        <v>0</v>
      </c>
      <c r="M5" s="29">
        <v>0</v>
      </c>
      <c r="N5" s="29">
        <v>1.32</v>
      </c>
    </row>
    <row r="6" spans="1:14" x14ac:dyDescent="0.2">
      <c r="B6" t="s">
        <v>40</v>
      </c>
      <c r="C6" s="29">
        <v>144.00000000000003</v>
      </c>
      <c r="D6" s="29">
        <v>240</v>
      </c>
      <c r="E6" s="29">
        <v>60.000000000000007</v>
      </c>
      <c r="F6" s="29">
        <v>4.0000000000000009</v>
      </c>
      <c r="G6" s="29">
        <v>0</v>
      </c>
      <c r="H6" s="29">
        <v>2.4</v>
      </c>
      <c r="I6" s="29">
        <v>140.4</v>
      </c>
      <c r="J6" s="29">
        <v>234</v>
      </c>
      <c r="K6" s="29">
        <v>58.500000000000007</v>
      </c>
      <c r="L6" s="29">
        <v>3.9000000000000008</v>
      </c>
      <c r="M6" s="29">
        <v>0</v>
      </c>
      <c r="N6" s="29">
        <v>2.34</v>
      </c>
    </row>
    <row r="7" spans="1:14" x14ac:dyDescent="0.2">
      <c r="B7" t="s">
        <v>41</v>
      </c>
      <c r="C7" s="29">
        <v>180.00000000000003</v>
      </c>
      <c r="D7" s="29">
        <v>120</v>
      </c>
      <c r="E7" s="29">
        <v>0</v>
      </c>
      <c r="F7" s="29">
        <v>25</v>
      </c>
      <c r="G7" s="29">
        <v>0</v>
      </c>
      <c r="H7" s="29">
        <v>3</v>
      </c>
      <c r="I7" s="29">
        <v>180.00000000000003</v>
      </c>
      <c r="J7" s="29">
        <v>120</v>
      </c>
      <c r="K7" s="29">
        <v>0</v>
      </c>
      <c r="L7" s="29">
        <v>25</v>
      </c>
      <c r="M7" s="29">
        <v>0</v>
      </c>
      <c r="N7" s="29">
        <v>3</v>
      </c>
    </row>
    <row r="8" spans="1:14" x14ac:dyDescent="0.2">
      <c r="B8" t="s">
        <v>42</v>
      </c>
      <c r="C8" s="29">
        <v>54.000000000000007</v>
      </c>
      <c r="D8" s="29">
        <v>108</v>
      </c>
      <c r="E8" s="29">
        <v>0</v>
      </c>
      <c r="F8" s="29">
        <v>0</v>
      </c>
      <c r="G8" s="29">
        <v>1.2</v>
      </c>
      <c r="H8" s="29">
        <v>0.9</v>
      </c>
      <c r="I8" s="29">
        <v>52.2</v>
      </c>
      <c r="J8" s="29">
        <v>104.39999999999999</v>
      </c>
      <c r="K8" s="29">
        <v>0</v>
      </c>
      <c r="L8" s="29">
        <v>0</v>
      </c>
      <c r="M8" s="29">
        <v>1.1599999999999999</v>
      </c>
      <c r="N8" s="29">
        <v>0.87</v>
      </c>
    </row>
    <row r="9" spans="1:14" x14ac:dyDescent="0.2">
      <c r="B9" t="s">
        <v>43</v>
      </c>
      <c r="C9" s="29">
        <v>90.000000000000014</v>
      </c>
      <c r="D9" s="29">
        <v>30</v>
      </c>
      <c r="E9" s="29">
        <v>0</v>
      </c>
      <c r="F9" s="29">
        <v>0</v>
      </c>
      <c r="G9" s="29">
        <v>12</v>
      </c>
      <c r="H9" s="29">
        <v>1.5</v>
      </c>
      <c r="I9" s="29">
        <v>91.800000000000011</v>
      </c>
      <c r="J9" s="29">
        <v>30.599999999999998</v>
      </c>
      <c r="K9" s="29">
        <v>0</v>
      </c>
      <c r="L9" s="29">
        <v>0</v>
      </c>
      <c r="M9" s="29">
        <v>12.24</v>
      </c>
      <c r="N9" s="29">
        <v>1.53</v>
      </c>
    </row>
    <row r="10" spans="1:14" x14ac:dyDescent="0.2">
      <c r="B10" t="s">
        <v>60</v>
      </c>
      <c r="C10" s="29">
        <v>540.00000000000011</v>
      </c>
      <c r="D10" s="29">
        <v>522</v>
      </c>
      <c r="E10" s="29">
        <v>239.99999999999997</v>
      </c>
      <c r="F10" s="29">
        <v>29</v>
      </c>
      <c r="G10" s="29">
        <v>13.2</v>
      </c>
      <c r="H10" s="29">
        <v>9</v>
      </c>
      <c r="I10" s="29">
        <v>543.6</v>
      </c>
      <c r="J10" s="29">
        <v>515.4</v>
      </c>
      <c r="K10" s="29">
        <v>256.5</v>
      </c>
      <c r="L10" s="29">
        <v>28.900000000000002</v>
      </c>
      <c r="M10" s="29">
        <v>13.4</v>
      </c>
      <c r="N10" s="29">
        <v>9.06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rintOptions horizontalCentered="1"/>
  <pageMargins left="0.4" right="0.4" top="0.4" bottom="0.4" header="0.3" footer="0.3"/>
  <pageSetup paperSize="9" scale="93" fitToHeight="0" orientation="landscape" horizontalDpi="4294967293" verticalDpi="4294967295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ПОЧАТОК</vt:lpstr>
      <vt:lpstr>ПАРАМЕТРИ ПРОЕКТУ</vt:lpstr>
      <vt:lpstr>ВІДОМОСТІ ПРО ПРОЕКТ</vt:lpstr>
      <vt:lpstr>ПІДСУМКОВІ ПОКАЗНИКИ ПРОЕКТУ</vt:lpstr>
      <vt:lpstr>'ВІДОМОСТІ ПРО ПРОЕКТ'!Заголовки_для_друку</vt:lpstr>
      <vt:lpstr>'ПІДСУМКОВІ ПОКАЗНИКИ ПРОЕКТУ'!Заголовки_для_друку</vt:lpstr>
      <vt:lpstr>ТипПроекту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2020-01-10T01:47:03Z</dcterms:created>
  <dcterms:modified xsi:type="dcterms:W3CDTF">2020-03-30T03:39:48Z</dcterms:modified>
  <cp:category/>
  <cp:contentStatus/>
</cp:coreProperties>
</file>