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3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5"/>
  <workbookPr filterPrivacy="1" codeName="ThisWorkbook" hidePivotFieldList="1" refreshAllConnections="1"/>
  <xr:revisionPtr revIDLastSave="0" documentId="13_ncr:1_{37AAA997-7C34-4770-BD6F-A37E465A96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ОЧАТОК" sheetId="4" r:id="rId1"/>
    <sheet name="ПАРАМЕТРИ ПРОЕКТУ" sheetId="1" r:id="rId2"/>
    <sheet name="ВІДОМОСТІ ПРО ПРОЕКТ" sheetId="2" r:id="rId3"/>
    <sheet name="ПІДСУМКОВІ ПОКАЗНИКИ ПРОЕКТУ" sheetId="3" r:id="rId4"/>
  </sheets>
  <definedNames>
    <definedName name="_xlnm.Print_Titles" localSheetId="2">'ВІДОМОСТІ ПРО ПРОЕКТ'!$4:$4</definedName>
    <definedName name="_xlnm.Print_Titles" localSheetId="3">'ПІДСУМКОВІ ПОКАЗНИКИ ПРОЕКТУ'!$4:$4</definedName>
    <definedName name="ТипПроекту">Параметри[ТИП ПРОЕКТУ]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3" i="3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E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 l="1"/>
  <c r="I8" i="1" l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<sst xmlns="http://schemas.openxmlformats.org/spreadsheetml/2006/main" count="92" uniqueCount="66">
  <si>
    <t>ПРО ЦЕЙ ШАБЛОН</t>
  </si>
  <si>
    <t>Введіть відомості на аркуші "Параметри проекту", щоб оновити стовпчасті діаграми та дані на аркуші "Відомості про проект". Зведена таблиця на аркуші "Підсумкові показники проекту" оновлюється автоматично.</t>
  </si>
  <si>
    <t>Введіть назву компанії на аркуші параметрів, і ці дані автоматично з’являться на інших аркушах.</t>
  </si>
  <si>
    <t>Додаткові вказівки наведено в стовпці A на кожному аркуші книги "Журнал планування заходу". Цей текст приховано навмисно. Щоб вилучити текст, виберіть стовпець A й натисніть клавішу Delete. Щоб відобразити текст, виберіть стовпець A та змініть колір шрифту.</t>
  </si>
  <si>
    <t>Щоб дізнатися більше про таблиці на аркушах, натисніть клавіші Shift+F10 у таблиці, виберіть "Таблиця", а потім – "Текст заміщення".</t>
  </si>
  <si>
    <t>Назва компанії</t>
  </si>
  <si>
    <t>Журнал проектів планування заходу</t>
  </si>
  <si>
    <t>Клітинки із заливкою обчислюються автоматично. Не потрібно нічого вводити в них.</t>
  </si>
  <si>
    <t>ТИП ПРОЕКТУ</t>
  </si>
  <si>
    <t>Розробка стратегії заходу</t>
  </si>
  <si>
    <t>Планування заходу</t>
  </si>
  <si>
    <t>Оформлення заходу</t>
  </si>
  <si>
    <t>Організація заходу та матеріально-технічне забезпечення</t>
  </si>
  <si>
    <t>Добір персоналу заходу</t>
  </si>
  <si>
    <t>Оцінка заходу</t>
  </si>
  <si>
    <t>Змішані відсоткові ставки</t>
  </si>
  <si>
    <t>ЗАПЛАНОВАНІ ВИТРАТИ</t>
  </si>
  <si>
    <t>ФАКТИЧНІ ВИТРАТИ</t>
  </si>
  <si>
    <t>ЗАПЛАНОВАНИЙ ЧАС</t>
  </si>
  <si>
    <t>ФАКТИЧНИЙ ЧАС</t>
  </si>
  <si>
    <t>МЕНЕДЖЕР ІЗ РОБОТИ З КЛІЄНТАМИ</t>
  </si>
  <si>
    <t>КЕРІВНИК ПРОЕКТУ</t>
  </si>
  <si>
    <t>МЕНЕДЖЕР ІЗ РОЗРОБКИ СТРАТЕГІЇ</t>
  </si>
  <si>
    <t>СПЕЦІАЛІСТ З ОФОРМЛЕННЯ</t>
  </si>
  <si>
    <t>Стовпчасту діаграму порівняння запланованого та фактичного часу наведено в цій клітинці.</t>
  </si>
  <si>
    <t>ПЕРСОНАЛ З ОБСЛУГОВУВАННЯ ЗАХОДУ</t>
  </si>
  <si>
    <t>АДМІНІСТРАТИВНИЙ ПЕРСОНАЛ</t>
  </si>
  <si>
    <t>Усього</t>
  </si>
  <si>
    <t>Введіть інформацію в таблицю "Відомості про проект", починаючи з клітинки праворуч.
ВІДОМОСТІ
Щоб додати рядок до таблиці праворуч, виберіть клітинку в правому нижньому куті таблиці (але не рядок підсумків) і натисніть клавішу Tab. Крім того, ви можете натиснути клавіші Shift+F10 усередині таблиці в тому місці, де потрібно вставити рядок, і вибрати "Вставлення | Рядки таблиці вище/нижче".
Зведена таблиця "Підсумкові показники проекту" використовуватиме всі клітинки таблиці. Обов’язково видаліть усі рядки, що не використовуються, інакше результати міститимуть помилки.</t>
  </si>
  <si>
    <t>ІМ’Я ПРОЕКТУ</t>
  </si>
  <si>
    <t>Проект 1</t>
  </si>
  <si>
    <t>Проект 2</t>
  </si>
  <si>
    <t>Проект 3</t>
  </si>
  <si>
    <t>Проект 4</t>
  </si>
  <si>
    <t>Проект 5</t>
  </si>
  <si>
    <t>ОРІЄНТОВНИЙ ПОЧАТОК</t>
  </si>
  <si>
    <t>ОРІЄНТОВНЕ ЗАВЕРШЕННЯ</t>
  </si>
  <si>
    <t>ФАКТИЧНИЙ ПОЧАТОК</t>
  </si>
  <si>
    <t>ФАКТИЧНЕ ЗАВЕРШЕННЯ</t>
  </si>
  <si>
    <t>ОРІЄНТОВНІ ТРУДОВИТРАТИ</t>
  </si>
  <si>
    <t>ФАКТИЧНІ ТРУДОВИТРАТИ</t>
  </si>
  <si>
    <t>ОРІЄНТОВНА ТРИВАЛІСТЬ</t>
  </si>
  <si>
    <t>ФАКТИЧНА ТРИВАЛІСТЬ</t>
  </si>
  <si>
    <t xml:space="preserve">МЕНЕДЖЕР ІЗ РОБОТИ З КЛІЄНТАМИ </t>
  </si>
  <si>
    <t xml:space="preserve">КЕРІВНИК ПРОЕКТУ </t>
  </si>
  <si>
    <t xml:space="preserve">МЕНЕДЖЕР ІЗ РОЗРОБКИ СТРАТЕГІЇ </t>
  </si>
  <si>
    <t xml:space="preserve">СПЕЦІАЛІСТ З ОФОРМЛЕННЯ </t>
  </si>
  <si>
    <t xml:space="preserve">ПЕРСОНАЛ З ОБСЛУГОВУВАННЯ ЗАХОДУ </t>
  </si>
  <si>
    <t xml:space="preserve">АДМІНІСТРАТИВНИЙ ПЕРСОНАЛ </t>
  </si>
  <si>
    <t>Зведена таблиця, що починається в клітинці праворуч, оновлюється автоматично.
ВІДОМОСТІ
Щоб оновити зведену таблицю праворуч, виберіть її (будь-яку клітинку в ній), а потім на вкладці "Знаряддя для зведених таблиць | Аналізувати" стрічки клацніть "Оновити". Крім того, ви можете натиснути клавіші Shift+F10 у будь-якій клітинці зведеної таблиці, а потім вибрати "Оновити".</t>
  </si>
  <si>
    <t>ОРІЄНТОВНІ ВИТРАТИ НА МЕНЕДЖЕРА З РОБОТИ З КЛІЄНТАМИ</t>
  </si>
  <si>
    <t>ОРІЄНТОВНІ ВИТРАТИ НА КЕРІВНИКА ПРОЕКТУ</t>
  </si>
  <si>
    <t>ОРІЄНТОВНІ ВИТРАТИ НА МЕНЕДЖЕРА З РОЗРОБКИ СТРАТЕГІЇ</t>
  </si>
  <si>
    <t>ОРІЄНТОВНІ ВИТРАТИ НА ПЕРСОНАЛ З ОБСЛУГОВУВАННЯ ЗАХОДУ</t>
  </si>
  <si>
    <t>ОРІЄНТОВНІ ВИТРАТИ НА АДМІНІСТРАТИВНИЙ ПЕРСОНАЛ</t>
  </si>
  <si>
    <t>Відстежуйте параметри проекту, відомості про проект нього та підсумкові показники проекту в цій книзі журналу планування заходу.</t>
  </si>
  <si>
    <t xml:space="preserve">Примітка. </t>
  </si>
  <si>
    <t>ПІДСУМОК</t>
  </si>
  <si>
    <t>ОРІЄНТОВНІ ВИТРАТИ НА СПЕЦІАЛІСТА З ОФОРМЛЕННЯ</t>
  </si>
  <si>
    <t>ФАКТИЧНІ ВИТРАТИ НА МЕНЕДЖЕРА З РОБОТИ З КЛІЄНТАМИ</t>
  </si>
  <si>
    <t>ФАКТИЧНІ ВИТРАТИ НА КЕРІВНИКА ПРОЕКТУ</t>
  </si>
  <si>
    <t>ФАКТИЧНІ ВИТРАТИ НА МЕНЕДЖЕРА З РОЗРОБКИ СТРАТЕГІЇ</t>
  </si>
  <si>
    <t>ФАКТИЧНІ ВИТРАТИ НА СПЕЦІАЛІСТА З ОФОРМЛЕННЯ</t>
  </si>
  <si>
    <t>ФАКТИЧНІ ВИТРАТИ НА ПЕРСОНАЛ З ОБСЛУГОВУВАННЯ ЗАХОДУ</t>
  </si>
  <si>
    <t>ФАКТИЧНІ ВИТРАТИ НА АДМІНІСТРАТИВНИЙ ПЕРСОНАЛ</t>
  </si>
  <si>
    <t>Загальний 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</si>
</sst>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₴&quot;_-;\-* #,##0\ &quot;₴&quot;_-;_-* &quot;-&quot;\ &quot;₴&quot;_-;_-@_-"/>
    <numFmt numFmtId="44" formatCode="_-* #,##0.00\ &quot;₴&quot;_-;\-* #,##0.00\ &quot;₴&quot;_-;_-* &quot;-&quot;??\ &quot;₴&quot;_-;_-@_-"/>
    <numFmt numFmtId="164" formatCode="_(* #,##0_);_(* \(#,##0\);_(* &quot;-&quot;_);_(@_)"/>
    <numFmt numFmtId="165" formatCode="_(* #,##0.00_);_(* \(#,##0.00\);_(* &quot;-&quot;??_);_(@_)"/>
    <numFmt numFmtId="166" formatCode="#,##0\ &quot;₴&quot;"/>
    <numFmt numFmtId="167" formatCode="#,##0.00\ &quot;₴&quot;"/>
  </numFmts>
  <fonts count="32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0"/>
      <name val="Cambria"/>
      <family val="2"/>
      <scheme val="minor"/>
    </font>
    <font>
      <b/>
      <sz val="10"/>
      <name val="Cambria"/>
      <family val="2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b/>
      <sz val="10"/>
      <color theme="1" tint="0.24994659260841701"/>
      <name val="Cambria"/>
      <family val="1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" applyNumberFormat="0" applyAlignment="0" applyProtection="0"/>
    <xf numFmtId="0" fontId="23" fillId="9" borderId="3" applyNumberFormat="0" applyAlignment="0" applyProtection="0"/>
    <xf numFmtId="0" fontId="24" fillId="9" borderId="2" applyNumberFormat="0" applyAlignment="0" applyProtection="0"/>
    <xf numFmtId="0" fontId="25" fillId="0" borderId="4" applyNumberFormat="0" applyFill="0" applyAlignment="0" applyProtection="0"/>
    <xf numFmtId="0" fontId="26" fillId="10" borderId="5" applyNumberFormat="0" applyAlignment="0" applyProtection="0"/>
    <xf numFmtId="0" fontId="27" fillId="0" borderId="0" applyNumberFormat="0" applyFill="0" applyBorder="0" applyAlignment="0" applyProtection="0"/>
    <xf numFmtId="0" fontId="16" fillId="11" borderId="6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11" fillId="4" borderId="0" xfId="2" applyFont="1" applyFill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4" fontId="0" fillId="0" borderId="0" xfId="0" applyNumberFormat="1"/>
    <xf numFmtId="0" fontId="14" fillId="3" borderId="0" xfId="0" applyFont="1" applyFill="1" applyAlignment="1">
      <alignment wrapText="1"/>
    </xf>
    <xf numFmtId="166" fontId="6" fillId="0" borderId="0" xfId="0" applyNumberFormat="1" applyFont="1"/>
    <xf numFmtId="167" fontId="10" fillId="0" borderId="0" xfId="0" applyNumberFormat="1" applyFont="1"/>
    <xf numFmtId="166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Fill="1"/>
    <xf numFmtId="167" fontId="0" fillId="0" borderId="0" xfId="0" applyNumberFormat="1" applyFill="1"/>
    <xf numFmtId="167" fontId="15" fillId="0" borderId="0" xfId="0" applyNumberFormat="1" applyFont="1" applyFill="1"/>
    <xf numFmtId="0" fontId="15" fillId="0" borderId="0" xfId="0" applyFont="1" applyFill="1"/>
    <xf numFmtId="0" fontId="31" fillId="0" borderId="0" xfId="0" applyFont="1" applyFill="1" applyAlignment="1">
      <alignment wrapText="1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8" builtinId="5" customBuiltin="1"/>
    <cellStyle name="Гарний" xfId="11" builtinId="26" customBuiltin="1"/>
    <cellStyle name="Грошовий" xfId="6" builtinId="4" customBuiltin="1"/>
    <cellStyle name="Грошовий [0]" xfId="7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9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4" builtinId="3" customBuiltin="1"/>
    <cellStyle name="Фінансовий [0]" xfId="5" builtinId="6" customBuiltin="1"/>
  </cellStyles>
  <dxfs count="149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alignment wrapText="1"/>
    </dxf>
    <dxf>
      <alignment wrapText="1"/>
    </dxf>
    <dxf>
      <font>
        <b/>
        <family val="1"/>
        <charset val="204"/>
      </font>
    </dxf>
    <dxf>
      <font>
        <b/>
        <family val="1"/>
        <charset val="204"/>
      </font>
    </dxf>
    <dxf>
      <font>
        <b/>
        <family val="1"/>
        <charset val="204"/>
      </font>
    </dxf>
    <dxf>
      <font>
        <b/>
        <family val="1"/>
        <charset val="204"/>
      </font>
    </dxf>
    <dxf>
      <alignment wrapText="1"/>
    </dxf>
    <dxf>
      <alignment wrapText="1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numFmt numFmtId="167" formatCode="#,##0.00\ &quot;₴&quot;"/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#,##0\ &quot;₴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theme="0"/>
      </font>
      <fill>
        <patternFill patternType="solid">
          <fgColor theme="5" tint="0.39997558519241921"/>
          <bgColor theme="5" tint="0.39997558519241921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auto="1"/>
      </font>
      <border>
        <top style="double">
          <color theme="5" tint="-0.249977111117893"/>
        </top>
      </border>
    </dxf>
    <dxf>
      <font>
        <color theme="0"/>
      </font>
      <fill>
        <patternFill patternType="solid">
          <fgColor theme="5" tint="-0.249977111117893"/>
          <bgColor theme="5" tint="-0.249977111117893"/>
        </patternFill>
      </fill>
      <border>
        <horizontal style="thin">
          <color theme="5" tint="-0.249977111117893"/>
        </horizontal>
      </border>
    </dxf>
  </dxfs>
  <tableStyles count="1" defaultTableStyle="TableStyleMedium3" defaultPivotStyle="PivotStyleLight16">
    <tableStyle name="ЖурналПроектів" table="0" count="12" xr9:uid="{23DA97AA-2C17-4E01-857D-321976E8BB89}">
      <tableStyleElement type="headerRow" dxfId="148"/>
      <tableStyleElement type="totalRow" dxfId="147"/>
      <tableStyleElement type="firstRowStripe" dxfId="146"/>
      <tableStyleElement type="firstColumnStripe" dxfId="145"/>
      <tableStyleElement type="firstHeaderCell" dxfId="144"/>
      <tableStyleElement type="firstSubtotalRow" dxfId="143"/>
      <tableStyleElement type="secondSubtotalRow" dxfId="142"/>
      <tableStyleElement type="firstColumnSubheading" dxfId="141"/>
      <tableStyleElement type="firstRowSubheading" dxfId="140"/>
      <tableStyleElement type="secondRowSubheading" dxfId="139"/>
      <tableStyleElement type="pageFieldLabels" dxfId="138"/>
      <tableStyleElement type="pageFieldValues" dxfId="1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ЗАПЛАНОВАНИЙ І ФАКТИЧНІ ВИТРАТИ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'ПАРАМЕТРИ ПРОЕКТУ'!$B$16</c:f>
              <c:strCache>
                <c:ptCount val="1"/>
                <c:pt idx="0">
                  <c:v>ЗАПЛАНОВАНІ ВИТРАТИ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ПРОЕКТУ'!$C$16:$H$16</c:f>
              <c:numCache>
                <c:formatCode>#\ ##0.00\ "₴"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'ПАРАМЕТРИ ПРОЕКТУ'!$B$17</c:f>
              <c:strCache>
                <c:ptCount val="1"/>
                <c:pt idx="0">
                  <c:v>ФАКТИЧНІ ВИТРАТИ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ПРОЕКТУ'!$C$17:$H$17</c:f>
              <c:numCache>
                <c:formatCode>#\ ##0.00\ "₴"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₴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ЗАПЛАНОВАНИЙ І ФАКТИЧНИЙ ЧАС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'ПАРАМЕТРИ ПРОЕКТУ'!$B$18</c:f>
              <c:strCache>
                <c:ptCount val="1"/>
                <c:pt idx="0">
                  <c:v>ЗАПЛАНОВАНИЙ ЧАС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'ПАРАМЕТРИ ПРОЕКТУ'!$B$19</c:f>
              <c:strCache>
                <c:ptCount val="1"/>
                <c:pt idx="0">
                  <c:v>ФАКТИЧНИЙ ЧАС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'ПАРАМЕТРИ ПРОЕКТУ'!$C$15:$H$15</c:f>
              <c:strCache>
                <c:ptCount val="6"/>
                <c:pt idx="0">
                  <c:v>МЕНЕДЖЕР ІЗ РОБОТИ З КЛІЄНТАМИ</c:v>
                </c:pt>
                <c:pt idx="1">
                  <c:v>КЕРІВНИК ПРОЕКТУ</c:v>
                </c:pt>
                <c:pt idx="2">
                  <c:v>МЕНЕДЖЕР ІЗ РОЗРОБКИ СТРАТЕГІЇ</c:v>
                </c:pt>
                <c:pt idx="3">
                  <c:v>СПЕЦІАЛІСТ З ОФОРМЛЕННЯ</c:v>
                </c:pt>
                <c:pt idx="4">
                  <c:v>ПЕРСОНАЛ З ОБСЛУГОВУВАННЯ ЗАХОДУ</c:v>
                </c:pt>
                <c:pt idx="5">
                  <c:v>АДМІНІСТРАТИВНИЙ ПЕРСОНАЛ</c:v>
                </c:pt>
              </c:strCache>
            </c:strRef>
          </c:cat>
          <c:val>
            <c:numRef>
              <c:f>'ПАРАМЕТРИ ПРОЕКТУ'!$C$19:$H$19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356700</xdr:colOff>
      <xdr:row>42</xdr:row>
      <xdr:rowOff>76200</xdr:rowOff>
    </xdr:to>
    <xdr:graphicFrame macro="">
      <xdr:nvGraphicFramePr>
        <xdr:cNvPr id="7" name="Діаграма 6" descr="Стовпчаста діаграма порівняння запланованих і фактичних витрат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495300</xdr:colOff>
      <xdr:row>12</xdr:row>
      <xdr:rowOff>180974</xdr:rowOff>
    </xdr:from>
    <xdr:to>
      <xdr:col>8</xdr:col>
      <xdr:colOff>499575</xdr:colOff>
      <xdr:row>42</xdr:row>
      <xdr:rowOff>76200</xdr:rowOff>
    </xdr:to>
    <xdr:graphicFrame macro="">
      <xdr:nvGraphicFramePr>
        <xdr:cNvPr id="8" name="Діаграма 7" descr="Стовпчаста діаграма порівняння запланованого та фактичного часу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20</xdr:row>
      <xdr:rowOff>76200</xdr:rowOff>
    </xdr:to>
    <xdr:sp macro="" textlink="">
      <xdr:nvSpPr>
        <xdr:cNvPr id="2" name="Прямокутник 1" descr="ІНФОРМАЦІЯ&#10;&#10;Щоб додати рядок, виберіть клітинку в правому нижньому куті таблиці (але не рядок підсумків) і натисніть клавішу Tab. Крім того, ви можете клацнути правою кнопкою миші в тому місці, де потрібно вставити рядок, і вибрати &quot;Вставлення | Рядки таблиці вище/нижче&quot;.&#10;&#10;Зведена таблиця &quot;Підсумкові показники проекту&quot; використовуватиме всі клітинки таблиці. Обов’язково видаліть усі рядки, що не використовуються, інакше результати міститимуть помилки.&#10;&#10;Щоб видалити цю пораду, клацніть будь-який її край і натисніть клавішу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242000" y="1066800"/>
          <a:ext cx="3028950" cy="3295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uk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ІНФОРМАЦІЯ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>
              <a:solidFill>
                <a:schemeClr val="tx1">
                  <a:lumMod val="65000"/>
                  <a:lumOff val="35000"/>
                </a:schemeClr>
              </a:solidFill>
            </a:rPr>
            <a:t>Щоб додати рядок, виберіть</a:t>
          </a:r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 клітинку в правому нижньому куті таблиці (але не рядок підсумків) і натисніть клавішу Tab. Крім того, ви можете клацнути правою кнопкою миші в тому місці, де потрібно вставити рядок, і вибрати "Вставлення | Рядки таблиці вище/нижче".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Зведена таблиця "Підсумкові показники проекту" використовуватиме всі клітинки таблиці. Обов’язково видаліть усі рядки, що не використовуються, інакше результати міститимуть помилки.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Щоб видалити цю пораду, клацніть будь-який її край і натисніть клавішу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15</xdr:row>
      <xdr:rowOff>104775</xdr:rowOff>
    </xdr:to>
    <xdr:sp macro="" textlink="">
      <xdr:nvSpPr>
        <xdr:cNvPr id="2" name="Прямокутник 1" descr="ВІДОМОСТІ&#10;&#10;Ця зведена таблиця не оновлюватиметься автоматично.  Щоб оновити цю таблицю, виберіть її (будь-яку клітинку в ній), а потім на вкладці &quot;Знаряддя для зведених таблиць | Аналізувати&quot; стрічки клацніть &quot;Оновити&quot;.  Крім того, ви можете клацнути правою кнопкою миші будь-яку клітинку зведеної таблиці, а потім вибрати &quot;Оновити&quot;.&#10;&#10;Щоб видалити цю пораду, клацніть будь-який її край і натисніть клавішу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802725" y="1066800"/>
          <a:ext cx="3028950" cy="2743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uk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ВІДОМОСТІ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>
              <a:solidFill>
                <a:schemeClr val="tx1">
                  <a:lumMod val="65000"/>
                  <a:lumOff val="35000"/>
                </a:schemeClr>
              </a:solidFill>
            </a:rPr>
            <a:t>Ця зведена таблиця не оновлюватиметься автоматично.  Щоб оновити цю таблицю, виберіть</a:t>
          </a:r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 її (будь-яку клітинку в ній), а потім на вкладці "Знаряддя для зведених таблиць | Аналізувати" стрічки клацніть "Оновити".  Крім того, ви можете клацнути правою кнопкою миші будь-яку клітинку зведеної таблиці, а потім вибрати "Оновити".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uk" sz="1100" baseline="0">
              <a:solidFill>
                <a:schemeClr val="tx1">
                  <a:lumMod val="65000"/>
                  <a:lumOff val="35000"/>
                </a:schemeClr>
              </a:solidFill>
            </a:rPr>
            <a:t>Щоб видалити цю пораду, клацніть будь-який її край і натисніть клавішу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670.723951736109" createdVersion="5" refreshedVersion="7" minRefreshableVersion="3" recordCount="5" xr:uid="{00000000-000A-0000-FFFF-FFFF00000000}">
  <cacheSource type="worksheet">
    <worksheetSource name="ВідомостіПроПроєкт"/>
  </cacheSource>
  <cacheFields count="22">
    <cacheField name="ІМ’Я ПРОЕКТУ" numFmtId="0">
      <sharedItems count="5">
        <s v="Проект 1"/>
        <s v="Проект 2"/>
        <s v="Проект 3"/>
        <s v="Проект 4"/>
        <s v="Проект 5"/>
      </sharedItems>
    </cacheField>
    <cacheField name="ТИП ПРОЕКТУ" numFmtId="0">
      <sharedItems/>
    </cacheField>
    <cacheField name="ОРІЄНТОВНИЙ ПОЧАТОК" numFmtId="14">
      <sharedItems containsSemiMixedTypes="0" containsNonDate="0" containsDate="1" containsString="0" minDate="2022-06-09T00:00:00" maxDate="2026-08-12T00:00:00"/>
    </cacheField>
    <cacheField name="ОРІЄНТОВНЕ ЗАВЕРШЕННЯ" numFmtId="14">
      <sharedItems containsSemiMixedTypes="0" containsNonDate="0" containsDate="1" containsString="0" minDate="2022-08-07T00:00:00" maxDate="2026-08-22T00:00:00"/>
    </cacheField>
    <cacheField name="ФАКТИЧНИЙ ПОЧАТОК" numFmtId="14">
      <sharedItems containsSemiMixedTypes="0" containsNonDate="0" containsDate="1" containsString="0" minDate="2022-06-29T00:00:00" maxDate="2026-09-15T00:00:00"/>
    </cacheField>
    <cacheField name="ФАКТИЧНЕ ЗАВЕРШЕННЯ" numFmtId="14">
      <sharedItems containsSemiMixedTypes="0" containsNonDate="0" containsDate="1" containsString="0" minDate="2022-09-03T00:00:00" maxDate="2026-09-26T00:00:00"/>
    </cacheField>
    <cacheField name="ОРІЄНТОВНІ ТРУДОВИТРАТИ" numFmtId="0">
      <sharedItems containsSemiMixedTypes="0" containsString="0" containsNumber="1" containsInteger="1" minValue="150" maxValue="500"/>
    </cacheField>
    <cacheField name="ФАКТИЧНІ ТРУДОВИТРАТИ" numFmtId="0">
      <sharedItems containsSemiMixedTypes="0" containsString="0" containsNumber="1" containsInteger="1" minValue="145" maxValue="500"/>
    </cacheField>
    <cacheField name="ОРІЄНТОВНА ТРИВАЛІСТЬ" numFmtId="0">
      <sharedItems containsSemiMixedTypes="0" containsString="0" containsNumber="1" containsInteger="1" minValue="10" maxValue="67"/>
    </cacheField>
    <cacheField name="ФАКТИЧНА ТРИВАЛІСТЬ" numFmtId="0">
      <sharedItems containsSemiMixedTypes="0" containsString="0" containsNumber="1" containsInteger="1" minValue="11" maxValue="400"/>
    </cacheField>
    <cacheField name="МЕНЕДЖЕР ІЗ РОБОТИ З КЛІЄНТАМИ" numFmtId="166">
      <sharedItems containsSemiMixedTypes="0" containsString="0" containsNumber="1" containsInteger="1" minValue="5400" maxValue="18000"/>
    </cacheField>
    <cacheField name="КЕРІВНИК ПРОЕКТУ" numFmtId="166">
      <sharedItems containsSemiMixedTypes="0" containsString="0" containsNumber="1" containsInteger="1" minValue="2400" maxValue="24000"/>
    </cacheField>
    <cacheField name="МЕНЕДЖЕР ІЗ РОЗРОБКИ СТРАТЕГІЇ" numFmtId="166">
      <sharedItems containsSemiMixedTypes="0" containsString="0" containsNumber="1" containsInteger="1" minValue="0" maxValue="18000"/>
    </cacheField>
    <cacheField name="СПЕЦІАЛІСТ З ОФОРМЛЕННЯ" numFmtId="166">
      <sharedItems containsSemiMixedTypes="0" containsString="0" containsNumber="1" containsInteger="1" minValue="0" maxValue="25000"/>
    </cacheField>
    <cacheField name="ПЕРСОНАЛ З ОБСЛУГОВУВАННЯ ЗАХОДУ" numFmtId="166">
      <sharedItems containsSemiMixedTypes="0" containsString="0" containsNumber="1" containsInteger="1" minValue="0" maxValue="12000"/>
    </cacheField>
    <cacheField name="АДМІНІСТРАТИВНИЙ ПЕРСОНАЛ" numFmtId="166">
      <sharedItems containsSemiMixedTypes="0" containsString="0" containsNumber="1" containsInteger="1" minValue="900" maxValue="3000"/>
    </cacheField>
    <cacheField name="МЕНЕДЖЕР ІЗ РОБОТИ З КЛІЄНТАМИ " numFmtId="166">
      <sharedItems containsSemiMixedTypes="0" containsString="0" containsNumber="1" containsInteger="1" minValue="5220" maxValue="18000"/>
    </cacheField>
    <cacheField name="КЕРІВНИК ПРОЕКТУ " numFmtId="166">
      <sharedItems containsSemiMixedTypes="0" containsString="0" containsNumber="1" containsInteger="1" minValue="2640" maxValue="23400"/>
    </cacheField>
    <cacheField name="МЕНЕДЖЕР ІЗ РОЗРОБКИ СТРАТЕГІЇ " numFmtId="166">
      <sharedItems containsSemiMixedTypes="0" containsString="0" containsNumber="1" containsInteger="1" minValue="0" maxValue="19800"/>
    </cacheField>
    <cacheField name="СПЕЦІАЛІСТ З ОФОРМЛЕННЯ " numFmtId="166">
      <sharedItems containsSemiMixedTypes="0" containsString="0" containsNumber="1" containsInteger="1" minValue="0" maxValue="25000"/>
    </cacheField>
    <cacheField name="ПЕРСОНАЛ З ОБСЛУГОВУВАННЯ ЗАХОДУ " numFmtId="166">
      <sharedItems containsSemiMixedTypes="0" containsString="0" containsNumber="1" containsInteger="1" minValue="0" maxValue="12240"/>
    </cacheField>
    <cacheField name="АДМІНІСТРАТИВНИЙ ПЕРСОНАЛ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Розробка стратегії заходу"/>
    <d v="2022-06-09T00:00:00"/>
    <d v="2022-08-07T00:00:00"/>
    <d v="2022-06-29T00:00:00"/>
    <d v="2022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Планування заходу"/>
    <d v="2023-06-25T00:00:00"/>
    <d v="2023-07-27T00:00:00"/>
    <d v="2022-07-15T00:00:00"/>
    <d v="2023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Оформлення заходу"/>
    <d v="2024-07-12T00:00:00"/>
    <d v="2024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Організація заходу та матеріально-технічне забезпечення"/>
    <d v="2025-07-30T00:00:00"/>
    <d v="2025-09-28T00:00:00"/>
    <d v="2025-09-14T00:00:00"/>
    <d v="2025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Добір персоналу заходу"/>
    <d v="2026-08-11T00:00:00"/>
    <d v="2026-08-21T00:00:00"/>
    <d v="2026-09-14T00:00:00"/>
    <d v="2026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Підсумки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ОРІЄНТОВНІ ВИТРАТИ НА МЕНЕДЖЕРА З РОБОТИ З КЛІЄНТАМИ" fld="10" baseField="0" baseItem="1" numFmtId="167"/>
    <dataField name="ОРІЄНТОВНІ ВИТРАТИ НА КЕРІВНИКА ПРОЕКТУ" fld="11" baseField="0" baseItem="3" numFmtId="167"/>
    <dataField name="ОРІЄНТОВНІ ВИТРАТИ НА МЕНЕДЖЕРА З РОЗРОБКИ СТРАТЕГІЇ" fld="12" baseField="0" baseItem="1" numFmtId="167"/>
    <dataField name="ОРІЄНТОВНІ ВИТРАТИ НА СПЕЦІАЛІСТА З ОФОРМЛЕННЯ" fld="13" baseField="0" baseItem="1" numFmtId="167"/>
    <dataField name="ОРІЄНТОВНІ ВИТРАТИ НА ПЕРСОНАЛ З ОБСЛУГОВУВАННЯ ЗАХОДУ" fld="14" baseField="0" baseItem="1" numFmtId="167"/>
    <dataField name="ОРІЄНТОВНІ ВИТРАТИ НА АДМІНІСТРАТИВНИЙ ПЕРСОНАЛ" fld="15" baseField="0" baseItem="3" numFmtId="167"/>
    <dataField name="ФАКТИЧНІ ВИТРАТИ НА МЕНЕДЖЕРА З РОБОТИ З КЛІЄНТАМИ" fld="16" baseField="0" baseItem="2" numFmtId="167"/>
    <dataField name="ФАКТИЧНІ ВИТРАТИ НА КЕРІВНИКА ПРОЕКТУ" fld="17" baseField="0" baseItem="2" numFmtId="167"/>
    <dataField name="ФАКТИЧНІ ВИТРАТИ НА МЕНЕДЖЕРА З РОЗРОБКИ СТРАТЕГІЇ" fld="18" baseField="0" baseItem="3" numFmtId="167"/>
    <dataField name="ФАКТИЧНІ ВИТРАТИ НА СПЕЦІАЛІСТА З ОФОРМЛЕННЯ" fld="19" baseField="0" baseItem="2" numFmtId="167"/>
    <dataField name="ФАКТИЧНІ ВИТРАТИ НА ПЕРСОНАЛ З ОБСЛУГОВУВАННЯ ЗАХОДУ" fld="20" baseField="0" baseItem="3" numFmtId="167"/>
    <dataField name="ФАКТИЧНІ ВИТРАТИ НА АДМІНІСТРАТИВНИЙ ПЕРСОНАЛ" fld="21" baseField="0" baseItem="0" numFmtId="167"/>
  </dataFields>
  <formats count="36"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dataOnly="0" labelOnly="1" grandRow="1" outline="0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dataOnly="0" labelOnly="1" grandRow="1" outline="0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grandRow="1" outline="0" collapsedLevelsAreSubtotals="1" fieldPosition="0"/>
    </format>
    <format dxfId="54">
      <pivotArea dataOnly="0" labelOnly="1" grandRow="1" outline="0" fieldPosition="0"/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0">
      <pivotArea outline="0" fieldPosition="0">
        <references count="1">
          <reference field="4294967294" count="1">
            <x v="1"/>
          </reference>
        </references>
      </pivotArea>
    </format>
    <format dxfId="49">
      <pivotArea outline="0" fieldPosition="0">
        <references count="1">
          <reference field="4294967294" count="1">
            <x v="2"/>
          </reference>
        </references>
      </pivotArea>
    </format>
    <format dxfId="48">
      <pivotArea outline="0" fieldPosition="0">
        <references count="1">
          <reference field="4294967294" count="1">
            <x v="3"/>
          </reference>
        </references>
      </pivotArea>
    </format>
    <format dxfId="47">
      <pivotArea outline="0" fieldPosition="0">
        <references count="1">
          <reference field="4294967294" count="1">
            <x v="4"/>
          </reference>
        </references>
      </pivotArea>
    </format>
    <format dxfId="46">
      <pivotArea outline="0" fieldPosition="0">
        <references count="1">
          <reference field="4294967294" count="1">
            <x v="5"/>
          </reference>
        </references>
      </pivotArea>
    </format>
    <format dxfId="45">
      <pivotArea outline="0" fieldPosition="0">
        <references count="1">
          <reference field="4294967294" count="1">
            <x v="6"/>
          </reference>
        </references>
      </pivotArea>
    </format>
    <format dxfId="44">
      <pivotArea outline="0" fieldPosition="0">
        <references count="1">
          <reference field="4294967294" count="1">
            <x v="7"/>
          </reference>
        </references>
      </pivotArea>
    </format>
    <format dxfId="43">
      <pivotArea outline="0" fieldPosition="0">
        <references count="1">
          <reference field="4294967294" count="1">
            <x v="8"/>
          </reference>
        </references>
      </pivotArea>
    </format>
    <format dxfId="42">
      <pivotArea outline="0" fieldPosition="0">
        <references count="1">
          <reference field="4294967294" count="1">
            <x v="9"/>
          </reference>
        </references>
      </pivotArea>
    </format>
    <format dxfId="41">
      <pivotArea outline="0" fieldPosition="0">
        <references count="1">
          <reference field="4294967294" count="1">
            <x v="10"/>
          </reference>
        </references>
      </pivotArea>
    </format>
    <format dxfId="40">
      <pivotArea outline="0" fieldPosition="0">
        <references count="1">
          <reference field="4294967294" count="1">
            <x v="11"/>
          </reference>
        </references>
      </pivotArea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ЖурналПроектів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У цій зведеній таблиці наведено назви проектів і обчислювані значення всіх елементів на аркуші &quot;Параметри проекту&quot;, отримані в результаті множення часу на аркуші &quot;Відомості про проект&quot;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араметри" displayName="Параметри" ref="B5:I11" headerRowDxfId="136" dataDxfId="135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ТИП ПРОЕКТУ" totalsRowLabel="Підсумок" dataDxfId="134" totalsRowDxfId="133"/>
    <tableColumn id="2" xr3:uid="{00000000-0010-0000-0000-000002000000}" name="МЕНЕДЖЕР ІЗ РОБОТИ З КЛІЄНТАМИ" dataDxfId="132" totalsRowDxfId="131"/>
    <tableColumn id="3" xr3:uid="{00000000-0010-0000-0000-000003000000}" name="КЕРІВНИК ПРОЕКТУ" dataDxfId="130" totalsRowDxfId="129"/>
    <tableColumn id="4" xr3:uid="{00000000-0010-0000-0000-000004000000}" name="МЕНЕДЖЕР ІЗ РОЗРОБКИ СТРАТЕГІЇ" dataDxfId="128" totalsRowDxfId="127"/>
    <tableColumn id="5" xr3:uid="{00000000-0010-0000-0000-000005000000}" name="СПЕЦІАЛІСТ З ОФОРМЛЕННЯ" dataDxfId="126" totalsRowDxfId="125"/>
    <tableColumn id="6" xr3:uid="{00000000-0010-0000-0000-000006000000}" name="ПЕРСОНАЛ З ОБСЛУГОВУВАННЯ ЗАХОДУ" dataDxfId="124" totalsRowDxfId="123"/>
    <tableColumn id="7" xr3:uid="{00000000-0010-0000-0000-000007000000}" name="АДМІНІСТРАТИВНИЙ ПЕРСОНАЛ" dataDxfId="122" totalsRowDxfId="121"/>
    <tableColumn id="8" xr3:uid="{00000000-0010-0000-0000-000008000000}" name="Усього" totalsRowFunction="sum" dataDxfId="120" totalsRowDxfId="119">
      <calculatedColumnFormula>SUM(Параметри[[#This Row],[МЕНЕДЖЕР ІЗ РОБОТИ З КЛІЄНТАМИ]:[АДМІНІСТРАТИВНИЙ ПЕРСОНАЛ]])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Введіть тип проекту, а також відсотки для менеджера з роботи з клієнтами, керівника проекту, менеджера з розробки стратегії, спеціаліста з оформлення, персоналу з обслуговування заходу та адміністративного персоналу. Загальна сума обчислюється автоматично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ВідомостіПроПроєкт" displayName="ВідомостіПроПроєкт" ref="B4:W10" totalsRowCount="1" headerRowDxfId="118" dataDxfId="117" totalsRowDxfId="116">
  <autoFilter ref="B4:W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22">
    <tableColumn id="1" xr3:uid="{00000000-0010-0000-0100-000001000000}" name="ІМ’Я ПРОЕКТУ" totalsRowLabel="ПІДСУМОК" dataDxfId="115" totalsRowDxfId="114"/>
    <tableColumn id="2" xr3:uid="{00000000-0010-0000-0100-000002000000}" name="ТИП ПРОЕКТУ" dataDxfId="113" totalsRowDxfId="112"/>
    <tableColumn id="3" xr3:uid="{00000000-0010-0000-0100-000003000000}" name="ОРІЄНТОВНИЙ ПОЧАТОК" dataDxfId="111" totalsRowDxfId="110"/>
    <tableColumn id="4" xr3:uid="{00000000-0010-0000-0100-000004000000}" name="ОРІЄНТОВНЕ ЗАВЕРШЕННЯ" dataDxfId="109" totalsRowDxfId="108"/>
    <tableColumn id="7" xr3:uid="{00000000-0010-0000-0100-000007000000}" name="ФАКТИЧНИЙ ПОЧАТОК" dataDxfId="107" totalsRowDxfId="106"/>
    <tableColumn id="8" xr3:uid="{00000000-0010-0000-0100-000008000000}" name="ФАКТИЧНЕ ЗАВЕРШЕННЯ" dataDxfId="105" totalsRowDxfId="104"/>
    <tableColumn id="5" xr3:uid="{00000000-0010-0000-0100-000005000000}" name="ОРІЄНТОВНІ ТРУДОВИТРАТИ" totalsRowFunction="sum" dataDxfId="103" totalsRowDxfId="102"/>
    <tableColumn id="9" xr3:uid="{00000000-0010-0000-0100-000009000000}" name="ФАКТИЧНІ ТРУДОВИТРАТИ" totalsRowFunction="sum" dataDxfId="101" totalsRowDxfId="100"/>
    <tableColumn id="6" xr3:uid="{00000000-0010-0000-0100-000006000000}" name="ОРІЄНТОВНА ТРИВАЛІСТЬ" totalsRowFunction="sum" dataDxfId="99" totalsRowDxfId="98">
      <calculatedColumnFormula>DAYS360(ВідомостіПроПроєкт[[#This Row],[ОРІЄНТОВНИЙ ПОЧАТОК]],ВідомостіПроПроєкт[[#This Row],[ОРІЄНТОВНЕ ЗАВЕРШЕННЯ]],FALSE)</calculatedColumnFormula>
    </tableColumn>
    <tableColumn id="10" xr3:uid="{00000000-0010-0000-0100-00000A000000}" name="ФАКТИЧНА ТРИВАЛІСТЬ" totalsRowFunction="sum" dataDxfId="97" totalsRowDxfId="96">
      <calculatedColumnFormula>DAYS360(ВідомостіПроПроєкт[[#This Row],[ФАКТИЧНИЙ ПОЧАТОК]],ВідомостіПроПроєкт[[#This Row],[ФАКТИЧНЕ ЗАВЕРШЕННЯ]],FALSE)</calculatedColumnFormula>
    </tableColumn>
    <tableColumn id="11" xr3:uid="{00000000-0010-0000-0100-00000B000000}" name="МЕНЕДЖЕР ІЗ РОБОТИ З КЛІЄНТАМИ" dataDxfId="95" totalsRowDxfId="94">
      <calculatedColumnFormula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Row],[ОРІЄНТОВНІ ТРУДОВИТРАТИ]]</calculatedColumnFormula>
    </tableColumn>
    <tableColumn id="12" xr3:uid="{00000000-0010-0000-0100-00000C000000}" name="КЕРІВНИК ПРОЕКТУ" dataDxfId="93" totalsRowDxfId="92">
      <calculatedColumnFormula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Row],[ОРІЄНТОВНІ ТРУДОВИТРАТИ]]</calculatedColumnFormula>
    </tableColumn>
    <tableColumn id="13" xr3:uid="{00000000-0010-0000-0100-00000D000000}" name="МЕНЕДЖЕР ІЗ РОЗРОБКИ СТРАТЕГІЇ" dataDxfId="91" totalsRowDxfId="90">
      <calculatedColumnFormula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Row],[ОРІЄНТОВНІ ТРУДОВИТРАТИ]]</calculatedColumnFormula>
    </tableColumn>
    <tableColumn id="14" xr3:uid="{00000000-0010-0000-0100-00000E000000}" name="СПЕЦІАЛІСТ З ОФОРМЛЕННЯ" dataDxfId="89" totalsRowDxfId="88">
      <calculatedColumnFormula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Row],[ОРІЄНТОВНІ ТРУДОВИТРАТИ]]</calculatedColumnFormula>
    </tableColumn>
    <tableColumn id="15" xr3:uid="{00000000-0010-0000-0100-00000F000000}" name="ПЕРСОНАЛ З ОБСЛУГОВУВАННЯ ЗАХОДУ" dataDxfId="87" totalsRowDxfId="86">
      <calculatedColumnFormula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Row],[ОРІЄНТОВНІ ТРУДОВИТРАТИ]]</calculatedColumnFormula>
    </tableColumn>
    <tableColumn id="16" xr3:uid="{00000000-0010-0000-0100-000010000000}" name="АДМІНІСТРАТИВНИЙ ПЕРСОНАЛ" dataDxfId="85" totalsRowDxfId="84">
      <calculatedColumnFormula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Row],[ОРІЄНТОВНІ ТРУДОВИТРАТИ]]</calculatedColumnFormula>
    </tableColumn>
    <tableColumn id="17" xr3:uid="{00000000-0010-0000-0100-000011000000}" name="МЕНЕДЖЕР ІЗ РОБОТИ З КЛІЄНТАМИ " dataDxfId="83" totalsRowDxfId="82">
      <calculatedColumnFormula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Row],[ФАКТИЧНІ ТРУДОВИТРАТИ]]</calculatedColumnFormula>
    </tableColumn>
    <tableColumn id="18" xr3:uid="{00000000-0010-0000-0100-000012000000}" name="КЕРІВНИК ПРОЕКТУ " dataDxfId="81" totalsRowDxfId="80">
      <calculatedColumnFormula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Row],[ФАКТИЧНІ ТРУДОВИТРАТИ]]</calculatedColumnFormula>
    </tableColumn>
    <tableColumn id="19" xr3:uid="{00000000-0010-0000-0100-000013000000}" name="МЕНЕДЖЕР ІЗ РОЗРОБКИ СТРАТЕГІЇ " dataDxfId="79" totalsRowDxfId="78">
      <calculatedColumnFormula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Row],[ФАКТИЧНІ ТРУДОВИТРАТИ]]</calculatedColumnFormula>
    </tableColumn>
    <tableColumn id="20" xr3:uid="{00000000-0010-0000-0100-000014000000}" name="СПЕЦІАЛІСТ З ОФОРМЛЕННЯ " dataDxfId="77" totalsRowDxfId="76">
      <calculatedColumnFormula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Row],[ФАКТИЧНІ ТРУДОВИТРАТИ]]</calculatedColumnFormula>
    </tableColumn>
    <tableColumn id="21" xr3:uid="{00000000-0010-0000-0100-000015000000}" name="ПЕРСОНАЛ З ОБСЛУГОВУВАННЯ ЗАХОДУ " dataDxfId="75" totalsRowDxfId="74">
      <calculatedColumnFormula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Row],[ФАКТИЧНІ ТРУДОВИТРАТИ]]</calculatedColumnFormula>
    </tableColumn>
    <tableColumn id="22" xr3:uid="{00000000-0010-0000-0100-000016000000}" name="АДМІНІСТРАТИВНИЙ ПЕРСОНАЛ " dataDxfId="73" totalsRowDxfId="72">
      <calculatedColumnFormula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Row],[ФАКТИЧНІ ТРУДОВИТРАТИ]]</calculatedColumnFormula>
    </tableColumn>
  </tableColumns>
  <tableStyleInfo name="TableStyleLight17" showFirstColumn="0" showLastColumn="0" showRowStripes="1" showColumnStripes="0"/>
  <extLst>
    <ext xmlns:x14="http://schemas.microsoft.com/office/spreadsheetml/2009/9/main" uri="{504A1905-F514-4f6f-8877-14C23A59335A}">
      <x14:table altTextSummary="Введіть назву проєкту, орієнтовну й фактичну дати початку й закінчення, а також орієнтовні та фактичні трудовитрати. Виберіть тип проєкту. Орієнтовна та фактична тривалість обчислюються автоматично."/>
    </ext>
  </extLst>
</table>
</file>

<file path=xl/theme/theme1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33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  <pageSetUpPr fitToPage="1"/>
  </sheetPr>
  <dimension ref="B1:B7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132" customWidth="1"/>
    <col min="3" max="3" width="2.7109375" customWidth="1"/>
  </cols>
  <sheetData>
    <row r="1" spans="2:2" ht="21.75" customHeight="1" x14ac:dyDescent="0.25">
      <c r="B1" s="15" t="s">
        <v>0</v>
      </c>
    </row>
    <row r="2" spans="2:2" ht="33.75" customHeight="1" x14ac:dyDescent="0.2">
      <c r="B2" s="17" t="s">
        <v>55</v>
      </c>
    </row>
    <row r="3" spans="2:2" ht="36.75" customHeight="1" x14ac:dyDescent="0.2">
      <c r="B3" s="17" t="s">
        <v>1</v>
      </c>
    </row>
    <row r="4" spans="2:2" ht="18" customHeight="1" x14ac:dyDescent="0.2">
      <c r="B4" s="17" t="s">
        <v>2</v>
      </c>
    </row>
    <row r="5" spans="2:2" ht="40.5" customHeight="1" x14ac:dyDescent="0.2">
      <c r="B5" s="19" t="s">
        <v>56</v>
      </c>
    </row>
    <row r="6" spans="2:2" ht="39.75" customHeight="1" x14ac:dyDescent="0.2">
      <c r="B6" s="18" t="s">
        <v>3</v>
      </c>
    </row>
    <row r="7" spans="2:2" ht="21" customHeight="1" x14ac:dyDescent="0.2">
      <c r="B7" s="18" t="s">
        <v>4</v>
      </c>
    </row>
  </sheetData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59.7109375" style="5" customWidth="1"/>
    <col min="3" max="3" width="25.140625" style="5" customWidth="1"/>
    <col min="4" max="4" width="20.85546875" style="5" bestFit="1" customWidth="1"/>
    <col min="5" max="5" width="26.28515625" style="5" customWidth="1"/>
    <col min="6" max="6" width="28.140625" style="5" customWidth="1"/>
    <col min="7" max="7" width="32.7109375" style="5" customWidth="1"/>
    <col min="8" max="8" width="23.85546875" style="5" customWidth="1"/>
    <col min="9" max="9" width="7.85546875" style="5" bestFit="1" customWidth="1"/>
    <col min="10" max="10" width="2.7109375" style="5" customWidth="1"/>
    <col min="11" max="16384" width="9.140625" style="5"/>
  </cols>
  <sheetData>
    <row r="1" spans="2:9" ht="35.450000000000003" customHeight="1" x14ac:dyDescent="0.35">
      <c r="B1" s="2" t="s">
        <v>5</v>
      </c>
      <c r="C1" s="2"/>
      <c r="D1" s="2"/>
      <c r="E1" s="2"/>
      <c r="F1" s="2"/>
      <c r="G1" s="2"/>
      <c r="H1" s="2"/>
      <c r="I1" s="2"/>
    </row>
    <row r="2" spans="2:9" ht="19.5" x14ac:dyDescent="0.25">
      <c r="B2" s="3" t="s">
        <v>6</v>
      </c>
      <c r="C2" s="3"/>
      <c r="D2" s="3"/>
      <c r="E2" s="3"/>
      <c r="F2" s="3"/>
      <c r="G2" s="3"/>
      <c r="H2" s="3"/>
      <c r="I2" s="3"/>
    </row>
    <row r="3" spans="2:9" ht="15" x14ac:dyDescent="0.2">
      <c r="B3" s="4" t="str">
        <f>B1&amp;" Конфіденційно"</f>
        <v>Назва компанії Конфіденційно</v>
      </c>
      <c r="C3" s="4"/>
      <c r="D3" s="4"/>
      <c r="E3" s="4"/>
      <c r="F3" s="4"/>
      <c r="G3" s="4"/>
      <c r="H3" s="4"/>
      <c r="I3" s="4"/>
    </row>
    <row r="4" spans="2:9" ht="28.5" customHeight="1" x14ac:dyDescent="0.2">
      <c r="B4" s="8" t="s">
        <v>7</v>
      </c>
    </row>
    <row r="5" spans="2:9" ht="25.5" x14ac:dyDescent="0.2">
      <c r="B5" s="9" t="s">
        <v>8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25</v>
      </c>
      <c r="H5" s="9" t="s">
        <v>26</v>
      </c>
      <c r="I5" s="9" t="s">
        <v>27</v>
      </c>
    </row>
    <row r="6" spans="2:9" x14ac:dyDescent="0.2">
      <c r="B6" s="5" t="s">
        <v>9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SUM(Параметри[[#This Row],[МЕНЕДЖЕР ІЗ РОБОТИ З КЛІЄНТАМИ]:[АДМІНІСТРАТИВНИЙ ПЕРСОНАЛ]])</f>
        <v>1</v>
      </c>
    </row>
    <row r="7" spans="2:9" x14ac:dyDescent="0.2">
      <c r="B7" s="5" t="s">
        <v>10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SUM(Параметри[[#This Row],[МЕНЕДЖЕР ІЗ РОБОТИ З КЛІЄНТАМИ]:[АДМІНІСТРАТИВНИЙ ПЕРСОНАЛ]])</f>
        <v>0.99999999999999989</v>
      </c>
    </row>
    <row r="8" spans="2:9" x14ac:dyDescent="0.2">
      <c r="B8" s="5" t="s">
        <v>11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SUM(Параметри[[#This Row],[МЕНЕДЖЕР ІЗ РОБОТИ З КЛІЄНТАМИ]:[АДМІНІСТРАТИВНИЙ ПЕРСОНАЛ]])</f>
        <v>1</v>
      </c>
    </row>
    <row r="9" spans="2:9" x14ac:dyDescent="0.2">
      <c r="B9" s="5" t="s">
        <v>12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SUM(Параметри[[#This Row],[МЕНЕДЖЕР ІЗ РОБОТИ З КЛІЄНТАМИ]:[АДМІНІСТРАТИВНИЙ ПЕРСОНАЛ]])</f>
        <v>1</v>
      </c>
    </row>
    <row r="10" spans="2:9" x14ac:dyDescent="0.2">
      <c r="B10" s="5" t="s">
        <v>13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SUM(Параметри[[#This Row],[МЕНЕДЖЕР ІЗ РОБОТИ З КЛІЄНТАМИ]:[АДМІНІСТРАТИВНИЙ ПЕРСОНАЛ]])</f>
        <v>1</v>
      </c>
    </row>
    <row r="11" spans="2:9" x14ac:dyDescent="0.2">
      <c r="B11" s="5" t="s">
        <v>14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SUM(Параметри[[#This Row],[МЕНЕДЖЕР ІЗ РОБОТИ З КЛІЄНТАМИ]:[АДМІНІСТРАТИВНИЙ ПЕРСОНАЛ]])</f>
        <v>1</v>
      </c>
    </row>
    <row r="12" spans="2:9" x14ac:dyDescent="0.2">
      <c r="B12" s="5" t="s">
        <v>15</v>
      </c>
      <c r="C12" s="25">
        <v>180</v>
      </c>
      <c r="D12" s="25">
        <v>120</v>
      </c>
      <c r="E12" s="25">
        <v>150</v>
      </c>
      <c r="F12" s="25">
        <v>100</v>
      </c>
      <c r="G12" s="25">
        <v>80</v>
      </c>
      <c r="H12" s="25">
        <v>60</v>
      </c>
      <c r="I12" s="6"/>
    </row>
    <row r="14" spans="2:9" x14ac:dyDescent="0.2">
      <c r="F14" s="1" t="s">
        <v>24</v>
      </c>
    </row>
    <row r="15" spans="2:9" x14ac:dyDescent="0.2">
      <c r="B15" s="11"/>
      <c r="C15" s="11" t="s">
        <v>20</v>
      </c>
      <c r="D15" s="11" t="s">
        <v>21</v>
      </c>
      <c r="E15" s="11" t="s">
        <v>22</v>
      </c>
      <c r="F15" s="11" t="s">
        <v>23</v>
      </c>
      <c r="G15" s="11" t="s">
        <v>25</v>
      </c>
      <c r="H15" s="11" t="s">
        <v>26</v>
      </c>
    </row>
    <row r="16" spans="2:9" x14ac:dyDescent="0.2">
      <c r="B16" s="11" t="s">
        <v>16</v>
      </c>
      <c r="C16" s="26">
        <f>SUBTOTAL(109,ВідомостіПроПроєкт[МЕНЕДЖЕР ІЗ РОБОТИ З КЛІЄНТАМИ])</f>
        <v>54000</v>
      </c>
      <c r="D16" s="26">
        <f>SUBTOTAL(109,ВідомостіПроПроєкт[КЕРІВНИК ПРОЕКТУ])</f>
        <v>52200</v>
      </c>
      <c r="E16" s="26">
        <f>SUBTOTAL(109,ВідомостіПроПроєкт[МЕНЕДЖЕР ІЗ РОЗРОБКИ СТРАТЕГІЇ])</f>
        <v>24000</v>
      </c>
      <c r="F16" s="26">
        <f>SUBTOTAL(109,ВідомостіПроПроєкт[СПЕЦІАЛІСТ З ОФОРМЛЕННЯ])</f>
        <v>29000</v>
      </c>
      <c r="G16" s="26">
        <f>SUBTOTAL(109,ВідомостіПроПроєкт[ПЕРСОНАЛ З ОБСЛУГОВУВАННЯ ЗАХОДУ])</f>
        <v>13200</v>
      </c>
      <c r="H16" s="26">
        <f>SUBTOTAL(109,ВідомостіПроПроєкт[АДМІНІСТРАТИВНИЙ ПЕРСОНАЛ])</f>
        <v>9000</v>
      </c>
    </row>
    <row r="17" spans="2:9" x14ac:dyDescent="0.2">
      <c r="B17" s="11" t="s">
        <v>17</v>
      </c>
      <c r="C17" s="26">
        <f>SUBTOTAL(109,ВідомостіПроПроєкт[[МЕНЕДЖЕР ІЗ РОБОТИ З КЛІЄНТАМИ ]])</f>
        <v>54360</v>
      </c>
      <c r="D17" s="26">
        <f>SUBTOTAL(109,ВідомостіПроПроєкт[[КЕРІВНИК ПРОЕКТУ ]])</f>
        <v>51540</v>
      </c>
      <c r="E17" s="26">
        <f>SUBTOTAL(109,ВідомостіПроПроєкт[[МЕНЕДЖЕР ІЗ РОЗРОБКИ СТРАТЕГІЇ ]])</f>
        <v>25650</v>
      </c>
      <c r="F17" s="26">
        <f>SUBTOTAL(109,ВідомостіПроПроєкт[[СПЕЦІАЛІСТ З ОФОРМЛЕННЯ ]])</f>
        <v>28900</v>
      </c>
      <c r="G17" s="26">
        <f>SUBTOTAL(109,ВідомостіПроПроєкт[[ПЕРСОНАЛ З ОБСЛУГОВУВАННЯ ЗАХОДУ ]])</f>
        <v>13400</v>
      </c>
      <c r="H17" s="26">
        <f>SUBTOTAL(109,ВідомостіПроПроєкт[[АДМІНІСТРАТИВНИЙ ПЕРСОНАЛ ]])</f>
        <v>9060</v>
      </c>
    </row>
    <row r="18" spans="2:9" x14ac:dyDescent="0.2">
      <c r="B18" s="11" t="s">
        <v>18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19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/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dataValidations count="8">
    <dataValidation allowBlank="1" showInputMessage="1" showErrorMessage="1" prompt="Укажіть параметри проєкту на цьому аркуші. Введіть назву компанії в клітинці праворуч. Корисні інструкції наведено в клітинках у цьому стовпці. Натисніть клавішу зі стрілкою вниз, щоб почати роботу." sqref="A1" xr:uid="{91F26DDA-7CCA-4E02-A18E-3D1AFE714CB3}"/>
    <dataValidation allowBlank="1" showInputMessage="1" showErrorMessage="1" prompt="Заголовок цього аркуша наведено в клітинці праворуч." sqref="A2" xr:uid="{2C5B12D8-C364-4164-B4D5-D63E1A2238C2}"/>
    <dataValidation allowBlank="1" showInputMessage="1" showErrorMessage="1" prompt="Повідомлення про конфіденційність наведено в клітинці праворуч." sqref="A3" xr:uid="{3F02BA0A-DD55-43ED-B1CD-B06A26A73841}"/>
    <dataValidation allowBlank="1" showInputMessage="1" showErrorMessage="1" prompt="Пораду наведено в клітинці праворуч." sqref="A4" xr:uid="{F3744A54-83FC-47C1-9C15-A50282A47AD8}"/>
    <dataValidation allowBlank="1" showInputMessage="1" showErrorMessage="1" prompt="Введіть відомості в таблицю параметрів, починаючи з клітинки праворуч. Подальші інструкції наведено в клітинці A12." sqref="A5" xr:uid="{1DFF8811-9B69-4644-B785-C216CE5DAA82}"/>
    <dataValidation allowBlank="1" showInputMessage="1" showErrorMessage="1" prompt="Введіть змішані відсоткові ставки праворуч у клітинки від C12 до H12. Подальші інструкції наведено в клітинці A14." sqref="A12" xr:uid="{E6293BD8-FCA4-4626-9AA5-C91B25A408B8}"/>
    <dataValidation allowBlank="1" showInputMessage="1" showErrorMessage="1" prompt="Стовпчасту діаграму порівняння запланованих і фактичних витрат наведено в цій клітинці." sqref="A13" xr:uid="{1BCF02F6-B2B5-45D8-A29B-60CC81801125}"/>
    <dataValidation allowBlank="1" showInputMessage="1" showErrorMessage="1" prompt="Стовпчасту діаграму порівняння запланованих і фактичних витрат наведено в клітинці праворуч, а стовпчасту діаграму з порівнянням запланованого та фактичного часу – у клітинці F14." sqref="A14" xr:uid="{F38CF4BC-4477-466E-BE3D-3102DF1EE3E4}"/>
  </dataValidations>
  <printOptions horizontalCentered="1"/>
  <pageMargins left="0.4" right="0.4" top="0.4" bottom="0.4" header="0.3" footer="0.3"/>
  <pageSetup paperSize="9" scale="62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52.42578125" style="1" customWidth="1"/>
    <col min="4" max="4" width="16.85546875" style="1" customWidth="1"/>
    <col min="5" max="5" width="15.140625" style="1" customWidth="1"/>
    <col min="6" max="7" width="15.7109375" style="1" customWidth="1"/>
    <col min="8" max="8" width="17.7109375" style="1" customWidth="1"/>
    <col min="9" max="9" width="17.140625" style="1" customWidth="1"/>
    <col min="10" max="10" width="15.140625" style="1" customWidth="1"/>
    <col min="11" max="11" width="14.42578125" style="1" customWidth="1"/>
    <col min="12" max="12" width="21.85546875" style="1" hidden="1" customWidth="1"/>
    <col min="13" max="13" width="13" style="1" hidden="1" customWidth="1"/>
    <col min="14" max="14" width="21.85546875" style="1" hidden="1" customWidth="1"/>
    <col min="15" max="15" width="16.28515625" style="1" hidden="1" customWidth="1"/>
    <col min="16" max="16" width="28.7109375" style="1" hidden="1" customWidth="1"/>
    <col min="17" max="17" width="21.28515625" style="1" hidden="1" customWidth="1"/>
    <col min="18" max="18" width="25" style="1" hidden="1" customWidth="1"/>
    <col min="19" max="19" width="13.140625" style="1" hidden="1" customWidth="1"/>
    <col min="20" max="20" width="26.28515625" style="1" hidden="1" customWidth="1"/>
    <col min="21" max="21" width="18.7109375" style="1" hidden="1" customWidth="1"/>
    <col min="22" max="22" width="29.5703125" style="1" hidden="1" customWidth="1"/>
    <col min="23" max="23" width="22.57031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B1" s="2" t="str">
        <f>'ПАРАМЕТРИ ПРОЕКТУ'!B1</f>
        <v>Назва компанії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B2" s="3" t="s">
        <v>6</v>
      </c>
      <c r="C2" s="3"/>
      <c r="D2" s="3"/>
      <c r="E2" s="3"/>
      <c r="F2" s="3"/>
      <c r="G2" s="3"/>
      <c r="H2" s="3"/>
      <c r="I2" s="3"/>
      <c r="J2" s="3"/>
      <c r="K2" s="3"/>
    </row>
    <row r="3" spans="1:23" s="13" customFormat="1" ht="29.25" customHeight="1" x14ac:dyDescent="0.2">
      <c r="A3" s="16"/>
      <c r="B3" s="14" t="str">
        <f>'ПАРАМЕТРИ ПРОЕКТУ'!B3</f>
        <v>Назва компанії Конфіденційно</v>
      </c>
      <c r="C3" s="14"/>
      <c r="D3" s="14"/>
      <c r="E3" s="14"/>
      <c r="F3" s="14"/>
      <c r="G3" s="14"/>
      <c r="H3" s="14"/>
      <c r="I3" s="14"/>
      <c r="J3" s="14"/>
      <c r="K3" s="14"/>
    </row>
    <row r="4" spans="1:23" ht="25.5" customHeight="1" x14ac:dyDescent="0.2">
      <c r="A4" s="20" t="s">
        <v>28</v>
      </c>
      <c r="B4" s="24" t="s">
        <v>29</v>
      </c>
      <c r="C4" s="24" t="s">
        <v>8</v>
      </c>
      <c r="D4" s="24" t="s">
        <v>35</v>
      </c>
      <c r="E4" s="24" t="s">
        <v>36</v>
      </c>
      <c r="F4" s="24" t="s">
        <v>37</v>
      </c>
      <c r="G4" s="24" t="s">
        <v>38</v>
      </c>
      <c r="H4" s="24" t="s">
        <v>39</v>
      </c>
      <c r="I4" s="24" t="s">
        <v>40</v>
      </c>
      <c r="J4" s="24" t="s">
        <v>41</v>
      </c>
      <c r="K4" s="24" t="s">
        <v>42</v>
      </c>
      <c r="L4" s="21" t="s">
        <v>20</v>
      </c>
      <c r="M4" s="21" t="s">
        <v>21</v>
      </c>
      <c r="N4" s="21" t="s">
        <v>22</v>
      </c>
      <c r="O4" s="21" t="s">
        <v>23</v>
      </c>
      <c r="P4" s="21" t="s">
        <v>25</v>
      </c>
      <c r="Q4" s="21" t="s">
        <v>26</v>
      </c>
      <c r="R4" s="22" t="s">
        <v>43</v>
      </c>
      <c r="S4" s="22" t="s">
        <v>44</v>
      </c>
      <c r="T4" s="22" t="s">
        <v>45</v>
      </c>
      <c r="U4" s="22" t="s">
        <v>46</v>
      </c>
      <c r="V4" s="22" t="s">
        <v>47</v>
      </c>
      <c r="W4" s="22" t="s">
        <v>48</v>
      </c>
    </row>
    <row r="5" spans="1:23" x14ac:dyDescent="0.2">
      <c r="B5" t="s">
        <v>30</v>
      </c>
      <c r="C5" t="s">
        <v>9</v>
      </c>
      <c r="D5" s="23">
        <f ca="1">DATE(YEAR(TODAY()),6,9)</f>
        <v>44721</v>
      </c>
      <c r="E5" s="23">
        <f ca="1" xml:space="preserve"> DATE(YEAR(TODAY()),8,7)</f>
        <v>44780</v>
      </c>
      <c r="F5" s="23">
        <f ca="1">DATE(YEAR(TODAY()),6,29)</f>
        <v>44741</v>
      </c>
      <c r="G5" s="23">
        <f ca="1">DATE(YEAR(TODAY()),9,3)</f>
        <v>44807</v>
      </c>
      <c r="H5">
        <v>200</v>
      </c>
      <c r="I5">
        <v>220</v>
      </c>
      <c r="J5">
        <f ca="1">DAYS360(ВідомостіПроПроєкт[[#This Row],[ОРІЄНТОВНИЙ ПОЧАТОК]],ВідомостіПроПроєкт[[#This Row],[ОРІЄНТОВНЕ ЗАВЕРШЕННЯ]],FALSE)</f>
        <v>58</v>
      </c>
      <c r="K5">
        <f ca="1">DAYS360(ВідомостіПроПроєкт[[#This Row],[ФАКТИЧНИЙ ПОЧАТОК]],ВідомостіПроПроєкт[[#This Row],[ФАКТИЧНЕ ЗАВЕРШЕННЯ]],FALSE)</f>
        <v>64</v>
      </c>
      <c r="L5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Row],[ОРІЄНТОВНІ ТРУДОВИТРАТИ]]</f>
        <v>7200</v>
      </c>
      <c r="M5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Row],[ОРІЄНТОВНІ ТРУДОВИТРАТИ]]</f>
        <v>2400</v>
      </c>
      <c r="N5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Row],[ОРІЄНТОВНІ ТРУДОВИТРАТИ]]</f>
        <v>18000</v>
      </c>
      <c r="O5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Row],[ОРІЄНТОВНІ ТРУДОВИТРАТИ]]</f>
        <v>0</v>
      </c>
      <c r="P5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Row],[ОРІЄНТОВНІ ТРУДОВИТРАТИ]]</f>
        <v>0</v>
      </c>
      <c r="Q5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Row],[ОРІЄНТОВНІ ТРУДОВИТРАТИ]]</f>
        <v>1200</v>
      </c>
      <c r="R5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Row],[ФАКТИЧНІ ТРУДОВИТРАТИ]]</f>
        <v>7920</v>
      </c>
      <c r="S5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Row],[ФАКТИЧНІ ТРУДОВИТРАТИ]]</f>
        <v>2640</v>
      </c>
      <c r="T5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Row],[ФАКТИЧНІ ТРУДОВИТРАТИ]]</f>
        <v>19800</v>
      </c>
      <c r="U5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Row],[ФАКТИЧНІ ТРУДОВИТРАТИ]]</f>
        <v>0</v>
      </c>
      <c r="V5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Row],[ФАКТИЧНІ ТРУДОВИТРАТИ]]</f>
        <v>0</v>
      </c>
      <c r="W5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Row],[ФАКТИЧНІ ТРУДОВИТРАТИ]]</f>
        <v>1320</v>
      </c>
    </row>
    <row r="6" spans="1:23" x14ac:dyDescent="0.2">
      <c r="B6" t="s">
        <v>31</v>
      </c>
      <c r="C6" t="s">
        <v>10</v>
      </c>
      <c r="D6" s="23">
        <f ca="1">DATE(YEAR(TODAY())+1,6,25)</f>
        <v>45102</v>
      </c>
      <c r="E6" s="23">
        <f ca="1">DATE(YEAR(TODAY())+1,7,27)</f>
        <v>45134</v>
      </c>
      <c r="F6" s="23">
        <f ca="1">DATE(YEAR(TODAY()),7,15)</f>
        <v>44757</v>
      </c>
      <c r="G6" s="23">
        <f ca="1">DATE(YEAR(TODAY())+1,8,25)</f>
        <v>45163</v>
      </c>
      <c r="H6">
        <v>400</v>
      </c>
      <c r="I6">
        <v>390</v>
      </c>
      <c r="J6">
        <f ca="1">DAYS360(ВідомостіПроПроєкт[[#This Row],[ОРІЄНТОВНИЙ ПОЧАТОК]],ВідомостіПроПроєкт[[#This Row],[ОРІЄНТОВНЕ ЗАВЕРШЕННЯ]],FALSE)</f>
        <v>32</v>
      </c>
      <c r="K6">
        <f ca="1">DAYS360(ВідомостіПроПроєкт[[#This Row],[ФАКТИЧНИЙ ПОЧАТОК]],ВідомостіПроПроєкт[[#This Row],[ФАКТИЧНЕ ЗАВЕРШЕННЯ]],FALSE)</f>
        <v>400</v>
      </c>
      <c r="L6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Row],[ОРІЄНТОВНІ ТРУДОВИТРАТИ]]</f>
        <v>14400</v>
      </c>
      <c r="M6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Row],[ОРІЄНТОВНІ ТРУДОВИТРАТИ]]</f>
        <v>24000</v>
      </c>
      <c r="N6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Row],[ОРІЄНТОВНІ ТРУДОВИТРАТИ]]</f>
        <v>6000</v>
      </c>
      <c r="O6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Row],[ОРІЄНТОВНІ ТРУДОВИТРАТИ]]</f>
        <v>4000</v>
      </c>
      <c r="P6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Row],[ОРІЄНТОВНІ ТРУДОВИТРАТИ]]</f>
        <v>0</v>
      </c>
      <c r="Q6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Row],[ОРІЄНТОВНІ ТРУДОВИТРАТИ]]</f>
        <v>2400</v>
      </c>
      <c r="R6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Row],[ФАКТИЧНІ ТРУДОВИТРАТИ]]</f>
        <v>14040</v>
      </c>
      <c r="S6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Row],[ФАКТИЧНІ ТРУДОВИТРАТИ]]</f>
        <v>23400</v>
      </c>
      <c r="T6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Row],[ФАКТИЧНІ ТРУДОВИТРАТИ]]</f>
        <v>5850</v>
      </c>
      <c r="U6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Row],[ФАКТИЧНІ ТРУДОВИТРАТИ]]</f>
        <v>3900</v>
      </c>
      <c r="V6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Row],[ФАКТИЧНІ ТРУДОВИТРАТИ]]</f>
        <v>0</v>
      </c>
      <c r="W6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Row],[ФАКТИЧНІ ТРУДОВИТРАТИ]]</f>
        <v>2340</v>
      </c>
    </row>
    <row r="7" spans="1:23" x14ac:dyDescent="0.2">
      <c r="B7" t="s">
        <v>32</v>
      </c>
      <c r="C7" t="s">
        <v>11</v>
      </c>
      <c r="D7" s="23">
        <f ca="1">DATE(YEAR(TODAY())+2,7,12)</f>
        <v>45485</v>
      </c>
      <c r="E7" s="23">
        <f ca="1">DATE(YEAR(TODAY())+2,9,19)</f>
        <v>45554</v>
      </c>
      <c r="F7" s="23">
        <v>45876</v>
      </c>
      <c r="G7" s="23">
        <v>45940</v>
      </c>
      <c r="H7">
        <v>500</v>
      </c>
      <c r="I7">
        <v>500</v>
      </c>
      <c r="J7">
        <f ca="1">DAYS360(ВідомостіПроПроєкт[[#This Row],[ОРІЄНТОВНИЙ ПОЧАТОК]],ВідомостіПроПроєкт[[#This Row],[ОРІЄНТОВНЕ ЗАВЕРШЕННЯ]],FALSE)</f>
        <v>67</v>
      </c>
      <c r="K7">
        <f>DAYS360(ВідомостіПроПроєкт[[#This Row],[ФАКТИЧНИЙ ПОЧАТОК]],ВідомостіПроПроєкт[[#This Row],[ФАКТИЧНЕ ЗАВЕРШЕННЯ]],FALSE)</f>
        <v>63</v>
      </c>
      <c r="L7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Row],[ОРІЄНТОВНІ ТРУДОВИТРАТИ]]</f>
        <v>18000</v>
      </c>
      <c r="M7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Row],[ОРІЄНТОВНІ ТРУДОВИТРАТИ]]</f>
        <v>12000</v>
      </c>
      <c r="N7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Row],[ОРІЄНТОВНІ ТРУДОВИТРАТИ]]</f>
        <v>0</v>
      </c>
      <c r="O7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Row],[ОРІЄНТОВНІ ТРУДОВИТРАТИ]]</f>
        <v>25000</v>
      </c>
      <c r="P7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Row],[ОРІЄНТОВНІ ТРУДОВИТРАТИ]]</f>
        <v>0</v>
      </c>
      <c r="Q7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Row],[ОРІЄНТОВНІ ТРУДОВИТРАТИ]]</f>
        <v>3000</v>
      </c>
      <c r="R7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Row],[ФАКТИЧНІ ТРУДОВИТРАТИ]]</f>
        <v>18000</v>
      </c>
      <c r="S7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Row],[ФАКТИЧНІ ТРУДОВИТРАТИ]]</f>
        <v>12000</v>
      </c>
      <c r="T7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Row],[ФАКТИЧНІ ТРУДОВИТРАТИ]]</f>
        <v>0</v>
      </c>
      <c r="U7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Row],[ФАКТИЧНІ ТРУДОВИТРАТИ]]</f>
        <v>25000</v>
      </c>
      <c r="V7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Row],[ФАКТИЧНІ ТРУДОВИТРАТИ]]</f>
        <v>0</v>
      </c>
      <c r="W7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Row],[ФАКТИЧНІ ТРУДОВИТРАТИ]]</f>
        <v>3000</v>
      </c>
    </row>
    <row r="8" spans="1:23" x14ac:dyDescent="0.2">
      <c r="B8" t="s">
        <v>33</v>
      </c>
      <c r="C8" t="s">
        <v>12</v>
      </c>
      <c r="D8" s="23">
        <f ca="1">DATE(YEAR(TODAY())+3,7,30)</f>
        <v>45868</v>
      </c>
      <c r="E8" s="23">
        <f ca="1">DATE(YEAR(TODAY())+3,9,28)</f>
        <v>45928</v>
      </c>
      <c r="F8" s="23">
        <f ca="1">DATE(YEAR(TODAY())+3,9,14)</f>
        <v>45914</v>
      </c>
      <c r="G8" s="23">
        <f ca="1">DATE(YEAR(TODAY())+3,11,13)</f>
        <v>45974</v>
      </c>
      <c r="H8">
        <v>150</v>
      </c>
      <c r="I8">
        <v>145</v>
      </c>
      <c r="J8">
        <f ca="1">DAYS360(ВідомостіПроПроєкт[[#This Row],[ОРІЄНТОВНИЙ ПОЧАТОК]],ВідомостіПроПроєкт[[#This Row],[ОРІЄНТОВНЕ ЗАВЕРШЕННЯ]],FALSE)</f>
        <v>58</v>
      </c>
      <c r="K8">
        <f ca="1">DAYS360(ВідомостіПроПроєкт[[#This Row],[ФАКТИЧНИЙ ПОЧАТОК]],ВідомостіПроПроєкт[[#This Row],[ФАКТИЧНЕ ЗАВЕРШЕННЯ]],FALSE)</f>
        <v>59</v>
      </c>
      <c r="L8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Row],[ОРІЄНТОВНІ ТРУДОВИТРАТИ]]</f>
        <v>5400</v>
      </c>
      <c r="M8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Row],[ОРІЄНТОВНІ ТРУДОВИТРАТИ]]</f>
        <v>10800</v>
      </c>
      <c r="N8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Row],[ОРІЄНТОВНІ ТРУДОВИТРАТИ]]</f>
        <v>0</v>
      </c>
      <c r="O8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Row],[ОРІЄНТОВНІ ТРУДОВИТРАТИ]]</f>
        <v>0</v>
      </c>
      <c r="P8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Row],[ОРІЄНТОВНІ ТРУДОВИТРАТИ]]</f>
        <v>1200</v>
      </c>
      <c r="Q8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Row],[ОРІЄНТОВНІ ТРУДОВИТРАТИ]]</f>
        <v>900</v>
      </c>
      <c r="R8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Row],[ФАКТИЧНІ ТРУДОВИТРАТИ]]</f>
        <v>5220</v>
      </c>
      <c r="S8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Row],[ФАКТИЧНІ ТРУДОВИТРАТИ]]</f>
        <v>10440</v>
      </c>
      <c r="T8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Row],[ФАКТИЧНІ ТРУДОВИТРАТИ]]</f>
        <v>0</v>
      </c>
      <c r="U8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Row],[ФАКТИЧНІ ТРУДОВИТРАТИ]]</f>
        <v>0</v>
      </c>
      <c r="V8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Row],[ФАКТИЧНІ ТРУДОВИТРАТИ]]</f>
        <v>1160</v>
      </c>
      <c r="W8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Row],[ФАКТИЧНІ ТРУДОВИТРАТИ]]</f>
        <v>870</v>
      </c>
    </row>
    <row r="9" spans="1:23" x14ac:dyDescent="0.2">
      <c r="B9" t="s">
        <v>34</v>
      </c>
      <c r="C9" t="s">
        <v>13</v>
      </c>
      <c r="D9" s="23">
        <f ca="1">DATE(YEAR(TODAY())+4,8,11)</f>
        <v>46245</v>
      </c>
      <c r="E9" s="23">
        <f ca="1">DATE(YEAR(TODAY())+4,8,21)</f>
        <v>46255</v>
      </c>
      <c r="F9" s="23">
        <f ca="1">DATE(YEAR(TODAY())+4,9,14)</f>
        <v>46279</v>
      </c>
      <c r="G9" s="23">
        <f ca="1">DATE(YEAR(TODAY())+4,9,25)</f>
        <v>46290</v>
      </c>
      <c r="H9">
        <v>250</v>
      </c>
      <c r="I9">
        <v>255</v>
      </c>
      <c r="J9">
        <f ca="1">DAYS360(ВідомостіПроПроєкт[[#This Row],[ОРІЄНТОВНИЙ ПОЧАТОК]],ВідомостіПроПроєкт[[#This Row],[ОРІЄНТОВНЕ ЗАВЕРШЕННЯ]],FALSE)</f>
        <v>10</v>
      </c>
      <c r="K9">
        <f ca="1">DAYS360(ВідомостіПроПроєкт[[#This Row],[ФАКТИЧНИЙ ПОЧАТОК]],ВідомостіПроПроєкт[[#This Row],[ФАКТИЧНЕ ЗАВЕРШЕННЯ]],FALSE)</f>
        <v>11</v>
      </c>
      <c r="L9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Row],[ОРІЄНТОВНІ ТРУДОВИТРАТИ]]</f>
        <v>9000</v>
      </c>
      <c r="M9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Row],[ОРІЄНТОВНІ ТРУДОВИТРАТИ]]</f>
        <v>3000</v>
      </c>
      <c r="N9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Row],[ОРІЄНТОВНІ ТРУДОВИТРАТИ]]</f>
        <v>0</v>
      </c>
      <c r="O9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Row],[ОРІЄНТОВНІ ТРУДОВИТРАТИ]]</f>
        <v>0</v>
      </c>
      <c r="P9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Row],[ОРІЄНТОВНІ ТРУДОВИТРАТИ]]</f>
        <v>12000</v>
      </c>
      <c r="Q9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Row],[ОРІЄНТОВНІ ТРУДОВИТРАТИ]]</f>
        <v>1500</v>
      </c>
      <c r="R9" s="27">
        <f>INDEX(Параметри[],MATCH(ВідомостіПроПроєкт[[#This Row],[ТИП ПРОЕКТУ]],Параметри[ТИП ПРОЕКТУ],0),MATCH(ВідомостіПроПроєкт[[#Headers],[МЕНЕДЖЕР ІЗ РОБОТИ З КЛІЄНТАМИ]],Параметри[#Headers],0))*INDEX('ПАРАМЕТРИ ПРОЕКТУ'!$B$12:$H$12,1,MATCH(ВідомостіПроПроєкт[[#Headers],[МЕНЕДЖЕР ІЗ РОБОТИ З КЛІЄНТАМИ]],Параметри[#Headers],0))*ВідомостіПроПроєкт[[#This Row],[ФАКТИЧНІ ТРУДОВИТРАТИ]]</f>
        <v>9180</v>
      </c>
      <c r="S9" s="27">
        <f>INDEX(Параметри[],MATCH(ВідомостіПроПроєкт[[#This Row],[ТИП ПРОЕКТУ]],Параметри[ТИП ПРОЕКТУ],0),MATCH(ВідомостіПроПроєкт[[#Headers],[КЕРІВНИК ПРОЕКТУ]],Параметри[#Headers],0))*INDEX('ПАРАМЕТРИ ПРОЕКТУ'!$B$12:$H$12,1,MATCH(ВідомостіПроПроєкт[[#Headers],[КЕРІВНИК ПРОЕКТУ]],Параметри[#Headers],0))*ВідомостіПроПроєкт[[#This Row],[ФАКТИЧНІ ТРУДОВИТРАТИ]]</f>
        <v>3060</v>
      </c>
      <c r="T9" s="27">
        <f>INDEX(Параметри[],MATCH(ВідомостіПроПроєкт[[#This Row],[ТИП ПРОЕКТУ]],Параметри[ТИП ПРОЕКТУ],0),MATCH(ВідомостіПроПроєкт[[#Headers],[МЕНЕДЖЕР ІЗ РОЗРОБКИ СТРАТЕГІЇ]],Параметри[#Headers],0))*INDEX('ПАРАМЕТРИ ПРОЕКТУ'!$B$12:$H$12,1,MATCH(ВідомостіПроПроєкт[[#Headers],[МЕНЕДЖЕР ІЗ РОЗРОБКИ СТРАТЕГІЇ]],Параметри[#Headers],0))*ВідомостіПроПроєкт[[#This Row],[ФАКТИЧНІ ТРУДОВИТРАТИ]]</f>
        <v>0</v>
      </c>
      <c r="U9" s="27">
        <f>INDEX(Параметри[],MATCH(ВідомостіПроПроєкт[[#This Row],[ТИП ПРОЕКТУ]],Параметри[ТИП ПРОЕКТУ],0),MATCH(ВідомостіПроПроєкт[[#Headers],[СПЕЦІАЛІСТ З ОФОРМЛЕННЯ]],Параметри[#Headers],0))*INDEX('ПАРАМЕТРИ ПРОЕКТУ'!$B$12:$H$12,1,MATCH(ВідомостіПроПроєкт[[#Headers],[СПЕЦІАЛІСТ З ОФОРМЛЕННЯ]],Параметри[#Headers],0))*ВідомостіПроПроєкт[[#This Row],[ФАКТИЧНІ ТРУДОВИТРАТИ]]</f>
        <v>0</v>
      </c>
      <c r="V9" s="27">
        <f>INDEX(Параметри[],MATCH(ВідомостіПроПроєкт[[#This Row],[ТИП ПРОЕКТУ]],Параметри[ТИП ПРОЕКТУ],0),MATCH(ВідомостіПроПроєкт[[#Headers],[ПЕРСОНАЛ З ОБСЛУГОВУВАННЯ ЗАХОДУ]],Параметри[#Headers],0))*INDEX('ПАРАМЕТРИ ПРОЕКТУ'!$B$12:$H$12,1,MATCH(ВідомостіПроПроєкт[[#Headers],[ПЕРСОНАЛ З ОБСЛУГОВУВАННЯ ЗАХОДУ]],Параметри[#Headers],0))*ВідомостіПроПроєкт[[#This Row],[ФАКТИЧНІ ТРУДОВИТРАТИ]]</f>
        <v>12240</v>
      </c>
      <c r="W9" s="27">
        <f>INDEX(Параметри[],MATCH(ВідомостіПроПроєкт[[#This Row],[ТИП ПРОЕКТУ]],Параметри[ТИП ПРОЕКТУ],0),MATCH(ВідомостіПроПроєкт[[#Headers],[АДМІНІСТРАТИВНИЙ ПЕРСОНАЛ]],Параметри[#Headers],0))*INDEX('ПАРАМЕТРИ ПРОЕКТУ'!$B$12:$H$12,1,MATCH(ВідомостіПроПроєкт[[#Headers],[АДМІНІСТРАТИВНИЙ ПЕРСОНАЛ]],Параметри[#Headers],0))*ВідомостіПроПроєкт[[#This Row],[ФАКТИЧНІ ТРУДОВИТРАТИ]]</f>
        <v>1530</v>
      </c>
    </row>
    <row r="10" spans="1:23" x14ac:dyDescent="0.2">
      <c r="B10" s="1" t="s">
        <v>57</v>
      </c>
      <c r="H10" s="1">
        <f>SUBTOTAL(109,ВідомостіПроПроєкт[ОРІЄНТОВНІ ТРУДОВИТРАТИ])</f>
        <v>1500</v>
      </c>
      <c r="I10" s="1">
        <f>SUBTOTAL(109,ВідомостіПроПроєкт[ФАКТИЧНІ ТРУДОВИТРАТИ])</f>
        <v>1510</v>
      </c>
      <c r="J10" s="1">
        <f ca="1">SUBTOTAL(109,ВідомостіПроПроєкт[ОРІЄНТОВНА ТРИВАЛІСТЬ])</f>
        <v>225</v>
      </c>
      <c r="K10" s="1">
        <f ca="1">SUBTOTAL(109,ВідомостіПроПроєкт[ФАКТИЧНА ТРИВАЛІСТЬ])</f>
        <v>597</v>
      </c>
    </row>
  </sheetData>
  <dataValidations count="4">
    <dataValidation type="list" allowBlank="1" showInputMessage="1" showErrorMessage="1" sqref="C5:C9" xr:uid="{00000000-0002-0000-0100-000000000000}">
      <formula1>ТипПроекту</formula1>
    </dataValidation>
    <dataValidation allowBlank="1" showInputMessage="1" showErrorMessage="1" prompt="Укажіть відомості про проєкт на цьому аркуші. Назва компанії автоматично оновлюється в клітинці праворуч. Корисні інструкції наведено в клітинках у цьому стовпці. Натисніть клавішу зі стрілкою вниз, щоб почати роботу." sqref="A1" xr:uid="{BBC3950F-ED3F-4B1A-9E8F-0BED078DBBC7}"/>
    <dataValidation allowBlank="1" showInputMessage="1" showErrorMessage="1" prompt="Заголовок цього аркуша наведено в клітинці праворуч." sqref="A2" xr:uid="{13FFF2FC-8675-47F6-8CD2-EE8FB7DC4995}"/>
    <dataValidation allowBlank="1" showInputMessage="1" showErrorMessage="1" prompt="Повідомлення про конфіденційність наведено в клітинці праворуч." sqref="A3" xr:uid="{3364E6E2-FB7F-4D09-9177-CC52A4C377A7}"/>
  </dataValidations>
  <printOptions horizontalCentered="1"/>
  <pageMargins left="0.4" right="0.4" top="0.4" bottom="0.4" header="0.3" footer="0.3"/>
  <pageSetup paperSize="9" scale="68" fitToHeight="0" orientation="landscape" horizontalDpi="4294967293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9.28515625" style="1" bestFit="1" customWidth="1"/>
    <col min="3" max="3" width="21.5703125" style="1" bestFit="1" customWidth="1"/>
    <col min="4" max="6" width="21.42578125" style="1" bestFit="1" customWidth="1"/>
    <col min="7" max="7" width="25.5703125" style="1" bestFit="1" customWidth="1"/>
    <col min="8" max="8" width="23.28515625" style="1" bestFit="1" customWidth="1"/>
    <col min="9" max="9" width="23.7109375" style="1" bestFit="1" customWidth="1"/>
    <col min="10" max="10" width="20" style="1" bestFit="1" customWidth="1"/>
    <col min="11" max="11" width="20.5703125" style="1" bestFit="1" customWidth="1"/>
    <col min="12" max="12" width="20" style="1" bestFit="1" customWidth="1"/>
    <col min="13" max="13" width="25.5703125" style="1" bestFit="1" customWidth="1"/>
    <col min="14" max="14" width="23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B1" s="2" t="str">
        <f>'ПАРАМЕТРИ ПРОЕКТУ'!B1</f>
        <v>Назва компанії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B2" s="3" t="s">
        <v>6</v>
      </c>
      <c r="C2" s="3"/>
      <c r="D2" s="3"/>
      <c r="E2" s="3"/>
      <c r="F2" s="3"/>
      <c r="G2" s="3"/>
      <c r="H2" s="3"/>
      <c r="I2" s="3"/>
      <c r="J2" s="3"/>
      <c r="K2" s="3"/>
    </row>
    <row r="3" spans="1:14" s="13" customFormat="1" ht="29.25" customHeight="1" x14ac:dyDescent="0.2">
      <c r="A3" s="16"/>
      <c r="B3" s="14" t="str">
        <f>'ПАРАМЕТРИ ПРОЕКТУ'!B3</f>
        <v>Назва компанії Конфіденційно</v>
      </c>
      <c r="C3" s="14"/>
      <c r="D3" s="14"/>
      <c r="E3" s="14"/>
      <c r="F3" s="14"/>
      <c r="G3" s="14"/>
      <c r="H3" s="14"/>
      <c r="I3" s="14"/>
      <c r="J3" s="14"/>
      <c r="K3" s="14"/>
    </row>
    <row r="4" spans="1:14" s="10" customFormat="1" ht="38.25" x14ac:dyDescent="0.2">
      <c r="A4" s="11" t="s">
        <v>49</v>
      </c>
      <c r="B4" s="33" t="s">
        <v>29</v>
      </c>
      <c r="C4" s="33" t="s">
        <v>50</v>
      </c>
      <c r="D4" s="33" t="s">
        <v>51</v>
      </c>
      <c r="E4" s="33" t="s">
        <v>52</v>
      </c>
      <c r="F4" s="33" t="s">
        <v>58</v>
      </c>
      <c r="G4" s="33" t="s">
        <v>53</v>
      </c>
      <c r="H4" s="33" t="s">
        <v>54</v>
      </c>
      <c r="I4" s="33" t="s">
        <v>59</v>
      </c>
      <c r="J4" s="33" t="s">
        <v>60</v>
      </c>
      <c r="K4" s="33" t="s">
        <v>61</v>
      </c>
      <c r="L4" s="33" t="s">
        <v>62</v>
      </c>
      <c r="M4" s="33" t="s">
        <v>63</v>
      </c>
      <c r="N4" s="33" t="s">
        <v>64</v>
      </c>
    </row>
    <row r="5" spans="1:14" x14ac:dyDescent="0.2">
      <c r="B5" s="29" t="s">
        <v>30</v>
      </c>
      <c r="C5" s="30">
        <v>7200</v>
      </c>
      <c r="D5" s="30">
        <v>2400</v>
      </c>
      <c r="E5" s="30">
        <v>18000</v>
      </c>
      <c r="F5" s="30">
        <v>0</v>
      </c>
      <c r="G5" s="30">
        <v>0</v>
      </c>
      <c r="H5" s="30">
        <v>1200</v>
      </c>
      <c r="I5" s="30">
        <v>7920</v>
      </c>
      <c r="J5" s="30">
        <v>2640</v>
      </c>
      <c r="K5" s="30">
        <v>19800</v>
      </c>
      <c r="L5" s="30">
        <v>0</v>
      </c>
      <c r="M5" s="30">
        <v>0</v>
      </c>
      <c r="N5" s="30">
        <v>1320</v>
      </c>
    </row>
    <row r="6" spans="1:14" x14ac:dyDescent="0.2">
      <c r="B6" s="29" t="s">
        <v>31</v>
      </c>
      <c r="C6" s="30">
        <v>14400</v>
      </c>
      <c r="D6" s="30">
        <v>24000</v>
      </c>
      <c r="E6" s="30">
        <v>6000</v>
      </c>
      <c r="F6" s="30">
        <v>4000</v>
      </c>
      <c r="G6" s="30">
        <v>0</v>
      </c>
      <c r="H6" s="30">
        <v>2400</v>
      </c>
      <c r="I6" s="30">
        <v>14040</v>
      </c>
      <c r="J6" s="30">
        <v>23400</v>
      </c>
      <c r="K6" s="30">
        <v>5850</v>
      </c>
      <c r="L6" s="30">
        <v>3900</v>
      </c>
      <c r="M6" s="30">
        <v>0</v>
      </c>
      <c r="N6" s="30">
        <v>2340</v>
      </c>
    </row>
    <row r="7" spans="1:14" x14ac:dyDescent="0.2">
      <c r="B7" s="29" t="s">
        <v>32</v>
      </c>
      <c r="C7" s="30">
        <v>18000</v>
      </c>
      <c r="D7" s="30">
        <v>12000</v>
      </c>
      <c r="E7" s="30">
        <v>0</v>
      </c>
      <c r="F7" s="30">
        <v>25000</v>
      </c>
      <c r="G7" s="30">
        <v>0</v>
      </c>
      <c r="H7" s="30">
        <v>3000</v>
      </c>
      <c r="I7" s="30">
        <v>18000</v>
      </c>
      <c r="J7" s="30">
        <v>12000</v>
      </c>
      <c r="K7" s="30">
        <v>0</v>
      </c>
      <c r="L7" s="30">
        <v>25000</v>
      </c>
      <c r="M7" s="30">
        <v>0</v>
      </c>
      <c r="N7" s="30">
        <v>3000</v>
      </c>
    </row>
    <row r="8" spans="1:14" x14ac:dyDescent="0.2">
      <c r="B8" s="29" t="s">
        <v>33</v>
      </c>
      <c r="C8" s="30">
        <v>5400</v>
      </c>
      <c r="D8" s="30">
        <v>10800</v>
      </c>
      <c r="E8" s="30">
        <v>0</v>
      </c>
      <c r="F8" s="30">
        <v>0</v>
      </c>
      <c r="G8" s="30">
        <v>1200</v>
      </c>
      <c r="H8" s="30">
        <v>900</v>
      </c>
      <c r="I8" s="30">
        <v>5220</v>
      </c>
      <c r="J8" s="30">
        <v>10440</v>
      </c>
      <c r="K8" s="30">
        <v>0</v>
      </c>
      <c r="L8" s="30">
        <v>0</v>
      </c>
      <c r="M8" s="30">
        <v>1160</v>
      </c>
      <c r="N8" s="30">
        <v>870</v>
      </c>
    </row>
    <row r="9" spans="1:14" x14ac:dyDescent="0.2">
      <c r="B9" s="29" t="s">
        <v>34</v>
      </c>
      <c r="C9" s="30">
        <v>9000</v>
      </c>
      <c r="D9" s="30">
        <v>3000</v>
      </c>
      <c r="E9" s="30">
        <v>0</v>
      </c>
      <c r="F9" s="30">
        <v>0</v>
      </c>
      <c r="G9" s="30">
        <v>12000</v>
      </c>
      <c r="H9" s="30">
        <v>1500</v>
      </c>
      <c r="I9" s="30">
        <v>9180</v>
      </c>
      <c r="J9" s="30">
        <v>3060</v>
      </c>
      <c r="K9" s="30">
        <v>0</v>
      </c>
      <c r="L9" s="30">
        <v>0</v>
      </c>
      <c r="M9" s="30">
        <v>12240</v>
      </c>
      <c r="N9" s="30">
        <v>1530</v>
      </c>
    </row>
    <row r="10" spans="1:14" x14ac:dyDescent="0.2">
      <c r="B10" s="32" t="s">
        <v>65</v>
      </c>
      <c r="C10" s="31">
        <v>54000</v>
      </c>
      <c r="D10" s="31">
        <v>52200</v>
      </c>
      <c r="E10" s="31">
        <v>24000</v>
      </c>
      <c r="F10" s="31">
        <v>29000</v>
      </c>
      <c r="G10" s="31">
        <v>13200</v>
      </c>
      <c r="H10" s="31">
        <v>9000</v>
      </c>
      <c r="I10" s="31">
        <v>54360</v>
      </c>
      <c r="J10" s="31">
        <v>51540</v>
      </c>
      <c r="K10" s="31">
        <v>25650</v>
      </c>
      <c r="L10" s="31">
        <v>28900</v>
      </c>
      <c r="M10" s="31">
        <v>13400</v>
      </c>
      <c r="N10" s="31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dataValidations count="3">
    <dataValidation allowBlank="1" showInputMessage="1" showErrorMessage="1" prompt="Отримайте підсумкові показники проєкту на цьому аркуші. Назва компанії автоматично оновлюється в клітинці праворуч. Корисні інструкції наведено в клітинках у цьому стовпці. Натисніть клавішу зі стрілкою вниз, щоб почати роботу." sqref="A1" xr:uid="{92CEB5DE-C93A-4EBC-9E74-048CF5237B4D}"/>
    <dataValidation allowBlank="1" showInputMessage="1" showErrorMessage="1" prompt="Заголовок цього аркуша наведено в клітинці праворуч." sqref="A2" xr:uid="{63379B75-80A6-42E2-B12B-D3EFFEA6AA6C}"/>
    <dataValidation allowBlank="1" showInputMessage="1" showErrorMessage="1" prompt="Повідомлення про конфіденційність наведено в клітинці праворуч." sqref="A3" xr:uid="{CC5FE6A5-CC81-424B-A522-E683EDAAF64E}"/>
  </dataValidations>
  <printOptions horizontalCentered="1"/>
  <pageMargins left="0.4" right="0.4" top="0.4" bottom="0.4" header="0.3" footer="0.3"/>
  <pageSetup paperSize="9" scale="46" fitToHeight="0" orientation="landscape" horizontalDpi="4294967293" r:id="rId2"/>
  <headerFooter differentFirst="1">
    <oddFooter>Page &amp;P of &amp;N</oddFooter>
  </headerFooter>
  <drawing r:id="rId3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034574A-62F6-41F4-80F1-6865C6F00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AAB7BE7-CEB1-452C-AEA5-C55987F1145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A7FFD13-A872-42F7-8425-D6148E8A2C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TM04099170</ap:Template>
  <ap:DocSecurity>0</ap:DocSecurity>
  <ap:ScaleCrop>false</ap:ScaleCrop>
  <ap:HeadingPairs>
    <vt:vector baseType="variant" size="4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ap:HeadingPairs>
  <ap:TitlesOfParts>
    <vt:vector baseType="lpstr" size="7">
      <vt:lpstr>ПОЧАТОК</vt:lpstr>
      <vt:lpstr>ПАРАМЕТРИ ПРОЕКТУ</vt:lpstr>
      <vt:lpstr>ВІДОМОСТІ ПРО ПРОЕКТ</vt:lpstr>
      <vt:lpstr>ПІДСУМКОВІ ПОКАЗНИКИ ПРОЕКТУ</vt:lpstr>
      <vt:lpstr>'ВІДОМОСТІ ПРО ПРОЕКТ'!Заголовки_для_друку</vt:lpstr>
      <vt:lpstr>'ПІДСУМКОВІ ПОКАЗНИКИ ПРОЕКТУ'!Заголовки_для_друку</vt:lpstr>
      <vt:lpstr>ТипПроекту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2022-02-14T06:43:40Z</dcterms:created>
  <dcterms:modified xsi:type="dcterms:W3CDTF">2022-04-19T09:24:36Z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