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24_FY13_Sep1\12_FromNajing_CAW234\UKR\O15 Excel\Templates\"/>
    </mc:Choice>
  </mc:AlternateContent>
  <bookViews>
    <workbookView xWindow="0" yWindow="0" windowWidth="15720" windowHeight="7815" tabRatio="717"/>
  </bookViews>
  <sheets>
    <sheet name="Огляд вечірки" sheetId="4" r:id="rId1"/>
    <sheet name="Список гостей" sheetId="2" r:id="rId2"/>
    <sheet name="Їжа та напої" sheetId="1" r:id="rId3"/>
    <sheet name="Інші важливі відомості" sheetId="3" r:id="rId4"/>
    <sheet name="План розміщення гостей" sheetId="5" r:id="rId5"/>
  </sheets>
  <definedNames>
    <definedName name="Кількість_гостей_із_підтвердженням">Зведення_для_учасників[[#Totals],[Усього підтверджено]]</definedName>
    <definedName name="Кількість_дітей">'Огляд вечірки'!$E$10</definedName>
    <definedName name="Кількість_дорослих">'Огляд вечірки'!$E$9</definedName>
    <definedName name="Кількість_очікуваних_підтверджень">COUNTIF(Таблиця_для_гостей[ПРИЙДУТЬ?],"&lt;&gt;"&amp;"*")</definedName>
    <definedName name="_xlnm.Print_Area" localSheetId="4">'План розміщення гостей'!$A$1:$AH$44</definedName>
    <definedName name="Основні_витрати_на_гостя">(Таблиця_1__бюджет[[#Totals],[Вартість]]+Таблиця_2__бюджет[[#Totals],[Вартість]]+Таблиця_3__бюджет[[#Totals],[Вартість]])/Зведення_для_учасників[[#Totals],[Усього підтверджено]]</definedName>
    <definedName name="Таблиця_1__заголовок">'Інші важливі відомості'!$B$6</definedName>
    <definedName name="Таблиця_2__заголовок">'Інші важливі відомості'!$B$17</definedName>
    <definedName name="Таблиця_3__заголовок">'Інші важливі відомості'!$B$25</definedName>
  </definedNames>
  <calcPr calcId="152511"/>
</workbook>
</file>

<file path=xl/calcChain.xml><?xml version="1.0" encoding="utf-8"?>
<calcChain xmlns="http://schemas.openxmlformats.org/spreadsheetml/2006/main">
  <c r="U42" i="5" l="1"/>
  <c r="U41" i="5"/>
  <c r="U40" i="5"/>
  <c r="U39" i="5"/>
  <c r="U38" i="5"/>
  <c r="H21" i="4" l="1"/>
  <c r="H18" i="4"/>
  <c r="H19" i="4"/>
  <c r="H20" i="4"/>
  <c r="H17" i="4"/>
  <c r="G21" i="4"/>
  <c r="G20" i="4"/>
  <c r="G19" i="4"/>
  <c r="G18" i="4"/>
  <c r="G17" i="4"/>
  <c r="F21" i="4"/>
  <c r="E21" i="4"/>
  <c r="E20" i="4"/>
  <c r="E19" i="4"/>
  <c r="E18" i="4"/>
  <c r="E17" i="4"/>
  <c r="H11" i="4"/>
  <c r="H10" i="4"/>
  <c r="H9" i="4"/>
  <c r="G11" i="4"/>
  <c r="F11" i="4"/>
  <c r="F10" i="4"/>
  <c r="F9" i="4"/>
  <c r="E11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J25" i="1"/>
  <c r="E25" i="1"/>
  <c r="D25" i="1"/>
  <c r="C25" i="1"/>
  <c r="E10" i="4"/>
  <c r="E9" i="4"/>
  <c r="C30" i="3"/>
  <c r="C22" i="3"/>
  <c r="C14" i="3"/>
  <c r="F8" i="1" l="1"/>
  <c r="G8" i="1" s="1"/>
  <c r="H8" i="1" s="1"/>
  <c r="F9" i="1"/>
  <c r="G9" i="1" s="1"/>
  <c r="H9" i="1" s="1"/>
  <c r="I8" i="1"/>
  <c r="F24" i="1"/>
  <c r="G24" i="1" s="1"/>
  <c r="F22" i="1"/>
  <c r="G22" i="1" s="1"/>
  <c r="F20" i="1"/>
  <c r="G20" i="1" s="1"/>
  <c r="F18" i="1"/>
  <c r="G18" i="1" s="1"/>
  <c r="F16" i="1"/>
  <c r="G16" i="1" s="1"/>
  <c r="F14" i="1"/>
  <c r="G14" i="1" s="1"/>
  <c r="F12" i="1"/>
  <c r="G12" i="1" s="1"/>
  <c r="F10" i="1"/>
  <c r="G10" i="1" s="1"/>
  <c r="F7" i="1"/>
  <c r="F23" i="1"/>
  <c r="G23" i="1" s="1"/>
  <c r="F21" i="1"/>
  <c r="G21" i="1" s="1"/>
  <c r="F19" i="1"/>
  <c r="G19" i="1" s="1"/>
  <c r="F17" i="1"/>
  <c r="G17" i="1" s="1"/>
  <c r="F15" i="1"/>
  <c r="G15" i="1" s="1"/>
  <c r="F13" i="1"/>
  <c r="G13" i="1" s="1"/>
  <c r="F11" i="1"/>
  <c r="G11" i="1" s="1"/>
  <c r="H6" i="4"/>
  <c r="I9" i="1" l="1"/>
  <c r="H11" i="1"/>
  <c r="I11" i="1"/>
  <c r="H15" i="1"/>
  <c r="I15" i="1"/>
  <c r="H19" i="1"/>
  <c r="I19" i="1"/>
  <c r="H23" i="1"/>
  <c r="I23" i="1"/>
  <c r="I10" i="1"/>
  <c r="H10" i="1"/>
  <c r="I14" i="1"/>
  <c r="H14" i="1"/>
  <c r="I18" i="1"/>
  <c r="H18" i="1"/>
  <c r="I22" i="1"/>
  <c r="H22" i="1"/>
  <c r="H13" i="1"/>
  <c r="I13" i="1"/>
  <c r="H17" i="1"/>
  <c r="I17" i="1"/>
  <c r="H21" i="1"/>
  <c r="I21" i="1"/>
  <c r="F25" i="1"/>
  <c r="G7" i="1"/>
  <c r="I12" i="1"/>
  <c r="H12" i="1"/>
  <c r="I16" i="1"/>
  <c r="H16" i="1"/>
  <c r="I20" i="1"/>
  <c r="H20" i="1"/>
  <c r="I24" i="1"/>
  <c r="H24" i="1"/>
  <c r="H7" i="1" l="1"/>
  <c r="H25" i="1" s="1"/>
  <c r="I7" i="1"/>
  <c r="I25" i="1" s="1"/>
  <c r="G25" i="1"/>
  <c r="D20" i="4"/>
  <c r="D19" i="4"/>
  <c r="D18" i="4"/>
  <c r="G9" i="4" l="1"/>
  <c r="G10" i="4" l="1"/>
  <c r="T36" i="5"/>
</calcChain>
</file>

<file path=xl/sharedStrings.xml><?xml version="1.0" encoding="utf-8"?>
<sst xmlns="http://schemas.openxmlformats.org/spreadsheetml/2006/main" count="253" uniqueCount="217">
  <si>
    <t>Діти</t>
  </si>
  <si>
    <t>Дорослі</t>
  </si>
  <si>
    <t>Усього</t>
  </si>
  <si>
    <t>Розетки для десертів</t>
  </si>
  <si>
    <t>Так</t>
  </si>
  <si>
    <t>Ні</t>
  </si>
  <si>
    <t>Фаршировані гриби</t>
  </si>
  <si>
    <t>Примітки</t>
  </si>
  <si>
    <t>Оздоблення</t>
  </si>
  <si>
    <t>Повітряні кульки</t>
  </si>
  <si>
    <t>Вартість</t>
  </si>
  <si>
    <t>Придбано</t>
  </si>
  <si>
    <t>Бутерброди</t>
  </si>
  <si>
    <t>Шампіньйони, фаршировані вершковим сиром і ковбасою</t>
  </si>
  <si>
    <t>Центральний елемент оздоблення</t>
  </si>
  <si>
    <t>Інше</t>
  </si>
  <si>
    <t>Фотограф</t>
  </si>
  <si>
    <t>Запрошення</t>
  </si>
  <si>
    <t>Поштові витрати</t>
  </si>
  <si>
    <t>Оренда</t>
  </si>
  <si>
    <t>2 години (14:00–16:00)</t>
  </si>
  <si>
    <t>Скляні вази</t>
  </si>
  <si>
    <t>Столова білизна</t>
  </si>
  <si>
    <t>Столи та стільці</t>
  </si>
  <si>
    <t>Оренда приміщення або зали</t>
  </si>
  <si>
    <t>Усього 10</t>
  </si>
  <si>
    <t>Оренда в Софії</t>
  </si>
  <si>
    <t>Вино</t>
  </si>
  <si>
    <t>2-літрові пляшки</t>
  </si>
  <si>
    <t>Пакети із соком</t>
  </si>
  <si>
    <t>Серветки під напої</t>
  </si>
  <si>
    <t>Столові серветки</t>
  </si>
  <si>
    <t>Столове обслуговування</t>
  </si>
  <si>
    <t>Балон гелію</t>
  </si>
  <si>
    <t>Сувенірі для вечірки</t>
  </si>
  <si>
    <t>Торт</t>
  </si>
  <si>
    <t>Родина 1</t>
  </si>
  <si>
    <t>Родина 2</t>
  </si>
  <si>
    <t>Родина 3</t>
  </si>
  <si>
    <t>Родина 4</t>
  </si>
  <si>
    <t>Родина 5</t>
  </si>
  <si>
    <t>Родина 6</t>
  </si>
  <si>
    <t>Родина 7</t>
  </si>
  <si>
    <t>Родина 8</t>
  </si>
  <si>
    <t>Родина 9</t>
  </si>
  <si>
    <t>Родина 10</t>
  </si>
  <si>
    <t>Родина 11</t>
  </si>
  <si>
    <t>Родина 12</t>
  </si>
  <si>
    <t>Родина 13</t>
  </si>
  <si>
    <t>Родина 14</t>
  </si>
  <si>
    <t>Родина 15</t>
  </si>
  <si>
    <t>Курячі крильця</t>
  </si>
  <si>
    <t>Картопляне пюре</t>
  </si>
  <si>
    <t>Налисники</t>
  </si>
  <si>
    <t>Морозиво</t>
  </si>
  <si>
    <t>Овочеве асорті</t>
  </si>
  <si>
    <t>Приготування напередодні ввечері</t>
  </si>
  <si>
    <t>Салат «Олів’є»</t>
  </si>
  <si>
    <t>Адреса 1</t>
  </si>
  <si>
    <t>Адреса 2</t>
  </si>
  <si>
    <t>Адреса 3</t>
  </si>
  <si>
    <t>Адреса 4</t>
  </si>
  <si>
    <t>Адреса 5</t>
  </si>
  <si>
    <t>Адреса 6</t>
  </si>
  <si>
    <t>Адреса 7</t>
  </si>
  <si>
    <t>Адреса 8</t>
  </si>
  <si>
    <t>Адреса 9</t>
  </si>
  <si>
    <t>Адреса 10</t>
  </si>
  <si>
    <t>Адреса 11</t>
  </si>
  <si>
    <t>Адреса 12</t>
  </si>
  <si>
    <t>Адреса 13</t>
  </si>
  <si>
    <t>Адреса 14</t>
  </si>
  <si>
    <t>Адреса 15</t>
  </si>
  <si>
    <t>Місто 1</t>
  </si>
  <si>
    <t>Місто 2</t>
  </si>
  <si>
    <t>Місто 3</t>
  </si>
  <si>
    <t>Місто 4</t>
  </si>
  <si>
    <t>Місто 5</t>
  </si>
  <si>
    <t>Місто 6</t>
  </si>
  <si>
    <t>Місто 7</t>
  </si>
  <si>
    <t>Місто 8</t>
  </si>
  <si>
    <t>Місто 9</t>
  </si>
  <si>
    <t>Місто 10</t>
  </si>
  <si>
    <t>Місто 11</t>
  </si>
  <si>
    <t>Місто 12</t>
  </si>
  <si>
    <t>Місто 13</t>
  </si>
  <si>
    <t>Місто 14</t>
  </si>
  <si>
    <t>Місто 15</t>
  </si>
  <si>
    <t>Область 1</t>
  </si>
  <si>
    <t>Область 2</t>
  </si>
  <si>
    <t>Область 3</t>
  </si>
  <si>
    <t>Область 4</t>
  </si>
  <si>
    <t>Область 5</t>
  </si>
  <si>
    <t>Область 6</t>
  </si>
  <si>
    <t>Область 7</t>
  </si>
  <si>
    <t>Область 8</t>
  </si>
  <si>
    <t>Область 9</t>
  </si>
  <si>
    <t>Область 10</t>
  </si>
  <si>
    <t>Область 11</t>
  </si>
  <si>
    <t>Область 12</t>
  </si>
  <si>
    <t>Область 13</t>
  </si>
  <si>
    <t>Область 14</t>
  </si>
  <si>
    <t>Область 15</t>
  </si>
  <si>
    <t>Адреса електронної пошти 1</t>
  </si>
  <si>
    <t>Поштовий індекс 1</t>
  </si>
  <si>
    <t>Телефон 1</t>
  </si>
  <si>
    <t>Поштовий індекс 2</t>
  </si>
  <si>
    <t>Поштовий індекс 3</t>
  </si>
  <si>
    <t>Поштовий індекс 4</t>
  </si>
  <si>
    <t>Поштовий індекс 5</t>
  </si>
  <si>
    <t>Поштовий індекс 6</t>
  </si>
  <si>
    <t>Поштовий індекс 7</t>
  </si>
  <si>
    <t>Поштовий індекс 8</t>
  </si>
  <si>
    <t>Поштовий індекс 9</t>
  </si>
  <si>
    <t>Поштовий індекс 10</t>
  </si>
  <si>
    <t>Поштовий індекс 11</t>
  </si>
  <si>
    <t>Поштовий індекс 12</t>
  </si>
  <si>
    <t>Поштовий індекс 13</t>
  </si>
  <si>
    <t>Поштовий індекс 14</t>
  </si>
  <si>
    <t>Поштовий індекс 15</t>
  </si>
  <si>
    <t>Адреса електронної пошти 2</t>
  </si>
  <si>
    <t>Адреса електронної пошти 3</t>
  </si>
  <si>
    <t>Адреса електронної пошти 4</t>
  </si>
  <si>
    <t>Адреса електронної пошти 5</t>
  </si>
  <si>
    <t>Адреса електронної пошти 6</t>
  </si>
  <si>
    <t>Адреса електронної пошти 7</t>
  </si>
  <si>
    <t>Адреса електронної пошти 8</t>
  </si>
  <si>
    <t>Адреса електронної пошти 9</t>
  </si>
  <si>
    <t>Адреса електронної пошти 10</t>
  </si>
  <si>
    <t>Адреса електронної пошти 11</t>
  </si>
  <si>
    <t>Адреса електронної пошти 12</t>
  </si>
  <si>
    <t>Адреса електронної пошти 13</t>
  </si>
  <si>
    <t>Адреса електронної пошти 14</t>
  </si>
  <si>
    <t>Адреса електронної пошти 15</t>
  </si>
  <si>
    <t>Телефон 2</t>
  </si>
  <si>
    <t>Телефон 3</t>
  </si>
  <si>
    <t>Телефон 4</t>
  </si>
  <si>
    <t>Телефон 5</t>
  </si>
  <si>
    <t>Телефон 6</t>
  </si>
  <si>
    <t>Телефон 7</t>
  </si>
  <si>
    <t>Телефон 8</t>
  </si>
  <si>
    <t>Телефон 9</t>
  </si>
  <si>
    <t>Телефон 10</t>
  </si>
  <si>
    <t>Телефон 11</t>
  </si>
  <si>
    <t>Телефон 12</t>
  </si>
  <si>
    <t>Телефон 13</t>
  </si>
  <si>
    <t>Телефон 14</t>
  </si>
  <si>
    <t>Телефон 15</t>
  </si>
  <si>
    <t xml:space="preserve">Помідори та базилік </t>
  </si>
  <si>
    <t>Придбати в місцевому винному магазині</t>
  </si>
  <si>
    <t>Замовити в місцевій пекарні</t>
  </si>
  <si>
    <t>Посуд</t>
  </si>
  <si>
    <t>*1 квадрат = приблизно 1 квадратному метру</t>
  </si>
  <si>
    <t>Розміщення за столом</t>
  </si>
  <si>
    <t>(Бажана відстань між столами: 1 метр)</t>
  </si>
  <si>
    <t>Усього підтверджено</t>
  </si>
  <si>
    <t>Мінеральна вода</t>
  </si>
  <si>
    <t>Їжа та напої</t>
  </si>
  <si>
    <t>Введіть витрати та приблизну економію, щоб автоматично розрахувати загальну кількість частин і суму витрат для кожної зекономленої одиниці, залежно від загальної кількості присутніх</t>
  </si>
  <si>
    <t>Включно з орендою зали</t>
  </si>
  <si>
    <t>14:00–16:00</t>
  </si>
  <si>
    <t>75-та річниця бабусі</t>
  </si>
  <si>
    <t>Продукти</t>
  </si>
  <si>
    <t>Копчений лосось</t>
  </si>
  <si>
    <t>Бублики</t>
  </si>
  <si>
    <t>Вершковий сир</t>
  </si>
  <si>
    <t>Мариновані огірки</t>
  </si>
  <si>
    <t>4 пакети – асорті</t>
  </si>
  <si>
    <t>3 банки</t>
  </si>
  <si>
    <t>2 великі ящики</t>
  </si>
  <si>
    <t>Асорті: вершковий сир, гострий сир із горіхами</t>
  </si>
  <si>
    <t>Крекери</t>
  </si>
  <si>
    <t>Асорті</t>
  </si>
  <si>
    <t>Яблука та білий виноград</t>
  </si>
  <si>
    <t>Придбати стаканчики в упаковці: ванільне та шоколадне</t>
  </si>
  <si>
    <t>Морква, селера, броколі, цвітна капуста, червоний і зелений перець</t>
  </si>
  <si>
    <t>Можна використати лише таку розстановку столів:</t>
  </si>
  <si>
    <t>Будинок тітки Оксани</t>
  </si>
  <si>
    <t>Обладнання та витратні матеріали</t>
  </si>
  <si>
    <t>Огляд вечірки</t>
  </si>
  <si>
    <t>ПОДІЯ</t>
  </si>
  <si>
    <t>ДАТА</t>
  </si>
  <si>
    <t>ЧАС</t>
  </si>
  <si>
    <t>РОЗТАШУВАННЯ</t>
  </si>
  <si>
    <t>СТИСЛИЙ ОПИС ГОСТЕЙ</t>
  </si>
  <si>
    <t>СТИСЛИЙ ОПИС БЮДЖЕТУ</t>
  </si>
  <si>
    <t>ЕЛЕМЕНТ</t>
  </si>
  <si>
    <t>КІЛЬКІСТЬ</t>
  </si>
  <si>
    <t>СУМА БЮДЖЕТУ</t>
  </si>
  <si>
    <t>ЗАГАЛЬНІ ВИТРАТИ</t>
  </si>
  <si>
    <t>РІЗНИЦЯ</t>
  </si>
  <si>
    <t>Підтверджені гості</t>
  </si>
  <si>
    <t>ОГЛЯД ВІДПОВІДЕЙ НА ЗАПРОШЕННЯ</t>
  </si>
  <si>
    <t>ВИТРАТИ НА ГОСТЯ</t>
  </si>
  <si>
    <t>Список гостей</t>
  </si>
  <si>
    <t>Їжа та напої</t>
  </si>
  <si>
    <t>Інші важливі речі</t>
  </si>
  <si>
    <t>ІМ’Я</t>
  </si>
  <si>
    <t>АДРЕСА</t>
  </si>
  <si>
    <t>МІСТО</t>
  </si>
  <si>
    <t>КРАЇНА</t>
  </si>
  <si>
    <t>ПОШТОВИЙ ІНДЕКС</t>
  </si>
  <si>
    <t>НОМЕР ТЕЛЕФОНУ</t>
  </si>
  <si>
    <t>ЕЛЕКТРОННА ПОШТА</t>
  </si>
  <si>
    <t>ПРИЙДУТЬ?</t>
  </si>
  <si>
    <t>ДІТИ</t>
  </si>
  <si>
    <t>ДОРОСЛІ</t>
  </si>
  <si>
    <t>УСЬОГО</t>
  </si>
  <si>
    <t>ПРОДУКТИ ТА НАПОЇ – ОКРЕМІ КОМПОНЕНТИ</t>
  </si>
  <si>
    <t>ПОРЦІЯ НА ДИТИНУ</t>
  </si>
  <si>
    <t>ПОРЦІЯ НА ДОРОСЛОГО</t>
  </si>
  <si>
    <t>УСЬОГО ПОРЦІЙ</t>
  </si>
  <si>
    <t>ВАРТІСТЬ ПОСЛУГИ</t>
  </si>
  <si>
    <t>ВАРТІСТЬ НА ДИТИНУ</t>
  </si>
  <si>
    <t>ВАРТІСТЬ НА ДОРОСЛОГО</t>
  </si>
  <si>
    <t>ПРИМІТКИ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</si>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</sst>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&quot;₴&quot;;[Red]\-#,##0.00&quot;₴&quot;"/>
    <numFmt numFmtId="164" formatCode="&quot;$&quot;#,##0.00"/>
    <numFmt numFmtId="165" formatCode="[&lt;=9999999]###\-####;\(###\)\ ###\-####"/>
    <numFmt numFmtId="166" formatCode="#,##0.00&quot;₴&quot;"/>
    <numFmt numFmtId="167" formatCode="[$-F800]dddd\,\ mmmm\ dd\,\ yyyy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b/>
      <condense/>
      <extend/>
      <outline/>
      <shadow/>
      <sz val="12"/>
      <color theme="1" tint="0.2499465926084170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 indent="1"/>
    </xf>
    <xf numFmtId="166" fontId="22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Border="1" applyAlignment="1">
      <alignment vertical="center"/>
    </xf>
    <xf numFmtId="0" fontId="0" fillId="0" borderId="6" xfId="0" applyNumberFormat="1" applyBorder="1" applyAlignment="1">
      <alignment horizontal="right" vertical="center" indent="1"/>
    </xf>
    <xf numFmtId="166" fontId="0" fillId="0" borderId="14" xfId="0" applyNumberFormat="1" applyBorder="1" applyAlignment="1">
      <alignment horizontal="right" vertical="center" indent="1"/>
    </xf>
    <xf numFmtId="0" fontId="0" fillId="0" borderId="7" xfId="0" applyNumberFormat="1" applyBorder="1" applyAlignment="1">
      <alignment horizontal="right" vertical="center" indent="1"/>
    </xf>
    <xf numFmtId="166" fontId="0" fillId="0" borderId="7" xfId="0" applyNumberFormat="1" applyFont="1" applyFill="1" applyBorder="1" applyAlignment="1">
      <alignment horizontal="right" vertical="center" indent="3"/>
    </xf>
    <xf numFmtId="166" fontId="0" fillId="0" borderId="6" xfId="0" applyNumberFormat="1" applyFont="1" applyFill="1" applyBorder="1" applyAlignment="1">
      <alignment horizontal="right" vertical="center" indent="2"/>
    </xf>
    <xf numFmtId="166" fontId="0" fillId="0" borderId="0" xfId="0" applyNumberForma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0" fontId="23" fillId="0" borderId="0" xfId="0" applyFont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7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Aкцентування 1 2" xfId="4"/>
    <cellStyle name="Aкцентування1 2" xfId="5"/>
    <cellStyle name="Заголовок 1" xfId="8" builtinId="16" customBuiltin="1"/>
    <cellStyle name="Заголовок 1 2" xfId="6"/>
    <cellStyle name="Заголовок 2" xfId="9" builtinId="17" customBuiltin="1"/>
    <cellStyle name="Заголовок 3" xfId="10" builtinId="18" customBuiltin="1"/>
    <cellStyle name="Звичайний" xfId="0" builtinId="0" customBuiltin="1"/>
    <cellStyle name="Назва" xfId="1" builtinId="15" customBuiltin="1"/>
    <cellStyle name="Нормальний 2" xfId="2"/>
    <cellStyle name="Нормальний 3" xfId="7"/>
    <cellStyle name="Нормальний папір для розподілу (комбінований)" xfId="3"/>
  </cellStyles>
  <dxfs count="87"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$&quot;#,##0.00_);\(&quot;$&quot;#,##0.00\)"/>
      <alignment horizontal="right" vertical="center" textRotation="0" wrapTex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numFmt numFmtId="166" formatCode="#,##0.00&quot;₴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&quot;₴&quot;"/>
      <alignment horizontal="right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2"/>
        <color theme="1" tint="0.24994659260841701"/>
        <name val="Calibri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&quot;₴&quot;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166" formatCode="#,##0.00&quot;₴&quot;"/>
      <alignment horizontal="right" vertical="center" textRotation="0" wrapText="0" relativeIndent="-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&quot;₴&quot;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6" formatCode="#,##0.00&quot;₴&quot;"/>
      <alignment horizontal="right" vertical="center" textRotation="0" wrapText="0" indent="1" justifyLastLine="0" shrinkToFit="0" readingOrder="0"/>
      <border outline="0">
        <left style="thin">
          <color theme="3" tint="0.39994506668294322"/>
        </left>
      </border>
    </dxf>
    <dxf>
      <numFmt numFmtId="166" formatCode="#,##0.00&quot;₴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&quot;₴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b val="0"/>
        <i val="0"/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6"/>
      <tableStyleElement type="headerRow" dxfId="85"/>
      <tableStyleElement type="totalRow" dxfId="84"/>
    </tableStyle>
    <tableStyle name="Party Planner 2" pivot="0" count="3">
      <tableStyleElement type="wholeTable" dxfId="83"/>
      <tableStyleElement type="headerRow" dxfId="82"/>
      <tableStyleElement type="totalRow" dxfId="8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57;&#1087;&#1080;&#1089;&#1086;&#1082; &#1075;&#1086;&#1089;&#1090;&#1077;&#1081;'!A1"/><Relationship Id="rId2" Type="http://schemas.openxmlformats.org/officeDocument/2006/relationships/hyperlink" Target="#'&#1030;&#1085;&#1096;&#1110; &#1074;&#1072;&#1078;&#1083;&#1080;&#1074;&#1110; &#1074;&#1110;&#1076;&#1086;&#1084;&#1086;&#1089;&#1090;&#1110;'!A1"/><Relationship Id="rId1" Type="http://schemas.openxmlformats.org/officeDocument/2006/relationships/hyperlink" Target="#'&#1031;&#1078;&#1072; &#1090;&#1072; &#1085;&#1072;&#1087;&#1086;&#1111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4;&#1075;&#1083;&#1103;&#1076; &#1074;&#1077;&#1095;&#1110;&#1088;&#1082;&#1080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4;&#1075;&#1083;&#1103;&#1076; &#1074;&#1077;&#1095;&#1110;&#1088;&#1082;&#1080;'!A1"/><Relationship Id="rId1" Type="http://schemas.openxmlformats.org/officeDocument/2006/relationships/hyperlink" Target="#'&#1030;&#1085;&#1096;&#1110; &#1074;&#1072;&#1078;&#1083;&#1080;&#1074;&#1110; &#1074;&#1110;&#1076;&#1086;&#1084;&#1086;&#1089;&#1090;&#1110;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1031;&#1078;&#1072; &#1090;&#1072; &#1085;&#1072;&#1087;&#1086;&#1111;'!A1"/><Relationship Id="rId1" Type="http://schemas.openxmlformats.org/officeDocument/2006/relationships/hyperlink" Target="#'&#1054;&#1075;&#1083;&#1103;&#1076; &#1074;&#1077;&#1095;&#1110;&#1088;&#1082;&#108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200025</xdr:rowOff>
    </xdr:from>
    <xdr:to>
      <xdr:col>6</xdr:col>
      <xdr:colOff>285750</xdr:colOff>
      <xdr:row>2</xdr:row>
      <xdr:rowOff>474345</xdr:rowOff>
    </xdr:to>
    <xdr:sp macro="" textlink="">
      <xdr:nvSpPr>
        <xdr:cNvPr id="3" name="Їжа та напої" descr="&quot;&quot;" title="Їжа та напої (navigation button)">
          <a:hlinkClick xmlns:r="http://schemas.openxmlformats.org/officeDocument/2006/relationships" r:id="rId1" tooltip="Клацніть, щоб переглянути відомості про їжу та напої"/>
        </xdr:cNvPr>
        <xdr:cNvSpPr/>
      </xdr:nvSpPr>
      <xdr:spPr>
        <a:xfrm>
          <a:off x="7248525" y="695325"/>
          <a:ext cx="141922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ЇЖА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ТА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НАПОЇ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457200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Інші предмети першої необхідності" descr="&quot;&quot;" title="Інші предмети першої необхідності (navigation button)">
          <a:hlinkClick xmlns:r="http://schemas.openxmlformats.org/officeDocument/2006/relationships" r:id="rId2" tooltip="Клацніть, щоб переглянути відомості про інші предмети першої необхідності"/>
        </xdr:cNvPr>
        <xdr:cNvSpPr/>
      </xdr:nvSpPr>
      <xdr:spPr>
        <a:xfrm>
          <a:off x="8839200" y="695325"/>
          <a:ext cx="258508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ІНШІ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ВАЖЛИВІ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ВІДОМОСТІ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3</xdr:col>
      <xdr:colOff>2200275</xdr:colOff>
      <xdr:row>2</xdr:row>
      <xdr:rowOff>200025</xdr:rowOff>
    </xdr:from>
    <xdr:to>
      <xdr:col>5</xdr:col>
      <xdr:colOff>0</xdr:colOff>
      <xdr:row>2</xdr:row>
      <xdr:rowOff>474345</xdr:rowOff>
    </xdr:to>
    <xdr:sp macro="" textlink="">
      <xdr:nvSpPr>
        <xdr:cNvPr id="6" name="Список гостей" descr="&quot;&quot;" title="Список гостей (navigation button)">
          <a:hlinkClick xmlns:r="http://schemas.openxmlformats.org/officeDocument/2006/relationships" r:id="rId3" tooltip="Клацніть, щоб переглянути список гостей"/>
        </xdr:cNvPr>
        <xdr:cNvSpPr/>
      </xdr:nvSpPr>
      <xdr:spPr>
        <a:xfrm>
          <a:off x="5857875" y="695325"/>
          <a:ext cx="194310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СПИСОК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ГОСТЕЙ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5</xdr:col>
      <xdr:colOff>895350</xdr:colOff>
      <xdr:row>13</xdr:row>
      <xdr:rowOff>85726</xdr:rowOff>
    </xdr:from>
    <xdr:to>
      <xdr:col>7</xdr:col>
      <xdr:colOff>1381125</xdr:colOff>
      <xdr:row>15</xdr:row>
      <xdr:rowOff>47626</xdr:rowOff>
    </xdr:to>
    <xdr:sp macro="" textlink="">
      <xdr:nvSpPr>
        <xdr:cNvPr id="1224" name="Порада" descr="Enter individual items on the Їжа та напої and Other  Essentials sheets to automatically calculate Total Cost." title="Data Entry Порада"/>
        <xdr:cNvSpPr txBox="1"/>
      </xdr:nvSpPr>
      <xdr:spPr>
        <a:xfrm>
          <a:off x="8696325" y="4057651"/>
          <a:ext cx="32670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uk-UA" sz="1000">
              <a:solidFill>
                <a:schemeClr val="tx1">
                  <a:lumMod val="75000"/>
                  <a:lumOff val="25000"/>
                </a:schemeClr>
              </a:solidFill>
            </a:rPr>
            <a:t>Щоб автоматично обчислити загальну суму витрат, введіть окремі елементи на аркушах «Їжа та напої» й «Інші предмети першої необхідності».</a:t>
          </a:r>
          <a:endParaRPr lang="en-US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Межа назви" descr="Flourish pattern" title="Межа назви"/>
        <xdr:cNvGrpSpPr/>
      </xdr:nvGrpSpPr>
      <xdr:grpSpPr>
        <a:xfrm>
          <a:off x="0" y="0"/>
          <a:ext cx="12362390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Група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Група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Полілінія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Полілінія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Полілінія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Полілінія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Полілінія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Полілінія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Полілінія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Полілінія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Полілінія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Полілінія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Полілінія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Полілінія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Полілінія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Полілінія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Полілінія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Полілінія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Полілінія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Полілінія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Полілінія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Полілінія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Полілінія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Полілінія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Полілінія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Полілінія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Полілінія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Полілінія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Полілінія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Полілінія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Полілінія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Полілінія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Полілінія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Полілінія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Полілінія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Полілінія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Полілінія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Полілінія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Полілінія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Полілінія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Полілінія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Полілінія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Полілінія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Полілінія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Полілінія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Полілінія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Полілінія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Полілінія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Полілінія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Полілінія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Полілінія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Полілінія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Полілінія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Полілінія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Полілінія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Полілінія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Полілінія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Полілінія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Полілінія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Полілінія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Полілінія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Полілінія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Полілінія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Полілінія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Полілінія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Полілінія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Полілінія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Полілінія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Полілінія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Полілінія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Полілінія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Полілінія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Полілінія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Полілінія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Полілінія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Полілінія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Полілінія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Полілінія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Полілінія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Полілінія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Полілінія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Полілінія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Полілінія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Полілінія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Полілінія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Полілінія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Полілінія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Полілінія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Полілінія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Полілінія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Полілінія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Полілінія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Полілінія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Полілінія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Полілінія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Полілінія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Полілінія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Полілінія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Полілінія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Полілінія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Полілінія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Полілінія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Полілінія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Полілінія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Полілінія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Полілінія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Полілінія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Полілінія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Полілінія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Полілінія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Полілінія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Полілінія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Полілінія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Полілінія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Полілінія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Полілінія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Полілінія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Полілінія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Полілінія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Полілінія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Полілінія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Полілінія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Полілінія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Полілінія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Полілінія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Полілінія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Полілінія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Полілінія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Полілінія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Полілінія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Полілінія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Полілінія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Полілінія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Полілінія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Полілінія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Полілінія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Полілінія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Полілінія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Полілінія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Полілінія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Полілінія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Полілінія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Полілінія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Полілінія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Полілінія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Полілінія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Полілінія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Полілінія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Полілінія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Полілінія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Полілінія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Полілінія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Полілінія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Полілінія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Полілінія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Полілінія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Полілінія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Полілінія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Полілінія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Полілінія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Полілінія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Полілінія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Полілінія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Полілінія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Полілінія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Полілінія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Полілінія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Полілінія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Полілінія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Полілінія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Полілінія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Полілінія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Полілінія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Полілінія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Полілінія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Полілінія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Полілінія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Полілінія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Полілінія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Полілінія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Полілінія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Полілінія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Полілінія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Полілінія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Полілінія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Полілінія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Полілінія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Полілінія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Полілінія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Полілінія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Полілінія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Полілінія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Полілінія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Полілінія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Полілінія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Полілінія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Полілінія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Полілінія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Полілінія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Полілінія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Полілінія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Полілінія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Полілінія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Полілінія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Полілінія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Полілінія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Полілінія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Полілінія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Полілінія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Полілінія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Полілінія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Полілінія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Полілінія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Полілінія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Полілінія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Полілінія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Полілінія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Полілінія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Полілінія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Полілінія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Полілінія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Полілінія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Полілінія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Полілінія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Полілінія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Полілінія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Полілінія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Полілінія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Полілінія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Полілінія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Полілінія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Полілінія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Полілінія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Прямокутник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Полілінія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Полілінія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Полілінія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Полілінія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Полілінія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Полілінія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Полілінія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Полілінія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Полілінія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Полілінія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Полілінія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Полілінія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Полілінія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Полілінія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Полілінія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Полілінія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Полілінія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Полілінія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Полілінія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Полілінія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Полілінія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Полілінія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Полілінія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Полілінія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Полілінія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Полілінія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Полілінія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Полілінія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Полілінія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Полілінія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Полілінія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Полілінія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Полілінія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Полілінія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Полілінія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Полілінія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Полілінія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Полілінія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Полілінія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Полілінія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Полілінія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Полілінія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Полілінія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Полілінія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Полілінія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Полілінія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Полілінія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Полілінія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Полілінія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Полілінія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Полілінія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Полілінія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Полілінія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Межа назви" descr="Flourish pattern" title="Межа назви"/>
        <xdr:cNvGrpSpPr/>
      </xdr:nvGrpSpPr>
      <xdr:grpSpPr>
        <a:xfrm>
          <a:off x="0" y="0"/>
          <a:ext cx="15723671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Група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Група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Група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Полілінія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Полілінія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Полілінія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Полілінія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Полілінія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Полілінія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Полілінія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Полілінія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Полілінія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Полілінія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Полілінія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Полілінія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Полілінія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Полілінія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Полілінія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Полілінія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Полілінія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Полілінія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Полілінія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Полілінія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Полілінія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Полілінія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Полілінія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Полілінія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Полілінія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Полілінія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Полілінія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Полілінія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Полілінія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Полілінія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Полілінія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Полілінія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Полілінія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Полілінія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Полілінія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Полілінія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Полілінія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Полілінія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Полілінія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Полілінія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Полілінія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Полілінія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Полілінія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Полілінія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Полілінія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Полілінія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Полілінія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Полілінія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Полілінія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Полілінія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Полілінія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Полілінія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Полілінія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Полілінія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Полілінія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Полілінія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Полілінія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Полілінія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Полілінія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Полілінія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Полілінія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Полілінія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Полілінія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Полілінія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Полілінія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Полілінія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Полілінія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Полілінія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Полілінія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Полілінія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Полілінія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Полілінія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Полілінія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Полілінія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Полілінія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Полілінія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Полілінія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Полілінія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Полілінія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Полілінія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Полілінія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Полілінія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Полілінія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Полілінія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Полілінія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Полілінія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Полілінія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Полілінія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Полілінія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Полілінія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Полілінія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Полілінія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Полілінія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Полілінія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Полілінія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Полілінія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Полілінія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Полілінія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Полілінія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Полілінія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Полілінія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Полілінія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Полілінія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Полілінія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Полілінія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Полілінія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Полілінія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Полілінія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Полілінія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Полілінія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Полілінія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Полілінія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Полілінія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Полілінія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Полілінія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Полілінія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Полілінія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Полілінія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Полілінія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Полілінія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Полілінія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Полілінія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Полілінія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Полілінія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Полілінія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Полілінія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Полілінія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Полілінія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Полілінія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Полілінія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Полілінія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Полілінія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Полілінія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Полілінія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Полілінія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Полілінія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Полілінія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Полілінія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Полілінія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Полілінія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Полілінія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Полілінія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Полілінія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Полілінія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Полілінія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Полілінія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Полілінія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Полілінія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Полілінія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Полілінія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Полілінія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Полілінія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Полілінія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Полілінія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Полілінія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Полілінія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Полілінія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Полілінія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Полілінія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Полілінія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Полілінія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Полілінія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Полілінія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Полілінія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Полілінія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Полілінія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Полілінія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Полілінія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Полілінія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Полілінія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Полілінія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Полілінія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Полілінія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Полілінія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Полілінія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Полілінія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Полілінія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Полілінія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Полілінія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Полілінія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Полілінія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Полілінія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Полілінія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Полілінія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Полілінія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Полілінія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Полілінія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Полілінія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Полілінія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Полілінія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Полілінія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Полілінія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Полілінія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Полілінія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Полілінія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Полілінія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Полілінія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Полілінія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Полілінія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Полілінія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Полілінія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Полілінія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Полілінія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Полілінія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Полілінія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Полілінія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Полілінія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Полілінія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Полілінія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Полілінія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Полілінія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Полілінія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Полілінія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Полілінія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Полілінія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Полілінія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Полілінія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Полілінія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Полілінія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Полілінія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Полілінія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Полілінія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Полілінія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Полілінія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Полілінія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Полілінія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Полілінія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Полілінія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Полілінія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Полілінія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Полілінія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Прямокутник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Полілінія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Полілінія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Полілінія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Полілінія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Полілінія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Полілінія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Полілінія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Полілінія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Полілінія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Полілінія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Полілінія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Полілінія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Полілінія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Полілінія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Полілінія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Полілінія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Полілінія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Полілінія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Полілінія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Полілінія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Полілінія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Полілінія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Полілінія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Полілінія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Полілінія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Полілінія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Полілінія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Полілінія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Полілінія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Полілінія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Полілінія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Полілінія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Полілінія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Полілінія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Полілінія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Полілінія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Полілінія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Полілінія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Полілінія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Полілінія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Полілінія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Полілінія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Полілінія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Полілінія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Полілінія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Полілінія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Полілінія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Полілінія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Полілінія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Полілінія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Полілінія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Полілінія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Полілінія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Полілінія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Полілінія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Полілінія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Полілінія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Полілінія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Полілінія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Полілінія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Полілінія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Полілінія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Полілінія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Полілінія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Полілінія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Полілінія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Полілінія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Полілінія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Полілінія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Полілінія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Полілінія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Полілінія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Полілінія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Полілінія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Полілінія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Полілінія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Полілінія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Полілінія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Полілінія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Полілінія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Полілінія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Полілінія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Полілінія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Полілінія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Полілінія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Полілінія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Полілінія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Полілінія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Полілінія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Полілінія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Полілінія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Полілінія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Полілінія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Полілінія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Полілінія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Полілінія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Полілінія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Полілінія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Полілінія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Полілінія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Полілінія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Полілінія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Полілінія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Полілінія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Полілінія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Полілінія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Полілінія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Полілінія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Полілінія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Полілінія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171452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Огляд вечірки" descr="&quot;&quot;" title="Overview (navigation button)">
          <a:hlinkClick xmlns:r="http://schemas.openxmlformats.org/officeDocument/2006/relationships" r:id="rId1" tooltip="Клацніть, щоб переглянути загальні відомості про вечірку"/>
        </xdr:cNvPr>
        <xdr:cNvSpPr/>
      </xdr:nvSpPr>
      <xdr:spPr>
        <a:xfrm>
          <a:off x="1171575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ОГЛЯД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ВЕЧІРКИ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Група 2257" descr="Flourish pattern" title="Межа назви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Група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Група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Група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Полілінія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Полілінія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Полілінія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Полілінія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Полілінія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Полілінія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Полілінія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Полілінія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Полілінія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Полілінія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Полілінія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Полілінія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Полілінія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Полілінія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Полілінія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Полілінія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Полілінія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Полілінія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Полілінія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Полілінія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Полілінія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Полілінія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Полілінія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Полілінія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Полілінія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Полілінія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Полілінія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Полілінія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Полілінія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Полілінія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Полілінія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Полілінія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Полілінія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Полілінія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Полілінія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Полілінія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Полілінія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Полілінія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Полілінія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Полілінія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Полілінія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Полілінія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Полілінія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Полілінія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Полілінія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Полілінія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Полілінія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Полілінія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Полілінія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Полілінія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Полілінія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Полілінія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Полілінія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Полілінія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Полілінія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Полілінія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Полілінія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Полілінія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Полілінія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Полілінія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Полілінія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Полілінія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Полілінія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Полілінія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Полілінія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Полілінія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Полілінія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Полілінія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Полілінія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Полілінія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Полілінія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Полілінія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Полілінія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Полілінія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Полілінія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Полілінія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Полілінія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Полілінія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Полілінія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Полілінія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Полілінія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Полілінія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Полілінія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Полілінія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Полілінія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Полілінія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Полілінія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Полілінія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Полілінія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Полілінія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Полілінія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Полілінія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Полілінія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Полілінія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Полілінія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Полілінія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Полілінія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Полілінія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Полілінія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Полілінія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Полілінія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Полілінія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Полілінія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Полілінія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Полілінія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Полілінія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Полілінія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Полілінія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Полілінія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Полілінія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Полілінія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Полілінія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Полілінія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Полілінія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Полілінія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Полілінія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Полілінія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Полілінія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Полілінія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Полілінія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Полілінія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Полілінія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Полілінія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Полілінія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Полілінія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Полілінія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Полілінія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Полілінія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Полілінія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Полілінія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Полілінія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Полілінія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Полілінія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Полілінія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Полілінія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Полілінія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Полілінія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Полілінія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Полілінія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Полілінія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Полілінія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Полілінія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Полілінія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Полілінія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Полілінія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Полілінія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Полілінія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Полілінія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Полілінія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Полілінія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Полілінія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Полілінія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Полілінія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Полілінія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Полілінія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Полілінія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Полілінія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Полілінія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Полілінія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Полілінія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Полілінія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Полілінія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Полілінія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Полілінія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Полілінія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Полілінія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Полілінія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Полілінія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Полілінія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Полілінія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Полілінія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Полілінія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Полілінія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Полілінія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Полілінія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Полілінія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Полілінія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Полілінія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Полілінія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Полілінія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Полілінія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Полілінія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Полілінія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Полілінія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Полілінія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Полілінія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Полілінія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Полілінія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Полілінія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Полілінія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Полілінія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Полілінія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Полілінія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Полілінія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Полілінія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Полілінія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Полілінія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Полілінія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Полілінія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Полілінія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Полілінія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Полілінія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Полілінія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Полілінія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Полілінія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Полілінія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Полілінія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Полілінія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Полілінія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Полілінія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Полілінія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Полілінія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Полілінія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Полілінія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Полілінія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Полілінія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Полілінія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Полілінія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Полілінія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Полілінія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Полілінія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Полілінія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Полілінія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Полілінія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Полілінія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Полілінія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Полілінія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Полілінія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Полілінія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Полілінія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Полілінія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Прямокутник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Полілінія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Полілінія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Полілінія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Полілінія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Полілінія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Полілінія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Полілінія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Полілінія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Полілінія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Полілінія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Полілінія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Полілінія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Полілінія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Полілінія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Полілінія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Полілінія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Полілінія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Полілінія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Полілінія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Полілінія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Полілінія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Полілінія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Полілінія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Полілінія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Полілінія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Полілінія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Полілінія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Полілінія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Полілінія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Полілінія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Полілінія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Полілінія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Полілінія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Полілінія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Полілінія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Полілінія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Полілінія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Полілінія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Полілінія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Полілінія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Полілінія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Полілінія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Полілінія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Полілінія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Полілінія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Полілінія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Полілінія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Полілінія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Полілінія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Полілінія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Полілінія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Полілінія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Полілінія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Полілінія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Полілінія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Полілінія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Полілінія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Полілінія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Полілінія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Полілінія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Полілінія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Полілінія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Полілінія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Полілінія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Полілінія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Полілінія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Полілінія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Полілінія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Полілінія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Полілінія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Полілінія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Полілінія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Полілінія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Полілінія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Полілінія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Полілінія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Полілінія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Полілінія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Полілінія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Полілінія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Полілінія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Полілінія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Полілінія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Полілінія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Полілінія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Полілінія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Полілінія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Полілінія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Полілінія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Полілінія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Полілінія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Полілінія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Полілінія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Полілінія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Полілінія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Полілінія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Полілінія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Полілінія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Полілінія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Полілінія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Полілінія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Полілінія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Полілінія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Полілінія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Полілінія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Полілінія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Полілінія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Полілінія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Полілінія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Полілінія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904875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Інші предмети першої необхідності" descr="&quot;&quot;" title="Інші предмети першої необхідності (navigation button)">
          <a:hlinkClick xmlns:r="http://schemas.openxmlformats.org/officeDocument/2006/relationships" r:id="rId1" tooltip="Клацніть, щоб переглянути відомості про інші предмети першої необхідності"/>
        </xdr:cNvPr>
        <xdr:cNvSpPr/>
      </xdr:nvSpPr>
      <xdr:spPr>
        <a:xfrm>
          <a:off x="9029700" y="695325"/>
          <a:ext cx="25374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ІНШІ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ВАЖЛИВІ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ВІДОМОСТІ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9</xdr:col>
      <xdr:colOff>2657475</xdr:colOff>
      <xdr:row>2</xdr:row>
      <xdr:rowOff>200025</xdr:rowOff>
    </xdr:from>
    <xdr:to>
      <xdr:col>10</xdr:col>
      <xdr:colOff>60960</xdr:colOff>
      <xdr:row>2</xdr:row>
      <xdr:rowOff>474345</xdr:rowOff>
    </xdr:to>
    <xdr:sp macro="" textlink="">
      <xdr:nvSpPr>
        <xdr:cNvPr id="2606" name="Інші предмети першої необхідності" descr="&quot;&quot;" title="Overview (navigation button)">
          <a:hlinkClick xmlns:r="http://schemas.openxmlformats.org/officeDocument/2006/relationships" r:id="rId2" tooltip="Клацніть, щоб переглянути загальні відомості про вечірку"/>
        </xdr:cNvPr>
        <xdr:cNvSpPr/>
      </xdr:nvSpPr>
      <xdr:spPr>
        <a:xfrm>
          <a:off x="1170622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ОГЛЯД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ВЕЧІРКИ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Автофігура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Автофігура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Автофігура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Межа назви" descr="Flourish pattern" title="Межа назви"/>
        <xdr:cNvGrpSpPr>
          <a:grpSpLocks noChangeAspect="1"/>
        </xdr:cNvGrpSpPr>
      </xdr:nvGrpSpPr>
      <xdr:grpSpPr bwMode="auto">
        <a:xfrm>
          <a:off x="0" y="0"/>
          <a:ext cx="10459228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Група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Полілінія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Полілінія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Полілінія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Полілінія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Полілінія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Полілінія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Полілінія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Полілінія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Полілінія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Полілінія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Полілінія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Полілінія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Полілінія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Полілінія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Полілінія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Полілінія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Полілінія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Полілінія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Полілінія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Полілінія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Полілінія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Полілінія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Полілінія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Полілінія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Полілінія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Полілінія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Полілінія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Полілінія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Полілінія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Полілінія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Полілінія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Полілінія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Полілінія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Полілінія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Полілінія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Полілінія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Полілінія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Полілінія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Полілінія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Полілінія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Полілінія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Полілінія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Полілінія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Полілінія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Полілінія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Полілінія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Полілінія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Полілінія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Полілінія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Полілінія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Полілінія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Полілінія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Полілінія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Полілінія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Полілінія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Полілінія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Полілінія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Полілінія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Полілінія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Полілінія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Полілінія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Полілінія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Полілінія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Полілінія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Полілінія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Полілінія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Полілінія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Полілінія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Полілінія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Полілінія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Полілінія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Полілінія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Полілінія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Полілінія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Полілінія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Полілінія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Полілінія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Полілінія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Полілінія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Полілінія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Полілінія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Полілінія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Полілінія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Полілінія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Полілінія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Полілінія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Полілінія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Полілінія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Полілінія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Полілінія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Полілінія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Полілінія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Полілінія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Полілінія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Полілінія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Полілінія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Полілінія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Полілінія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Полілінія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Полілінія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Полілінія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Полілінія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Полілінія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Полілінія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Полілінія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Полілінія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Полілінія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Полілінія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Полілінія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Полілінія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Полілінія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Полілінія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Полілінія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Полілінія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Полілінія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Полілінія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Полілінія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Полілінія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Полілінія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Полілінія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Полілінія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Полілінія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Полілінія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Полілінія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Полілінія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Полілінія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Полілінія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Полілінія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Полілінія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Полілінія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Полілінія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Полілінія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Полілінія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Полілінія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Полілінія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Полілінія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Полілінія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Полілінія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Полілінія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Полілінія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Полілінія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Полілінія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Полілінія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Полілінія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Полілінія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Полілінія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Полілінія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Полілінія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Полілінія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Полілінія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Полілінія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Полілінія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Полілінія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Полілінія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Полілінія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Полілінія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Полілінія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Полілінія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Полілінія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Полілінія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Полілінія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Полілінія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Полілінія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Полілінія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Полілінія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Полілінія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Полілінія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Полілінія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Полілінія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Полілінія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Полілінія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Полілінія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Полілінія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Полілінія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Полілінія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Полілінія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Полілінія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Полілінія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Полілінія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Полілінія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Полілінія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Полілінія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Полілінія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Полілінія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Полілінія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Полілінія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Полілінія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Полілінія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Полілінія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Полілінія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Полілінія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Полілінія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Полілінія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Полілінія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Полілінія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Полілінія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Полілінія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Полілінія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Полілінія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Полілінія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Полілінія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Полілінія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Полілінія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Полілінія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Полілінія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Полілінія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Полілінія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Полілінія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Полілінія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Полілінія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Полілінія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Полілінія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Полілінія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Полілінія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Полілінія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Полілінія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Полілінія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Полілінія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Полілінія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Полілінія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Полілінія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Полілінія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Полілінія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Полілінія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Полілінія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Полілінія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Полілінія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Полілінія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Полілінія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Полілінія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Полілінія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Прямокутник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Полілінія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Полілінія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Полілінія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Полілінія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Полілінія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Полілінія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Полілінія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Полілінія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Полілінія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Полілінія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Полілінія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Полілінія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Полілінія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Полілінія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Полілінія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Полілінія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Полілінія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Полілінія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Полілінія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Полілінія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Полілінія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Полілінія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Полілінія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13335</xdr:colOff>
      <xdr:row>2</xdr:row>
      <xdr:rowOff>483870</xdr:rowOff>
    </xdr:to>
    <xdr:sp macro="" textlink="">
      <xdr:nvSpPr>
        <xdr:cNvPr id="1820" name="Огляд вечірки" descr="&quot;&quot;" title="Overview (navigation button)">
          <a:hlinkClick xmlns:r="http://schemas.openxmlformats.org/officeDocument/2006/relationships" r:id="rId1" tooltip="Клацніть, щоб переглянути загальні відомості про вечірку"/>
        </xdr:cNvPr>
        <xdr:cNvSpPr/>
      </xdr:nvSpPr>
      <xdr:spPr>
        <a:xfrm>
          <a:off x="78200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ОГЛЯД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ВЕЧІРКИ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  <xdr:twoCellAnchor>
    <xdr:from>
      <xdr:col>4</xdr:col>
      <xdr:colOff>352425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Їжа та напої" descr="&quot;&quot;" title="Їжа та напої (navigation button)">
          <a:hlinkClick xmlns:r="http://schemas.openxmlformats.org/officeDocument/2006/relationships" r:id="rId2" tooltip="Клацніть, щоб переглянути відомості про їжу та напої"/>
        </xdr:cNvPr>
        <xdr:cNvSpPr/>
      </xdr:nvSpPr>
      <xdr:spPr>
        <a:xfrm>
          <a:off x="5953125" y="704850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0"/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ЇЖА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ТА</a:t>
          </a:r>
          <a:r>
            <a:rPr lang="zh-CN" altLang="en-US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 </a:t>
          </a:r>
          <a:r>
            <a:rPr lang="uk-UA" altLang="zh-CN" sz="1200" b="1" i="0" u="none" strike="noStrike" baseline="0" smtClean="0">
              <a:solidFill>
                <a:schemeClr val="lt1"/>
              </a:solidFill>
              <a:latin typeface="+mj-lt"/>
              <a:ea typeface="+mn-ea"/>
              <a:cs typeface="+mn-cs"/>
            </a:rPr>
            <a:t>НАПОЇ</a:t>
          </a:r>
          <a:endParaRPr lang="zh-CN" altLang="en-US" sz="1200" b="1" i="0" u="none" strike="noStrike" baseline="0" smtClean="0">
            <a:solidFill>
              <a:schemeClr val="lt1"/>
            </a:solidFill>
            <a:latin typeface="+mj-lt"/>
            <a:ea typeface="+mn-ea"/>
            <a:cs typeface="+mn-cs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152401</xdr:colOff>
      <xdr:row>0</xdr:row>
      <xdr:rowOff>190500</xdr:rowOff>
    </xdr:from>
    <xdr:to>
      <xdr:col>34</xdr:col>
      <xdr:colOff>1</xdr:colOff>
      <xdr:row>0</xdr:row>
      <xdr:rowOff>676275</xdr:rowOff>
    </xdr:to>
    <xdr:sp macro="" textlink="">
      <xdr:nvSpPr>
        <xdr:cNvPr id="6" name="Порада" descr="Надрукуйте цей аркуш і скористайтеся ним, щоб зробити ескіз розміщення за столом." title="Порада"/>
        <xdr:cNvSpPr txBox="1"/>
      </xdr:nvSpPr>
      <xdr:spPr>
        <a:xfrm>
          <a:off x="4972051" y="190500"/>
          <a:ext cx="21526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Надрукуйте цей аркуш і скористайтеся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uk-U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ним, щоб зробити ескіз розміщення 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 столом.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Огляд_бюджету" displayName="Огляд_бюджету" ref="D16:H21" totalsRowCount="1" headerRowDxfId="79">
  <tableColumns count="5">
    <tableColumn id="1" name="ЕЛЕМЕНТ" totalsRowLabel="Підсумок" dataDxfId="78" totalsRowDxfId="77"/>
    <tableColumn id="5" name="КІЛЬКІСТЬ" totalsRowFunction="sum" dataDxfId="76" totalsRowDxfId="75"/>
    <tableColumn id="2" name="СУМА БЮДЖЕТУ" totalsRowFunction="sum" dataDxfId="74" totalsRowDxfId="73"/>
    <tableColumn id="3" name="ЗАГАЛЬНІ ВИТРАТИ" totalsRowFunction="sum" dataDxfId="72" totalsRowDxfId="71"/>
    <tableColumn id="4" name="РІЗНИЦЯ" totalsRowFunction="sum" dataDxfId="70" totalsRowDxfId="69">
      <calculatedColumnFormula>Огляд_бюджету[[#This Row],[СУМА БЮДЖЕТУ]]-Огляд_бюджету[[#This Row],[ЗАГАЛЬНІ ВИТРАТИ]]</calculatedColumn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Зведення за бюджетом" altTextSummary="Суми за бюджетними статтями, запланований бюджет, загальні витрати й відхилення від бюджету"/>
    </ext>
  </extLst>
</table>
</file>

<file path=xl/tables/table2.xml><?xml version="1.0" encoding="utf-8"?>
<table xmlns="http://schemas.openxmlformats.org/spreadsheetml/2006/main" id="11" name="Зведення_для_учасників" displayName="Зведення_для_учасників" ref="D8:H11" totalsRowCount="1" headerRowDxfId="68">
  <tableColumns count="5">
    <tableColumn id="1" name="Підтверджені гості" totalsRowLabel="Підсумок" dataDxfId="67" totalsRowDxfId="66"/>
    <tableColumn id="2" name="Усього підтверджено" totalsRowFunction="sum" dataDxfId="65" totalsRowDxfId="64"/>
    <tableColumn id="4" name="Продукти" totalsRowFunction="custom" dataDxfId="63" totalsRowDxfId="62">
      <totalsRowFormula>"Сер.   "&amp;TEXT(SUBTOTAL(101,Зведення_для_учасників[Продукти]),"# ##0,00₴")</totalsRowFormula>
    </tableColumn>
    <tableColumn id="3" name="Інше" totalsRowFunction="custom" dataDxfId="61" totalsRowDxfId="60">
      <calculatedColumnFormula>Основні_витрати_на_гостя</calculatedColumnFormula>
      <totalsRowFormula>"Сер.   "&amp;TEXT(SUBTOTAL(101,Зведення_для_учасників[Інше]),"# ##0,00₴")</totalsRowFormula>
    </tableColumn>
    <tableColumn id="5" name="Усього" totalsRowFunction="sum" dataDxfId="59" totalsRowDxfId="58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Зведення за гостями" altTextSummary="Список відповідей на запрошення, витрати на гостя і запланований бюджет."/>
    </ext>
  </extLst>
</table>
</file>

<file path=xl/tables/table3.xml><?xml version="1.0" encoding="utf-8"?>
<table xmlns="http://schemas.openxmlformats.org/spreadsheetml/2006/main" id="1" name="Таблиця_для_гостей" displayName="Таблиця_для_гостей" ref="B7:L22" totalsRowShown="0">
  <autoFilter ref="B7:L22"/>
  <tableColumns count="11">
    <tableColumn id="1" name="ІМ’Я" dataDxfId="57"/>
    <tableColumn id="2" name="АДРЕСА" dataDxfId="56"/>
    <tableColumn id="3" name="МІСТО" dataDxfId="55"/>
    <tableColumn id="4" name="КРАЇНА" dataDxfId="54"/>
    <tableColumn id="5" name="ПОШТОВИЙ ІНДЕКС" dataDxfId="53"/>
    <tableColumn id="6" name="НОМЕР ТЕЛЕФОНУ" dataDxfId="52"/>
    <tableColumn id="11" name="ЕЛЕКТРОННА ПОШТА" dataDxfId="51"/>
    <tableColumn id="7" name="ПРИЙДУТЬ?" dataDxfId="50"/>
    <tableColumn id="8" name="ДІТИ" dataDxfId="49"/>
    <tableColumn id="9" name="ДОРОСЛІ" dataDxfId="48"/>
    <tableColumn id="10" name="УСЬОГО" dataDxfId="47">
      <calculatedColumnFormula>SUM(Таблиця_для_гостей[[#This Row],[ДІТИ]:[ДОРОСЛІ]])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Гості" altTextSummary="Список імен гостей і додаткові відомості, такі як адреса, адреса електронної пошти, присутність (так або ні), кількість присутніх дітей і дорослих і розрахункова загальна кількість присутніх."/>
    </ext>
  </extLst>
</table>
</file>

<file path=xl/tables/table4.xml><?xml version="1.0" encoding="utf-8"?>
<table xmlns="http://schemas.openxmlformats.org/spreadsheetml/2006/main" id="2" name="Таблиця_для_їжі" displayName="Таблиця_для_їжі" ref="B6:J25" totalsRowCount="1" totalsRowDxfId="46">
  <tableColumns count="9">
    <tableColumn id="1" name="ПРОДУКТИ ТА НАПОЇ – ОКРЕМІ КОМПОНЕНТИ" totalsRowLabel="Підсумок" dataDxfId="45" totalsRowDxfId="44"/>
    <tableColumn id="6" name="ЗАГАЛЬНІ ВИТРАТИ" totalsRowFunction="sum" dataDxfId="43" totalsRowDxfId="42"/>
    <tableColumn id="2" name="ПОРЦІЯ НА ДИТИНУ" totalsRowFunction="sum" dataDxfId="41" totalsRowDxfId="40"/>
    <tableColumn id="3" name="ПОРЦІЯ НА ДОРОСЛОГО" totalsRowFunction="sum" dataDxfId="39" totalsRowDxfId="38"/>
    <tableColumn id="4" name="УСЬОГО ПОРЦІЙ" totalsRowFunction="sum" dataDxfId="37" totalsRowDxfId="36">
      <calculatedColumnFormula>(Таблиця_для_їжі[[#This Row],[ПОРЦІЯ НА ДИТИНУ]]*Кількість_дітей)+(Таблиця_для_їжі[[#This Row],[ПОРЦІЯ НА ДОРОСЛОГО]]*Кількість_дорослих)</calculatedColumnFormula>
    </tableColumn>
    <tableColumn id="7" name="ВАРТІСТЬ ПОСЛУГИ" totalsRowFunction="sum" dataDxfId="35" totalsRowDxfId="34">
      <calculatedColumnFormula>IFERROR(Таблиця_для_їжі[[#This Row],[ЗАГАЛЬНІ ВИТРАТИ]]/Таблиця_для_їжі[[#This Row],[УСЬОГО ПОРЦІЙ]],"")</calculatedColumnFormula>
    </tableColumn>
    <tableColumn id="10" name="ВАРТІСТЬ НА ДИТИНУ" totalsRowFunction="sum" dataDxfId="33" totalsRowDxfId="32">
      <calculatedColumnFormula>IFERROR(Таблиця_для_їжі[[#This Row],[ВАРТІСТЬ ПОСЛУГИ]]*Таблиця_для_їжі[[#This Row],[ПОРЦІЯ НА ДИТИНУ]],"")</calculatedColumnFormula>
    </tableColumn>
    <tableColumn id="9" name="ВАРТІСТЬ НА ДОРОСЛОГО" totalsRowFunction="sum" dataDxfId="31" totalsRowDxfId="30">
      <calculatedColumnFormula>IFERROR(Таблиця_для_їжі[[#This Row],[ВАРТІСТЬ ПОСЛУГИ]]*Таблиця_для_їжі[[#This Row],[ПОРЦІЯ НА ДОРОСЛОГО]],"")</calculatedColumnFormula>
    </tableColumn>
    <tableColumn id="5" name="ПРИМІТКИ" totalsRowFunction="sum" dataDxfId="29" totalsRowDxfId="28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Їжа та напої" altTextSummary=" Список їжі та напоїв, включно із загальною вартістю, розміром порцій для дітей і дорослих, обчисленою загальною вартістю порцій, вартістю однієї порції, вартістю для однієї дитини та одного дорослого разом із примітками."/>
    </ext>
  </extLst>
</table>
</file>

<file path=xl/tables/table5.xml><?xml version="1.0" encoding="utf-8"?>
<table xmlns="http://schemas.openxmlformats.org/spreadsheetml/2006/main" id="6" name="Таблиця_2__бюджет" displayName="Таблиця_2__бюджет" ref="B17:E22" totalsRowCount="1" headerRowDxfId="27">
  <autoFilter ref="B17:E21"/>
  <tableColumns count="4">
    <tableColumn id="1" name="Оздоблення" totalsRowLabel="Підсумок" dataDxfId="26" totalsRowDxfId="25"/>
    <tableColumn id="3" name="Вартість" totalsRowFunction="sum" dataDxfId="24" totalsRowDxfId="23"/>
    <tableColumn id="5" name="Придбано" dataDxfId="22" totalsRowDxfId="21"/>
    <tableColumn id="6" name="Примітки" dataDxfId="20" totalsRowDxfId="19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Таблиця_1__бюджет" displayName="Таблиця_1__бюджет" ref="B6:E14" totalsRowCount="1" headerRowDxfId="18" totalsRowDxfId="17">
  <autoFilter ref="B6:E13"/>
  <tableColumns count="4">
    <tableColumn id="1" name="Обладнання та витратні матеріали" totalsRowLabel="Підсумок" dataDxfId="16" totalsRowDxfId="15"/>
    <tableColumn id="3" name="Вартість" totalsRowFunction="sum" dataDxfId="14" totalsRowDxfId="13"/>
    <tableColumn id="5" name="Придбано" dataDxfId="12" totalsRowDxfId="11"/>
    <tableColumn id="6" name="Примітки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Інші важливі відомості" altTextSummary="Список інших елементів, таких як обладнання та інвентар, вартість, придбані одиниці (так або ні) та примітки."/>
    </ext>
  </extLst>
</table>
</file>

<file path=xl/tables/table7.xml><?xml version="1.0" encoding="utf-8"?>
<table xmlns="http://schemas.openxmlformats.org/spreadsheetml/2006/main" id="8" name="Таблиця_3__бюджет" displayName="Таблиця_3__бюджет" ref="B25:E30" totalsRowCount="1" headerRowDxfId="8">
  <autoFilter ref="B25:E29"/>
  <tableColumns count="4">
    <tableColumn id="1" name="Інше" totalsRowLabel="Підсумок" dataDxfId="7" totalsRowDxfId="6"/>
    <tableColumn id="2" name="Вартість" totalsRowFunction="sum" dataDxfId="5" totalsRowDxfId="4"/>
    <tableColumn id="3" name="Придбано" dataDxfId="3" totalsRowDxfId="2"/>
    <tableColumn id="4" name="Примітки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tabSelected="1" workbookViewId="0">
      <selection activeCell="A5" sqref="A5"/>
    </sheetView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34.25" customWidth="1"/>
    <col min="5" max="5" width="20.125" bestFit="1" customWidth="1"/>
    <col min="6" max="7" width="18.25" customWidth="1"/>
    <col min="8" max="8" width="19.5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179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180</v>
      </c>
      <c r="D6" s="12" t="s">
        <v>184</v>
      </c>
      <c r="H6" s="82" t="str">
        <f>"КІЛЬКІСТЬ ОЧІКУВАНИХ ПІДТВЕРДЖЕНЬ: "&amp;Кількість_очікуваних_підтверджень</f>
        <v>КІЛЬКІСТЬ ОЧІКУВАНИХ ПІДТВЕРДЖЕНЬ: 2</v>
      </c>
    </row>
    <row r="7" spans="1:9" ht="21.75" customHeight="1" x14ac:dyDescent="0.35">
      <c r="B7" s="59" t="s">
        <v>161</v>
      </c>
      <c r="D7" s="83" t="s">
        <v>192</v>
      </c>
      <c r="E7" s="84"/>
      <c r="F7" s="85" t="s">
        <v>193</v>
      </c>
      <c r="G7" s="84"/>
      <c r="H7" s="60" t="s">
        <v>188</v>
      </c>
    </row>
    <row r="8" spans="1:9" s="13" customFormat="1" ht="21.75" customHeight="1" x14ac:dyDescent="0.2">
      <c r="B8" s="14"/>
      <c r="D8" s="22" t="s">
        <v>191</v>
      </c>
      <c r="E8" s="21" t="s">
        <v>155</v>
      </c>
      <c r="F8" s="61" t="s">
        <v>162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181</v>
      </c>
      <c r="D9" s="26" t="s">
        <v>1</v>
      </c>
      <c r="E9" s="48">
        <f>SUMIF(Таблиця_для_гостей[ПРИЙДУТЬ?],"=Так",Таблиця_для_гостей[ДОРОСЛІ])</f>
        <v>26</v>
      </c>
      <c r="F9" s="78">
        <f>Таблиця_для_їжі[[#Totals],[ВАРТІСТЬ НА ДОРОСЛОГО]]</f>
        <v>12.690089084110037</v>
      </c>
      <c r="G9" s="79">
        <f>Основні_витрати_на_гостя</f>
        <v>18.695652173913043</v>
      </c>
      <c r="H9" s="71">
        <f>(Зведення_для_учасників[[#This Row],[Продукти]]+Зведення_для_учасників[[#This Row],[Інше]])*Кількість_дорослих</f>
        <v>816.02927270860016</v>
      </c>
    </row>
    <row r="10" spans="1:9" s="15" customFormat="1" ht="21.75" customHeight="1" x14ac:dyDescent="0.35">
      <c r="B10" s="86">
        <v>40708</v>
      </c>
      <c r="C10" s="86"/>
      <c r="D10" s="26" t="s">
        <v>0</v>
      </c>
      <c r="E10" s="48">
        <f>SUMIF(Таблиця_для_гостей[ПРИЙДУТЬ?],"=Так",Таблиця_для_гостей[ДІТИ])</f>
        <v>20</v>
      </c>
      <c r="F10" s="78">
        <f>Таблиця_для_їжі[[#Totals],[ВАРТІСТЬ НА ДИТИНУ]]</f>
        <v>7.2528841906569532</v>
      </c>
      <c r="G10" s="79">
        <f>Основні_витрати_на_гостя</f>
        <v>18.695652173913043</v>
      </c>
      <c r="H10" s="71">
        <f>(Зведення_для_учасників[[#This Row],[Продукти]]+Зведення_для_учасників[[#This Row],[Інше]])*Кількість_дітей</f>
        <v>518.97072729139995</v>
      </c>
    </row>
    <row r="11" spans="1:9" ht="21.75" customHeight="1" x14ac:dyDescent="0.25">
      <c r="D11" s="25" t="s">
        <v>216</v>
      </c>
      <c r="E11" s="49">
        <f>SUBTOTAL(109,Зведення_для_учасників[Усього підтверджено])</f>
        <v>46</v>
      </c>
      <c r="F11" s="77" t="str">
        <f>"Сер.   "&amp;TEXT(SUBTOTAL(101,Зведення_для_учасників[Продукти]),"# ##0,00₴")</f>
        <v>Сер.   9,97₴</v>
      </c>
      <c r="G11" s="75" t="str">
        <f>"Сер.   "&amp;TEXT(SUBTOTAL(101,Зведення_для_учасників[Інше]),"# ##0,00₴")</f>
        <v>Сер.   18,70₴</v>
      </c>
      <c r="H11" s="80">
        <f>SUBTOTAL(109,Зведення_для_учасників[Усього])</f>
        <v>1335</v>
      </c>
    </row>
    <row r="12" spans="1:9" ht="21.75" customHeight="1" x14ac:dyDescent="0.25">
      <c r="B12" s="12" t="s">
        <v>182</v>
      </c>
    </row>
    <row r="13" spans="1:9" s="13" customFormat="1" ht="21.75" customHeight="1" x14ac:dyDescent="0.35">
      <c r="A13" s="15"/>
      <c r="B13" s="59" t="s">
        <v>160</v>
      </c>
      <c r="D13" s="16"/>
      <c r="E13" s="17"/>
      <c r="F13" s="18"/>
      <c r="G13" s="18"/>
      <c r="H13" s="19"/>
    </row>
    <row r="14" spans="1:9" ht="21.75" customHeight="1" x14ac:dyDescent="0.25"/>
    <row r="15" spans="1:9" ht="21.75" customHeight="1" x14ac:dyDescent="0.25">
      <c r="B15" s="12" t="s">
        <v>183</v>
      </c>
      <c r="D15" s="12" t="s">
        <v>185</v>
      </c>
    </row>
    <row r="16" spans="1:9" ht="21.75" customHeight="1" x14ac:dyDescent="0.35">
      <c r="B16" s="59" t="s">
        <v>177</v>
      </c>
      <c r="D16" s="25" t="s">
        <v>186</v>
      </c>
      <c r="E16" s="49" t="s">
        <v>187</v>
      </c>
      <c r="F16" s="50" t="s">
        <v>188</v>
      </c>
      <c r="G16" s="50" t="s">
        <v>189</v>
      </c>
      <c r="H16" s="24" t="s">
        <v>190</v>
      </c>
    </row>
    <row r="17" spans="4:8" ht="21.75" customHeight="1" x14ac:dyDescent="0.25">
      <c r="D17" s="25" t="s">
        <v>157</v>
      </c>
      <c r="E17" s="51">
        <f>COUNTA(Таблиця_для_їжі[ПРОДУКТИ ТА НАПОЇ – ОКРЕМІ КОМПОНЕНТИ])</f>
        <v>18</v>
      </c>
      <c r="F17" s="76">
        <v>500</v>
      </c>
      <c r="G17" s="76">
        <f>Таблиця_для_їжі[[#Totals],[ЗАГАЛЬНІ ВИТРАТИ]]</f>
        <v>475</v>
      </c>
      <c r="H17" s="80">
        <f>Огляд_бюджету[[#This Row],[СУМА БЮДЖЕТУ]]-Огляд_бюджету[[#This Row],[ЗАГАЛЬНІ ВИТРАТИ]]</f>
        <v>25</v>
      </c>
    </row>
    <row r="18" spans="4:8" ht="21.75" customHeight="1" x14ac:dyDescent="0.25">
      <c r="D18" s="25" t="str">
        <f>Таблиця_1__заголовок</f>
        <v>Обладнання та витратні матеріали</v>
      </c>
      <c r="E18" s="51">
        <f>COUNTA(Таблиця_1__бюджет[Обладнання та витратні матеріали])</f>
        <v>7</v>
      </c>
      <c r="F18" s="76">
        <v>400</v>
      </c>
      <c r="G18" s="76">
        <f>Таблиця_1__бюджет[[#Totals],[Вартість]]</f>
        <v>400</v>
      </c>
      <c r="H18" s="80">
        <f>Огляд_бюджету[[#This Row],[СУМА БЮДЖЕТУ]]-Огляд_бюджету[[#This Row],[ЗАГАЛЬНІ ВИТРАТИ]]</f>
        <v>0</v>
      </c>
    </row>
    <row r="19" spans="4:8" ht="21.75" customHeight="1" x14ac:dyDescent="0.25">
      <c r="D19" s="25" t="str">
        <f>Таблиця_2__заголовок</f>
        <v>Оздоблення</v>
      </c>
      <c r="E19" s="51">
        <f>COUNTA(Таблиця_2__бюджет[Оздоблення])</f>
        <v>4</v>
      </c>
      <c r="F19" s="76">
        <v>150</v>
      </c>
      <c r="G19" s="76">
        <f>Таблиця_2__бюджет[[#Totals],[Вартість]]</f>
        <v>175</v>
      </c>
      <c r="H19" s="81">
        <f>Огляд_бюджету[[#This Row],[СУМА БЮДЖЕТУ]]-Огляд_бюджету[[#This Row],[ЗАГАЛЬНІ ВИТРАТИ]]</f>
        <v>-25</v>
      </c>
    </row>
    <row r="20" spans="4:8" ht="21.75" customHeight="1" x14ac:dyDescent="0.25">
      <c r="D20" s="25" t="str">
        <f>Таблиця_3__заголовок</f>
        <v>Інше</v>
      </c>
      <c r="E20" s="51">
        <f>COUNTA(Таблиця_3__бюджет[Інше])</f>
        <v>4</v>
      </c>
      <c r="F20" s="76">
        <v>300</v>
      </c>
      <c r="G20" s="76">
        <f>Таблиця_3__бюджет[[#Totals],[Вартість]]</f>
        <v>285</v>
      </c>
      <c r="H20" s="80">
        <f>Огляд_бюджету[[#This Row],[СУМА БЮДЖЕТУ]]-Огляд_бюджету[[#This Row],[ЗАГАЛЬНІ ВИТРАТИ]]</f>
        <v>15</v>
      </c>
    </row>
    <row r="21" spans="4:8" ht="21.75" customHeight="1" x14ac:dyDescent="0.25">
      <c r="D21" s="25" t="s">
        <v>216</v>
      </c>
      <c r="E21" s="51">
        <f>SUBTOTAL(109,Огляд_бюджету[КІЛЬКІСТЬ])</f>
        <v>33</v>
      </c>
      <c r="F21" s="76">
        <f>SUBTOTAL(109,Огляд_бюджету[СУМА БЮДЖЕТУ])</f>
        <v>1350</v>
      </c>
      <c r="G21" s="76">
        <f>SUBTOTAL(109,Огляд_бюджету[ЗАГАЛЬНІ ВИТРАТИ])</f>
        <v>1335</v>
      </c>
      <c r="H21" s="80">
        <f>SUBTOTAL(109,Огляд_бюджету[РІЗНИЦЯ])</f>
        <v>15</v>
      </c>
    </row>
    <row r="22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1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80" priority="1">
      <formula>Кількість_очікуваних_підтверджень&gt;0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10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topLeftCell="F1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19.5" customWidth="1"/>
    <col min="4" max="4" width="18.75" customWidth="1"/>
    <col min="5" max="5" width="12" bestFit="1" customWidth="1"/>
    <col min="6" max="6" width="21.75" bestFit="1" customWidth="1"/>
    <col min="7" max="7" width="21.125" bestFit="1" customWidth="1"/>
    <col min="8" max="8" width="28.25" bestFit="1" customWidth="1"/>
    <col min="9" max="9" width="15.625" customWidth="1"/>
    <col min="10" max="10" width="13.125" customWidth="1"/>
    <col min="11" max="11" width="12.875" bestFit="1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194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197</v>
      </c>
      <c r="C7" s="26" t="s">
        <v>198</v>
      </c>
      <c r="D7" s="26" t="s">
        <v>199</v>
      </c>
      <c r="E7" s="26" t="s">
        <v>200</v>
      </c>
      <c r="F7" s="26" t="s">
        <v>201</v>
      </c>
      <c r="G7" s="26" t="s">
        <v>202</v>
      </c>
      <c r="H7" s="26" t="s">
        <v>203</v>
      </c>
      <c r="I7" s="23" t="s">
        <v>204</v>
      </c>
      <c r="J7" s="23" t="s">
        <v>205</v>
      </c>
      <c r="K7" s="23" t="s">
        <v>206</v>
      </c>
      <c r="L7" s="23" t="s">
        <v>207</v>
      </c>
    </row>
    <row r="8" spans="1:13" s="28" customFormat="1" ht="18" customHeight="1" x14ac:dyDescent="0.25">
      <c r="B8" s="26" t="s">
        <v>36</v>
      </c>
      <c r="C8" s="26" t="s">
        <v>58</v>
      </c>
      <c r="D8" s="26" t="s">
        <v>73</v>
      </c>
      <c r="E8" s="26" t="s">
        <v>88</v>
      </c>
      <c r="F8" s="26" t="s">
        <v>104</v>
      </c>
      <c r="G8" s="47" t="s">
        <v>105</v>
      </c>
      <c r="H8" s="26" t="s">
        <v>103</v>
      </c>
      <c r="I8" s="23" t="s">
        <v>5</v>
      </c>
      <c r="J8" s="23">
        <v>2</v>
      </c>
      <c r="K8" s="23">
        <v>2</v>
      </c>
      <c r="L8" s="23">
        <f>SUM(Таблиця_для_гостей[[#This Row],[ДІТИ]:[ДОРОСЛІ]])</f>
        <v>4</v>
      </c>
    </row>
    <row r="9" spans="1:13" s="28" customFormat="1" ht="18" customHeight="1" x14ac:dyDescent="0.25">
      <c r="B9" s="26" t="s">
        <v>37</v>
      </c>
      <c r="C9" s="26" t="s">
        <v>59</v>
      </c>
      <c r="D9" s="26" t="s">
        <v>74</v>
      </c>
      <c r="E9" s="26" t="s">
        <v>89</v>
      </c>
      <c r="F9" s="26" t="s">
        <v>106</v>
      </c>
      <c r="G9" s="47" t="s">
        <v>134</v>
      </c>
      <c r="H9" s="26" t="s">
        <v>120</v>
      </c>
      <c r="I9" s="23" t="s">
        <v>4</v>
      </c>
      <c r="J9" s="23">
        <v>1</v>
      </c>
      <c r="K9" s="23">
        <v>1</v>
      </c>
      <c r="L9" s="23">
        <f>SUM(Таблиця_для_гостей[[#This Row],[ДІТИ]:[ДОРОСЛІ]])</f>
        <v>2</v>
      </c>
    </row>
    <row r="10" spans="1:13" s="28" customFormat="1" ht="18" customHeight="1" x14ac:dyDescent="0.25">
      <c r="B10" s="26" t="s">
        <v>38</v>
      </c>
      <c r="C10" s="26" t="s">
        <v>60</v>
      </c>
      <c r="D10" s="26" t="s">
        <v>75</v>
      </c>
      <c r="E10" s="26" t="s">
        <v>90</v>
      </c>
      <c r="F10" s="26" t="s">
        <v>107</v>
      </c>
      <c r="G10" s="47" t="s">
        <v>135</v>
      </c>
      <c r="H10" s="26" t="s">
        <v>121</v>
      </c>
      <c r="I10" s="23" t="s">
        <v>4</v>
      </c>
      <c r="J10" s="23">
        <v>3</v>
      </c>
      <c r="K10" s="23">
        <v>3</v>
      </c>
      <c r="L10" s="23">
        <f>SUM(Таблиця_для_гостей[[#This Row],[ДІТИ]:[ДОРОСЛІ]])</f>
        <v>6</v>
      </c>
    </row>
    <row r="11" spans="1:13" s="28" customFormat="1" ht="18" customHeight="1" x14ac:dyDescent="0.25">
      <c r="B11" s="26" t="s">
        <v>39</v>
      </c>
      <c r="C11" s="26" t="s">
        <v>61</v>
      </c>
      <c r="D11" s="26" t="s">
        <v>76</v>
      </c>
      <c r="E11" s="26" t="s">
        <v>91</v>
      </c>
      <c r="F11" s="26" t="s">
        <v>108</v>
      </c>
      <c r="G11" s="47" t="s">
        <v>136</v>
      </c>
      <c r="H11" s="26" t="s">
        <v>122</v>
      </c>
      <c r="I11" s="23"/>
      <c r="J11" s="23"/>
      <c r="K11" s="23">
        <v>2</v>
      </c>
      <c r="L11" s="23">
        <f>SUM(Таблиця_для_гостей[[#This Row],[ДІТИ]:[ДОРОСЛІ]])</f>
        <v>2</v>
      </c>
    </row>
    <row r="12" spans="1:13" s="28" customFormat="1" ht="18" customHeight="1" x14ac:dyDescent="0.25">
      <c r="B12" s="26" t="s">
        <v>40</v>
      </c>
      <c r="C12" s="26" t="s">
        <v>62</v>
      </c>
      <c r="D12" s="26" t="s">
        <v>77</v>
      </c>
      <c r="E12" s="26" t="s">
        <v>92</v>
      </c>
      <c r="F12" s="26" t="s">
        <v>109</v>
      </c>
      <c r="G12" s="47" t="s">
        <v>137</v>
      </c>
      <c r="H12" s="26" t="s">
        <v>123</v>
      </c>
      <c r="I12" s="23" t="s">
        <v>4</v>
      </c>
      <c r="J12" s="23">
        <v>4</v>
      </c>
      <c r="K12" s="23">
        <v>3</v>
      </c>
      <c r="L12" s="23">
        <f>SUM(Таблиця_для_гостей[[#This Row],[ДІТИ]:[ДОРОСЛІ]])</f>
        <v>7</v>
      </c>
    </row>
    <row r="13" spans="1:13" s="28" customFormat="1" ht="18" customHeight="1" x14ac:dyDescent="0.25">
      <c r="B13" s="26" t="s">
        <v>41</v>
      </c>
      <c r="C13" s="26" t="s">
        <v>63</v>
      </c>
      <c r="D13" s="26" t="s">
        <v>78</v>
      </c>
      <c r="E13" s="26" t="s">
        <v>93</v>
      </c>
      <c r="F13" s="26" t="s">
        <v>110</v>
      </c>
      <c r="G13" s="47" t="s">
        <v>138</v>
      </c>
      <c r="H13" s="26" t="s">
        <v>124</v>
      </c>
      <c r="I13" s="23" t="s">
        <v>4</v>
      </c>
      <c r="J13" s="23">
        <v>2</v>
      </c>
      <c r="K13" s="23">
        <v>2</v>
      </c>
      <c r="L13" s="23">
        <f>SUM(Таблиця_для_гостей[[#This Row],[ДІТИ]:[ДОРОСЛІ]])</f>
        <v>4</v>
      </c>
    </row>
    <row r="14" spans="1:13" s="28" customFormat="1" ht="18" customHeight="1" x14ac:dyDescent="0.25">
      <c r="B14" s="26" t="s">
        <v>42</v>
      </c>
      <c r="C14" s="26" t="s">
        <v>64</v>
      </c>
      <c r="D14" s="26" t="s">
        <v>79</v>
      </c>
      <c r="E14" s="26" t="s">
        <v>94</v>
      </c>
      <c r="F14" s="26" t="s">
        <v>111</v>
      </c>
      <c r="G14" s="47" t="s">
        <v>139</v>
      </c>
      <c r="H14" s="26" t="s">
        <v>125</v>
      </c>
      <c r="I14" s="23" t="s">
        <v>4</v>
      </c>
      <c r="J14" s="23">
        <v>1</v>
      </c>
      <c r="K14" s="23">
        <v>4</v>
      </c>
      <c r="L14" s="23">
        <f>SUM(Таблиця_для_гостей[[#This Row],[ДІТИ]:[ДОРОСЛІ]])</f>
        <v>5</v>
      </c>
    </row>
    <row r="15" spans="1:13" s="28" customFormat="1" ht="18" customHeight="1" x14ac:dyDescent="0.25">
      <c r="B15" s="26" t="s">
        <v>43</v>
      </c>
      <c r="C15" s="26" t="s">
        <v>65</v>
      </c>
      <c r="D15" s="26" t="s">
        <v>80</v>
      </c>
      <c r="E15" s="26" t="s">
        <v>95</v>
      </c>
      <c r="F15" s="26" t="s">
        <v>112</v>
      </c>
      <c r="G15" s="47" t="s">
        <v>140</v>
      </c>
      <c r="H15" s="26" t="s">
        <v>126</v>
      </c>
      <c r="I15" s="23" t="s">
        <v>5</v>
      </c>
      <c r="J15" s="23">
        <v>5</v>
      </c>
      <c r="K15" s="23">
        <v>3</v>
      </c>
      <c r="L15" s="23">
        <f>SUM(Таблиця_для_гостей[[#This Row],[ДІТИ]:[ДОРОСЛІ]])</f>
        <v>8</v>
      </c>
    </row>
    <row r="16" spans="1:13" s="28" customFormat="1" ht="18" customHeight="1" x14ac:dyDescent="0.25">
      <c r="B16" s="26" t="s">
        <v>44</v>
      </c>
      <c r="C16" s="26" t="s">
        <v>66</v>
      </c>
      <c r="D16" s="26" t="s">
        <v>81</v>
      </c>
      <c r="E16" s="26" t="s">
        <v>96</v>
      </c>
      <c r="F16" s="26" t="s">
        <v>113</v>
      </c>
      <c r="G16" s="47" t="s">
        <v>141</v>
      </c>
      <c r="H16" s="26" t="s">
        <v>127</v>
      </c>
      <c r="I16" s="23" t="s">
        <v>4</v>
      </c>
      <c r="J16" s="23">
        <v>3</v>
      </c>
      <c r="K16" s="23">
        <v>2</v>
      </c>
      <c r="L16" s="23">
        <f>SUM(Таблиця_для_гостей[[#This Row],[ДІТИ]:[ДОРОСЛІ]])</f>
        <v>5</v>
      </c>
    </row>
    <row r="17" spans="2:12" s="28" customFormat="1" ht="18" customHeight="1" x14ac:dyDescent="0.25">
      <c r="B17" s="26" t="s">
        <v>45</v>
      </c>
      <c r="C17" s="26" t="s">
        <v>67</v>
      </c>
      <c r="D17" s="26" t="s">
        <v>82</v>
      </c>
      <c r="E17" s="26" t="s">
        <v>97</v>
      </c>
      <c r="F17" s="26" t="s">
        <v>114</v>
      </c>
      <c r="G17" s="47" t="s">
        <v>142</v>
      </c>
      <c r="H17" s="26" t="s">
        <v>128</v>
      </c>
      <c r="I17" s="23" t="s">
        <v>4</v>
      </c>
      <c r="J17" s="23"/>
      <c r="K17" s="23">
        <v>4</v>
      </c>
      <c r="L17" s="23">
        <f>SUM(Таблиця_для_гостей[[#This Row],[ДІТИ]:[ДОРОСЛІ]])</f>
        <v>4</v>
      </c>
    </row>
    <row r="18" spans="2:12" s="28" customFormat="1" ht="18" customHeight="1" x14ac:dyDescent="0.25">
      <c r="B18" s="26" t="s">
        <v>46</v>
      </c>
      <c r="C18" s="26" t="s">
        <v>68</v>
      </c>
      <c r="D18" s="26" t="s">
        <v>83</v>
      </c>
      <c r="E18" s="26" t="s">
        <v>98</v>
      </c>
      <c r="F18" s="26" t="s">
        <v>115</v>
      </c>
      <c r="G18" s="47" t="s">
        <v>143</v>
      </c>
      <c r="H18" s="26" t="s">
        <v>129</v>
      </c>
      <c r="I18" s="23" t="s">
        <v>4</v>
      </c>
      <c r="J18" s="23">
        <v>3</v>
      </c>
      <c r="K18" s="23">
        <v>5</v>
      </c>
      <c r="L18" s="23">
        <f>SUM(Таблиця_для_гостей[[#This Row],[ДІТИ]:[ДОРОСЛІ]])</f>
        <v>8</v>
      </c>
    </row>
    <row r="19" spans="2:12" s="28" customFormat="1" ht="18" customHeight="1" x14ac:dyDescent="0.25">
      <c r="B19" s="26" t="s">
        <v>47</v>
      </c>
      <c r="C19" s="26" t="s">
        <v>69</v>
      </c>
      <c r="D19" s="26" t="s">
        <v>84</v>
      </c>
      <c r="E19" s="26" t="s">
        <v>99</v>
      </c>
      <c r="F19" s="26" t="s">
        <v>116</v>
      </c>
      <c r="G19" s="47" t="s">
        <v>144</v>
      </c>
      <c r="H19" s="26" t="s">
        <v>130</v>
      </c>
      <c r="I19" s="23" t="s">
        <v>5</v>
      </c>
      <c r="J19" s="23">
        <v>2</v>
      </c>
      <c r="K19" s="23">
        <v>3</v>
      </c>
      <c r="L19" s="23">
        <f>SUM(Таблиця_для_гостей[[#This Row],[ДІТИ]:[ДОРОСЛІ]])</f>
        <v>5</v>
      </c>
    </row>
    <row r="20" spans="2:12" s="28" customFormat="1" ht="18" customHeight="1" x14ac:dyDescent="0.25">
      <c r="B20" s="26" t="s">
        <v>48</v>
      </c>
      <c r="C20" s="26" t="s">
        <v>70</v>
      </c>
      <c r="D20" s="26" t="s">
        <v>85</v>
      </c>
      <c r="E20" s="26" t="s">
        <v>100</v>
      </c>
      <c r="F20" s="26" t="s">
        <v>117</v>
      </c>
      <c r="G20" s="47" t="s">
        <v>145</v>
      </c>
      <c r="H20" s="26" t="s">
        <v>131</v>
      </c>
      <c r="I20" s="23" t="s">
        <v>4</v>
      </c>
      <c r="J20" s="23">
        <v>3</v>
      </c>
      <c r="K20" s="23">
        <v>2</v>
      </c>
      <c r="L20" s="23">
        <f>SUM(Таблиця_для_гостей[[#This Row],[ДІТИ]:[ДОРОСЛІ]])</f>
        <v>5</v>
      </c>
    </row>
    <row r="21" spans="2:12" s="28" customFormat="1" ht="18" customHeight="1" x14ac:dyDescent="0.25">
      <c r="B21" s="26" t="s">
        <v>49</v>
      </c>
      <c r="C21" s="26" t="s">
        <v>71</v>
      </c>
      <c r="D21" s="26" t="s">
        <v>86</v>
      </c>
      <c r="E21" s="26" t="s">
        <v>101</v>
      </c>
      <c r="F21" s="26" t="s">
        <v>118</v>
      </c>
      <c r="G21" s="47" t="s">
        <v>146</v>
      </c>
      <c r="H21" s="26" t="s">
        <v>132</v>
      </c>
      <c r="I21" s="23" t="s">
        <v>5</v>
      </c>
      <c r="J21" s="23"/>
      <c r="K21" s="23">
        <v>1</v>
      </c>
      <c r="L21" s="23">
        <f>SUM(Таблиця_для_гостей[[#This Row],[ДІТИ]:[ДОРОСЛІ]])</f>
        <v>1</v>
      </c>
    </row>
    <row r="22" spans="2:12" s="28" customFormat="1" ht="18" customHeight="1" x14ac:dyDescent="0.25">
      <c r="B22" s="26" t="s">
        <v>50</v>
      </c>
      <c r="C22" s="26" t="s">
        <v>72</v>
      </c>
      <c r="D22" s="26" t="s">
        <v>87</v>
      </c>
      <c r="E22" s="26" t="s">
        <v>102</v>
      </c>
      <c r="F22" s="26" t="s">
        <v>119</v>
      </c>
      <c r="G22" s="47" t="s">
        <v>147</v>
      </c>
      <c r="H22" s="26" t="s">
        <v>133</v>
      </c>
      <c r="I22" s="23"/>
      <c r="J22" s="23"/>
      <c r="K22" s="23">
        <v>2</v>
      </c>
      <c r="L22" s="23">
        <f>SUM(Таблиця_для_гостей[[#This Row],[ДІТИ]:[ДОРОСЛІ]])</f>
        <v>2</v>
      </c>
    </row>
  </sheetData>
  <dataValidations count="2">
    <dataValidation type="list" allowBlank="1" sqref="I22">
      <formula1>"Так,Ні"</formula1>
    </dataValidation>
    <dataValidation type="list" allowBlank="1" sqref="I8:I21">
      <formula1>"Так,Ні"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158</v>
      </c>
    </row>
    <row r="6" spans="1:11" s="9" customFormat="1" ht="31.5" customHeight="1" x14ac:dyDescent="0.25">
      <c r="B6" s="22" t="s">
        <v>208</v>
      </c>
      <c r="C6" s="20" t="s">
        <v>189</v>
      </c>
      <c r="D6" s="20" t="s">
        <v>209</v>
      </c>
      <c r="E6" s="20" t="s">
        <v>210</v>
      </c>
      <c r="F6" s="20" t="s">
        <v>211</v>
      </c>
      <c r="G6" s="20" t="s">
        <v>212</v>
      </c>
      <c r="H6" s="20" t="s">
        <v>213</v>
      </c>
      <c r="I6" s="20" t="s">
        <v>214</v>
      </c>
      <c r="J6" s="22" t="s">
        <v>215</v>
      </c>
    </row>
    <row r="7" spans="1:11" ht="18" customHeight="1" x14ac:dyDescent="0.25">
      <c r="B7" s="26" t="s">
        <v>156</v>
      </c>
      <c r="C7" s="73">
        <v>15</v>
      </c>
      <c r="D7" s="23">
        <v>0.5</v>
      </c>
      <c r="E7" s="23">
        <v>2</v>
      </c>
      <c r="F7" s="31">
        <f>(Таблиця_для_їжі[[#This Row],[ПОРЦІЯ НА ДИТИНУ]]*Кількість_дітей)+(Таблиця_для_їжі[[#This Row],[ПОРЦІЯ НА ДОРОСЛОГО]]*Кількість_дорослих)</f>
        <v>62</v>
      </c>
      <c r="G7" s="73">
        <f>IFERROR(Таблиця_для_їжі[[#This Row],[ЗАГАЛЬНІ ВИТРАТИ]]/Таблиця_для_їжі[[#This Row],[УСЬОГО ПОРЦІЙ]],"")</f>
        <v>0.24193548387096775</v>
      </c>
      <c r="H7" s="73">
        <f>IFERROR(Таблиця_для_їжі[[#This Row],[ВАРТІСТЬ ПОСЛУГИ]]*Таблиця_для_їжі[[#This Row],[ПОРЦІЯ НА ДИТИНУ]],"")</f>
        <v>0.12096774193548387</v>
      </c>
      <c r="I7" s="73">
        <f>IFERROR(Таблиця_для_їжі[[#This Row],[ВАРТІСТЬ ПОСЛУГИ]]*Таблиця_для_їжі[[#This Row],[ПОРЦІЯ НА ДОРОСЛОГО]],"")</f>
        <v>0.4838709677419355</v>
      </c>
      <c r="J7" s="22" t="s">
        <v>28</v>
      </c>
    </row>
    <row r="8" spans="1:11" ht="18" customHeight="1" x14ac:dyDescent="0.25">
      <c r="B8" s="26" t="s">
        <v>29</v>
      </c>
      <c r="C8" s="73">
        <v>15</v>
      </c>
      <c r="D8" s="23">
        <v>2</v>
      </c>
      <c r="E8" s="23">
        <v>0</v>
      </c>
      <c r="F8" s="31">
        <f>(Таблиця_для_їжі[[#This Row],[ПОРЦІЯ НА ДИТИНУ]]*Кількість_дітей)+(Таблиця_для_їжі[[#This Row],[ПОРЦІЯ НА ДОРОСЛОГО]]*Кількість_дорослих)</f>
        <v>40</v>
      </c>
      <c r="G8" s="73">
        <f>IFERROR(Таблиця_для_їжі[[#This Row],[ЗАГАЛЬНІ ВИТРАТИ]]/Таблиця_для_їжі[[#This Row],[УСЬОГО ПОРЦІЙ]],"")</f>
        <v>0.375</v>
      </c>
      <c r="H8" s="73">
        <f>IFERROR(Таблиця_для_їжі[[#This Row],[ВАРТІСТЬ ПОСЛУГИ]]*Таблиця_для_їжі[[#This Row],[ПОРЦІЯ НА ДИТИНУ]],"")</f>
        <v>0.75</v>
      </c>
      <c r="I8" s="73">
        <f>IFERROR(Таблиця_для_їжі[[#This Row],[ВАРТІСТЬ ПОСЛУГИ]]*Таблиця_для_їжі[[#This Row],[ПОРЦІЯ НА ДОРОСЛОГО]],"")</f>
        <v>0</v>
      </c>
      <c r="J8" s="22" t="s">
        <v>173</v>
      </c>
    </row>
    <row r="9" spans="1:11" ht="18" customHeight="1" x14ac:dyDescent="0.25">
      <c r="B9" s="26" t="s">
        <v>27</v>
      </c>
      <c r="C9" s="73">
        <v>50</v>
      </c>
      <c r="D9" s="23">
        <v>0</v>
      </c>
      <c r="E9" s="23">
        <v>2</v>
      </c>
      <c r="F9" s="31">
        <f>(Таблиця_для_їжі[[#This Row],[ПОРЦІЯ НА ДИТИНУ]]*Кількість_дітей)+(Таблиця_для_їжі[[#This Row],[ПОРЦІЯ НА ДОРОСЛОГО]]*Кількість_дорослих)</f>
        <v>52</v>
      </c>
      <c r="G9" s="73">
        <f>IFERROR(Таблиця_для_їжі[[#This Row],[ЗАГАЛЬНІ ВИТРАТИ]]/Таблиця_для_їжі[[#This Row],[УСЬОГО ПОРЦІЙ]],"")</f>
        <v>0.96153846153846156</v>
      </c>
      <c r="H9" s="73">
        <f>IFERROR(Таблиця_для_їжі[[#This Row],[ВАРТІСТЬ ПОСЛУГИ]]*Таблиця_для_їжі[[#This Row],[ПОРЦІЯ НА ДИТИНУ]],"")</f>
        <v>0</v>
      </c>
      <c r="I9" s="73">
        <f>IFERROR(Таблиця_для_їжі[[#This Row],[ВАРТІСТЬ ПОСЛУГИ]]*Таблиця_для_їжі[[#This Row],[ПОРЦІЯ НА ДОРОСЛОГО]],"")</f>
        <v>1.9230769230769231</v>
      </c>
      <c r="J9" s="22"/>
    </row>
    <row r="10" spans="1:11" ht="18" customHeight="1" x14ac:dyDescent="0.25">
      <c r="B10" s="26" t="s">
        <v>35</v>
      </c>
      <c r="C10" s="73">
        <v>75</v>
      </c>
      <c r="D10" s="23">
        <v>1</v>
      </c>
      <c r="E10" s="23">
        <v>1</v>
      </c>
      <c r="F10" s="31">
        <f>(Таблиця_для_їжі[[#This Row],[ПОРЦІЯ НА ДИТИНУ]]*Кількість_дітей)+(Таблиця_для_їжі[[#This Row],[ПОРЦІЯ НА ДОРОСЛОГО]]*Кількість_дорослих)</f>
        <v>46</v>
      </c>
      <c r="G10" s="73">
        <f>IFERROR(Таблиця_для_їжі[[#This Row],[ЗАГАЛЬНІ ВИТРАТИ]]/Таблиця_для_їжі[[#This Row],[УСЬОГО ПОРЦІЙ]],"")</f>
        <v>1.6304347826086956</v>
      </c>
      <c r="H10" s="73">
        <f>IFERROR(Таблиця_для_їжі[[#This Row],[ВАРТІСТЬ ПОСЛУГИ]]*Таблиця_для_їжі[[#This Row],[ПОРЦІЯ НА ДИТИНУ]],"")</f>
        <v>1.6304347826086956</v>
      </c>
      <c r="I10" s="73">
        <f>IFERROR(Таблиця_для_їжі[[#This Row],[ВАРТІСТЬ ПОСЛУГИ]]*Таблиця_для_їжі[[#This Row],[ПОРЦІЯ НА ДОРОСЛОГО]],"")</f>
        <v>1.6304347826086956</v>
      </c>
      <c r="J10" s="22" t="s">
        <v>150</v>
      </c>
    </row>
    <row r="11" spans="1:11" ht="18" customHeight="1" x14ac:dyDescent="0.25">
      <c r="B11" s="26" t="s">
        <v>54</v>
      </c>
      <c r="C11" s="73">
        <v>20</v>
      </c>
      <c r="D11" s="23">
        <v>1</v>
      </c>
      <c r="E11" s="23">
        <v>1.5</v>
      </c>
      <c r="F11" s="31">
        <f>(Таблиця_для_їжі[[#This Row],[ПОРЦІЯ НА ДИТИНУ]]*Кількість_дітей)+(Таблиця_для_їжі[[#This Row],[ПОРЦІЯ НА ДОРОСЛОГО]]*Кількість_дорослих)</f>
        <v>59</v>
      </c>
      <c r="G11" s="73">
        <f>IFERROR(Таблиця_для_їжі[[#This Row],[ЗАГАЛЬНІ ВИТРАТИ]]/Таблиця_для_їжі[[#This Row],[УСЬОГО ПОРЦІЙ]],"")</f>
        <v>0.33898305084745761</v>
      </c>
      <c r="H11" s="73">
        <f>IFERROR(Таблиця_для_їжі[[#This Row],[ВАРТІСТЬ ПОСЛУГИ]]*Таблиця_для_їжі[[#This Row],[ПОРЦІЯ НА ДИТИНУ]],"")</f>
        <v>0.33898305084745761</v>
      </c>
      <c r="I11" s="73">
        <f>IFERROR(Таблиця_для_їжі[[#This Row],[ВАРТІСТЬ ПОСЛУГИ]]*Таблиця_для_їжі[[#This Row],[ПОРЦІЯ НА ДОРОСЛОГО]],"")</f>
        <v>0.50847457627118642</v>
      </c>
      <c r="J11" s="22"/>
    </row>
    <row r="12" spans="1:11" ht="18" customHeight="1" x14ac:dyDescent="0.25">
      <c r="B12" s="26" t="s">
        <v>3</v>
      </c>
      <c r="C12" s="73">
        <v>15</v>
      </c>
      <c r="D12" s="23">
        <v>1</v>
      </c>
      <c r="E12" s="23">
        <v>0</v>
      </c>
      <c r="F12" s="31">
        <f>(Таблиця_для_їжі[[#This Row],[ПОРЦІЯ НА ДИТИНУ]]*Кількість_дітей)+(Таблиця_для_їжі[[#This Row],[ПОРЦІЯ НА ДОРОСЛОГО]]*Кількість_дорослих)</f>
        <v>20</v>
      </c>
      <c r="G12" s="73">
        <f>IFERROR(Таблиця_для_їжі[[#This Row],[ЗАГАЛЬНІ ВИТРАТИ]]/Таблиця_для_їжі[[#This Row],[УСЬОГО ПОРЦІЙ]],"")</f>
        <v>0.75</v>
      </c>
      <c r="H12" s="73">
        <f>IFERROR(Таблиця_для_їжі[[#This Row],[ВАРТІСТЬ ПОСЛУГИ]]*Таблиця_для_їжі[[#This Row],[ПОРЦІЯ НА ДИТИНУ]],"")</f>
        <v>0.75</v>
      </c>
      <c r="I12" s="73">
        <f>IFERROR(Таблиця_для_їжі[[#This Row],[ВАРТІСТЬ ПОСЛУГИ]]*Таблиця_для_їжі[[#This Row],[ПОРЦІЯ НА ДОРОСЛОГО]],"")</f>
        <v>0</v>
      </c>
      <c r="J12" s="22" t="s">
        <v>174</v>
      </c>
    </row>
    <row r="13" spans="1:11" ht="18" customHeight="1" x14ac:dyDescent="0.25">
      <c r="B13" s="26" t="s">
        <v>6</v>
      </c>
      <c r="C13" s="73">
        <v>32</v>
      </c>
      <c r="D13" s="23">
        <v>1</v>
      </c>
      <c r="E13" s="23">
        <v>2</v>
      </c>
      <c r="F13" s="31">
        <f>(Таблиця_для_їжі[[#This Row],[ПОРЦІЯ НА ДИТИНУ]]*Кількість_дітей)+(Таблиця_для_їжі[[#This Row],[ПОРЦІЯ НА ДОРОСЛОГО]]*Кількість_дорослих)</f>
        <v>72</v>
      </c>
      <c r="G13" s="73">
        <f>IFERROR(Таблиця_для_їжі[[#This Row],[ЗАГАЛЬНІ ВИТРАТИ]]/Таблиця_для_їжі[[#This Row],[УСЬОГО ПОРЦІЙ]],"")</f>
        <v>0.44444444444444442</v>
      </c>
      <c r="H13" s="73">
        <f>IFERROR(Таблиця_для_їжі[[#This Row],[ВАРТІСТЬ ПОСЛУГИ]]*Таблиця_для_їжі[[#This Row],[ПОРЦІЯ НА ДИТИНУ]],"")</f>
        <v>0.44444444444444442</v>
      </c>
      <c r="I13" s="73">
        <f>IFERROR(Таблиця_для_їжі[[#This Row],[ВАРТІСТЬ ПОСЛУГИ]]*Таблиця_для_їжі[[#This Row],[ПОРЦІЯ НА ДОРОСЛОГО]],"")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3">
        <v>22</v>
      </c>
      <c r="D14" s="23">
        <v>0</v>
      </c>
      <c r="E14" s="23">
        <v>3</v>
      </c>
      <c r="F14" s="31">
        <f>(Таблиця_для_їжі[[#This Row],[ПОРЦІЯ НА ДИТИНУ]]*Кількість_дітей)+(Таблиця_для_їжі[[#This Row],[ПОРЦІЯ НА ДОРОСЛОГО]]*Кількість_дорослих)</f>
        <v>78</v>
      </c>
      <c r="G14" s="73">
        <f>IFERROR(Таблиця_для_їжі[[#This Row],[ЗАГАЛЬНІ ВИТРАТИ]]/Таблиця_для_їжі[[#This Row],[УСЬОГО ПОРЦІЙ]],"")</f>
        <v>0.28205128205128205</v>
      </c>
      <c r="H14" s="73">
        <f>IFERROR(Таблиця_для_їжі[[#This Row],[ВАРТІСТЬ ПОСЛУГИ]]*Таблиця_для_їжі[[#This Row],[ПОРЦІЯ НА ДИТИНУ]],"")</f>
        <v>0</v>
      </c>
      <c r="I14" s="73">
        <f>IFERROR(Таблиця_для_їжі[[#This Row],[ВАРТІСТЬ ПОСЛУГИ]]*Таблиця_для_їжі[[#This Row],[ПОРЦІЯ НА ДОРОСЛОГО]],"")</f>
        <v>0.84615384615384615</v>
      </c>
      <c r="J14" s="22" t="s">
        <v>148</v>
      </c>
    </row>
    <row r="15" spans="1:11" ht="18" customHeight="1" x14ac:dyDescent="0.25">
      <c r="B15" s="26" t="s">
        <v>163</v>
      </c>
      <c r="C15" s="73">
        <v>50</v>
      </c>
      <c r="D15" s="23">
        <v>1</v>
      </c>
      <c r="E15" s="23">
        <v>2</v>
      </c>
      <c r="F15" s="31">
        <f>(Таблиця_для_їжі[[#This Row],[ПОРЦІЯ НА ДИТИНУ]]*Кількість_дітей)+(Таблиця_для_їжі[[#This Row],[ПОРЦІЯ НА ДОРОСЛОГО]]*Кількість_дорослих)</f>
        <v>72</v>
      </c>
      <c r="G15" s="73">
        <f>IFERROR(Таблиця_для_їжі[[#This Row],[ЗАГАЛЬНІ ВИТРАТИ]]/Таблиця_для_їжі[[#This Row],[УСЬОГО ПОРЦІЙ]],"")</f>
        <v>0.69444444444444442</v>
      </c>
      <c r="H15" s="73">
        <f>IFERROR(Таблиця_для_їжі[[#This Row],[ВАРТІСТЬ ПОСЛУГИ]]*Таблиця_для_їжі[[#This Row],[ПОРЦІЯ НА ДИТИНУ]],"")</f>
        <v>0.69444444444444442</v>
      </c>
      <c r="I15" s="73">
        <f>IFERROR(Таблиця_для_їжі[[#This Row],[ВАРТІСТЬ ПОСЛУГИ]]*Таблиця_для_їжі[[#This Row],[ПОРЦІЯ НА ДОРОСЛОГО]],"")</f>
        <v>1.3888888888888888</v>
      </c>
      <c r="J15" s="22"/>
    </row>
    <row r="16" spans="1:11" ht="18" customHeight="1" x14ac:dyDescent="0.25">
      <c r="B16" s="26" t="s">
        <v>164</v>
      </c>
      <c r="C16" s="73">
        <v>20</v>
      </c>
      <c r="D16" s="23">
        <v>1</v>
      </c>
      <c r="E16" s="23">
        <v>2</v>
      </c>
      <c r="F16" s="31">
        <f>(Таблиця_для_їжі[[#This Row],[ПОРЦІЯ НА ДИТИНУ]]*Кількість_дітей)+(Таблиця_для_їжі[[#This Row],[ПОРЦІЯ НА ДОРОСЛОГО]]*Кількість_дорослих)</f>
        <v>72</v>
      </c>
      <c r="G16" s="73">
        <f>IFERROR(Таблиця_для_їжі[[#This Row],[ЗАГАЛЬНІ ВИТРАТИ]]/Таблиця_для_їжі[[#This Row],[УСЬОГО ПОРЦІЙ]],"")</f>
        <v>0.27777777777777779</v>
      </c>
      <c r="H16" s="73">
        <f>IFERROR(Таблиця_для_їжі[[#This Row],[ВАРТІСТЬ ПОСЛУГИ]]*Таблиця_для_їжі[[#This Row],[ПОРЦІЯ НА ДИТИНУ]],"")</f>
        <v>0.27777777777777779</v>
      </c>
      <c r="I16" s="73">
        <f>IFERROR(Таблиця_для_їжі[[#This Row],[ВАРТІСТЬ ПОСЛУГИ]]*Таблиця_для_їжі[[#This Row],[ПОРЦІЯ НА ДОРОСЛОГО]],"")</f>
        <v>0.55555555555555558</v>
      </c>
      <c r="J16" s="22" t="s">
        <v>167</v>
      </c>
    </row>
    <row r="17" spans="2:10" ht="18" customHeight="1" x14ac:dyDescent="0.25">
      <c r="B17" s="26" t="s">
        <v>165</v>
      </c>
      <c r="C17" s="73">
        <v>10</v>
      </c>
      <c r="D17" s="23">
        <v>1</v>
      </c>
      <c r="E17" s="23">
        <v>2</v>
      </c>
      <c r="F17" s="31">
        <f>(Таблиця_для_їжі[[#This Row],[ПОРЦІЯ НА ДИТИНУ]]*Кількість_дітей)+(Таблиця_для_їжі[[#This Row],[ПОРЦІЯ НА ДОРОСЛОГО]]*Кількість_дорослих)</f>
        <v>72</v>
      </c>
      <c r="G17" s="73">
        <f>IFERROR(Таблиця_для_їжі[[#This Row],[ЗАГАЛЬНІ ВИТРАТИ]]/Таблиця_для_їжі[[#This Row],[УСЬОГО ПОРЦІЙ]],"")</f>
        <v>0.1388888888888889</v>
      </c>
      <c r="H17" s="73">
        <f>IFERROR(Таблиця_для_їжі[[#This Row],[ВАРТІСТЬ ПОСЛУГИ]]*Таблиця_для_їжі[[#This Row],[ПОРЦІЯ НА ДИТИНУ]],"")</f>
        <v>0.1388888888888889</v>
      </c>
      <c r="I17" s="73">
        <f>IFERROR(Таблиця_для_їжі[[#This Row],[ВАРТІСТЬ ПОСЛУГИ]]*Таблиця_для_їжі[[#This Row],[ПОРЦІЯ НА ДОРОСЛОГО]],"")</f>
        <v>0.27777777777777779</v>
      </c>
      <c r="J17" s="22" t="s">
        <v>169</v>
      </c>
    </row>
    <row r="18" spans="2:10" ht="18" customHeight="1" x14ac:dyDescent="0.25">
      <c r="B18" s="26" t="s">
        <v>166</v>
      </c>
      <c r="C18" s="73">
        <v>12</v>
      </c>
      <c r="D18" s="23">
        <v>1</v>
      </c>
      <c r="E18" s="23">
        <v>2</v>
      </c>
      <c r="F18" s="31">
        <f>(Таблиця_для_їжі[[#This Row],[ПОРЦІЯ НА ДИТИНУ]]*Кількість_дітей)+(Таблиця_для_їжі[[#This Row],[ПОРЦІЯ НА ДОРОСЛОГО]]*Кількість_дорослих)</f>
        <v>72</v>
      </c>
      <c r="G18" s="73">
        <f>IFERROR(Таблиця_для_їжі[[#This Row],[ЗАГАЛЬНІ ВИТРАТИ]]/Таблиця_для_їжі[[#This Row],[УСЬОГО ПОРЦІЙ]],"")</f>
        <v>0.16666666666666666</v>
      </c>
      <c r="H18" s="73">
        <f>IFERROR(Таблиця_для_їжі[[#This Row],[ВАРТІСТЬ ПОСЛУГИ]]*Таблиця_для_їжі[[#This Row],[ПОРЦІЯ НА ДИТИНУ]],"")</f>
        <v>0.16666666666666666</v>
      </c>
      <c r="I18" s="73">
        <f>IFERROR(Таблиця_для_їжі[[#This Row],[ВАРТІСТЬ ПОСЛУГИ]]*Таблиця_для_їжі[[#This Row],[ПОРЦІЯ НА ДОРОСЛОГО]],"")</f>
        <v>0.33333333333333331</v>
      </c>
      <c r="J18" s="22" t="s">
        <v>168</v>
      </c>
    </row>
    <row r="19" spans="2:10" ht="18" customHeight="1" x14ac:dyDescent="0.25">
      <c r="B19" s="26" t="s">
        <v>51</v>
      </c>
      <c r="C19" s="73">
        <v>45</v>
      </c>
      <c r="D19" s="23">
        <v>2</v>
      </c>
      <c r="E19" s="23">
        <v>4</v>
      </c>
      <c r="F19" s="31">
        <f>(Таблиця_для_їжі[[#This Row],[ПОРЦІЯ НА ДИТИНУ]]*Кількість_дітей)+(Таблиця_для_їжі[[#This Row],[ПОРЦІЯ НА ДОРОСЛОГО]]*Кількість_дорослих)</f>
        <v>144</v>
      </c>
      <c r="G19" s="73">
        <f>IFERROR(Таблиця_для_їжі[[#This Row],[ЗАГАЛЬНІ ВИТРАТИ]]/Таблиця_для_їжі[[#This Row],[УСЬОГО ПОРЦІЙ]],"")</f>
        <v>0.3125</v>
      </c>
      <c r="H19" s="73">
        <f>IFERROR(Таблиця_для_їжі[[#This Row],[ВАРТІСТЬ ПОСЛУГИ]]*Таблиця_для_їжі[[#This Row],[ПОРЦІЯ НА ДИТИНУ]],"")</f>
        <v>0.625</v>
      </c>
      <c r="I19" s="73">
        <f>IFERROR(Таблиця_для_їжі[[#This Row],[ВАРТІСТЬ ПОСЛУГИ]]*Таблиця_для_їжі[[#This Row],[ПОРЦІЯ НА ДОРОСЛОГО]],"")</f>
        <v>1.25</v>
      </c>
      <c r="J19" s="22" t="s">
        <v>149</v>
      </c>
    </row>
    <row r="20" spans="2:10" ht="18" customHeight="1" x14ac:dyDescent="0.25">
      <c r="B20" s="26" t="s">
        <v>52</v>
      </c>
      <c r="C20" s="73">
        <v>10</v>
      </c>
      <c r="D20" s="23">
        <v>4</v>
      </c>
      <c r="E20" s="23">
        <v>6</v>
      </c>
      <c r="F20" s="31">
        <f>(Таблиця_для_їжі[[#This Row],[ПОРЦІЯ НА ДИТИНУ]]*Кількість_дітей)+(Таблиця_для_їжі[[#This Row],[ПОРЦІЯ НА ДОРОСЛОГО]]*Кількість_дорослих)</f>
        <v>236</v>
      </c>
      <c r="G20" s="73">
        <f>IFERROR(Таблиця_для_їжі[[#This Row],[ЗАГАЛЬНІ ВИТРАТИ]]/Таблиця_для_їжі[[#This Row],[УСЬОГО ПОРЦІЙ]],"")</f>
        <v>4.2372881355932202E-2</v>
      </c>
      <c r="H20" s="73">
        <f>IFERROR(Таблиця_для_їжі[[#This Row],[ВАРТІСТЬ ПОСЛУГИ]]*Таблиця_для_їжі[[#This Row],[ПОРЦІЯ НА ДИТИНУ]],"")</f>
        <v>0.16949152542372881</v>
      </c>
      <c r="I20" s="73">
        <f>IFERROR(Таблиця_для_їжі[[#This Row],[ВАРТІСТЬ ПОСЛУГИ]]*Таблиця_для_їжі[[#This Row],[ПОРЦІЯ НА ДОРОСЛОГО]],"")</f>
        <v>0.25423728813559321</v>
      </c>
      <c r="J20" s="22" t="s">
        <v>56</v>
      </c>
    </row>
    <row r="21" spans="2:10" ht="18" customHeight="1" x14ac:dyDescent="0.25">
      <c r="B21" s="26" t="s">
        <v>57</v>
      </c>
      <c r="C21" s="73">
        <v>14</v>
      </c>
      <c r="D21" s="23">
        <v>4</v>
      </c>
      <c r="E21" s="23">
        <v>6</v>
      </c>
      <c r="F21" s="31">
        <f>(Таблиця_для_їжі[[#This Row],[ПОРЦІЯ НА ДИТИНУ]]*Кількість_дітей)+(Таблиця_для_їжі[[#This Row],[ПОРЦІЯ НА ДОРОСЛОГО]]*Кількість_дорослих)</f>
        <v>236</v>
      </c>
      <c r="G21" s="73">
        <f>IFERROR(Таблиця_для_їжі[[#This Row],[ЗАГАЛЬНІ ВИТРАТИ]]/Таблиця_для_їжі[[#This Row],[УСЬОГО ПОРЦІЙ]],"")</f>
        <v>5.9322033898305086E-2</v>
      </c>
      <c r="H21" s="73">
        <f>IFERROR(Таблиця_для_їжі[[#This Row],[ВАРТІСТЬ ПОСЛУГИ]]*Таблиця_для_їжі[[#This Row],[ПОРЦІЯ НА ДИТИНУ]],"")</f>
        <v>0.23728813559322035</v>
      </c>
      <c r="I21" s="73">
        <f>IFERROR(Таблиця_для_їжі[[#This Row],[ВАРТІСТЬ ПОСЛУГИ]]*Таблиця_для_їжі[[#This Row],[ПОРЦІЯ НА ДОРОСЛОГО]],"")</f>
        <v>0.3559322033898305</v>
      </c>
      <c r="J21" s="22" t="s">
        <v>56</v>
      </c>
    </row>
    <row r="22" spans="2:10" ht="31.5" x14ac:dyDescent="0.25">
      <c r="B22" s="26" t="s">
        <v>55</v>
      </c>
      <c r="C22" s="73">
        <v>30</v>
      </c>
      <c r="D22" s="23">
        <v>4</v>
      </c>
      <c r="E22" s="23">
        <v>10</v>
      </c>
      <c r="F22" s="31">
        <f>(Таблиця_для_їжі[[#This Row],[ПОРЦІЯ НА ДИТИНУ]]*Кількість_дітей)+(Таблиця_для_їжі[[#This Row],[ПОРЦІЯ НА ДОРОСЛОГО]]*Кількість_дорослих)</f>
        <v>340</v>
      </c>
      <c r="G22" s="73">
        <f>IFERROR(Таблиця_для_їжі[[#This Row],[ЗАГАЛЬНІ ВИТРАТИ]]/Таблиця_для_їжі[[#This Row],[УСЬОГО ПОРЦІЙ]],"")</f>
        <v>8.8235294117647065E-2</v>
      </c>
      <c r="H22" s="73">
        <f>IFERROR(Таблиця_для_їжі[[#This Row],[ВАРТІСТЬ ПОСЛУГИ]]*Таблиця_для_їжі[[#This Row],[ПОРЦІЯ НА ДИТИНУ]],"")</f>
        <v>0.35294117647058826</v>
      </c>
      <c r="I22" s="73">
        <f>IFERROR(Таблиця_для_їжі[[#This Row],[ВАРТІСТЬ ПОСЛУГИ]]*Таблиця_для_їжі[[#This Row],[ПОРЦІЯ НА ДОРОСЛОГО]],"")</f>
        <v>0.88235294117647067</v>
      </c>
      <c r="J22" s="22" t="s">
        <v>175</v>
      </c>
    </row>
    <row r="23" spans="2:10" ht="18" customHeight="1" x14ac:dyDescent="0.25">
      <c r="B23" s="26" t="s">
        <v>53</v>
      </c>
      <c r="C23" s="73">
        <v>15</v>
      </c>
      <c r="D23" s="23">
        <v>5</v>
      </c>
      <c r="E23" s="23">
        <v>10</v>
      </c>
      <c r="F23" s="31">
        <f>(Таблиця_для_їжі[[#This Row],[ПОРЦІЯ НА ДИТИНУ]]*Кількість_дітей)+(Таблиця_для_їжі[[#This Row],[ПОРЦІЯ НА ДОРОСЛОГО]]*Кількість_дорослих)</f>
        <v>360</v>
      </c>
      <c r="G23" s="73">
        <f>IFERROR(Таблиця_для_їжі[[#This Row],[ЗАГАЛЬНІ ВИТРАТИ]]/Таблиця_для_їжі[[#This Row],[УСЬОГО ПОРЦІЙ]],"")</f>
        <v>4.1666666666666664E-2</v>
      </c>
      <c r="H23" s="73">
        <f>IFERROR(Таблиця_для_їжі[[#This Row],[ВАРТІСТЬ ПОСЛУГИ]]*Таблиця_для_їжі[[#This Row],[ПОРЦІЯ НА ДИТИНУ]],"")</f>
        <v>0.20833333333333331</v>
      </c>
      <c r="I23" s="73">
        <f>IFERROR(Таблиця_для_їжі[[#This Row],[ВАРТІСТЬ ПОСЛУГИ]]*Таблиця_для_їжі[[#This Row],[ПОРЦІЯ НА ДОРОСЛОГО]],"")</f>
        <v>0.41666666666666663</v>
      </c>
      <c r="J23" s="22" t="s">
        <v>170</v>
      </c>
    </row>
    <row r="24" spans="2:10" ht="18" customHeight="1" x14ac:dyDescent="0.25">
      <c r="B24" s="26" t="s">
        <v>171</v>
      </c>
      <c r="C24" s="73">
        <v>25</v>
      </c>
      <c r="D24" s="23">
        <v>5</v>
      </c>
      <c r="E24" s="23">
        <v>10</v>
      </c>
      <c r="F24" s="31">
        <f>(Таблиця_для_їжі[[#This Row],[ПОРЦІЯ НА ДИТИНУ]]*Кількість_дітей)+(Таблиця_для_їжі[[#This Row],[ПОРЦІЯ НА ДОРОСЛОГО]]*Кількість_дорослих)</f>
        <v>360</v>
      </c>
      <c r="G24" s="73">
        <f>IFERROR(Таблиця_для_їжі[[#This Row],[ЗАГАЛЬНІ ВИТРАТИ]]/Таблиця_для_їжі[[#This Row],[УСЬОГО ПОРЦІЙ]],"")</f>
        <v>6.9444444444444448E-2</v>
      </c>
      <c r="H24" s="73">
        <f>IFERROR(Таблиця_для_їжі[[#This Row],[ВАРТІСТЬ ПОСЛУГИ]]*Таблиця_для_їжі[[#This Row],[ПОРЦІЯ НА ДИТИНУ]],"")</f>
        <v>0.34722222222222221</v>
      </c>
      <c r="I24" s="73">
        <f>IFERROR(Таблиця_для_їжі[[#This Row],[ВАРТІСТЬ ПОСЛУГИ]]*Таблиця_для_їжі[[#This Row],[ПОРЦІЯ НА ДОРОСЛОГО]],"")</f>
        <v>0.69444444444444442</v>
      </c>
      <c r="J24" s="22" t="s">
        <v>172</v>
      </c>
    </row>
    <row r="25" spans="2:10" ht="18" customHeight="1" x14ac:dyDescent="0.25">
      <c r="B25" s="69" t="s">
        <v>216</v>
      </c>
      <c r="C25" s="74">
        <f>SUBTOTAL(109,Таблиця_для_їжі[ЗАГАЛЬНІ ВИТРАТИ])</f>
        <v>475</v>
      </c>
      <c r="D25" s="70">
        <f>SUBTOTAL(109,Таблиця_для_їжі[ПОРЦІЯ НА ДИТИНУ])</f>
        <v>34.5</v>
      </c>
      <c r="E25" s="70">
        <f>SUBTOTAL(109,Таблиця_для_їжі[ПОРЦІЯ НА ДОРОСЛОГО])</f>
        <v>65.5</v>
      </c>
      <c r="F25" s="70">
        <f>SUBTOTAL(109,Таблиця_для_їжі[УСЬОГО ПОРЦІЙ])</f>
        <v>2393</v>
      </c>
      <c r="G25" s="74">
        <f>SUBTOTAL(109,Таблиця_для_їжі[ВАРТІСТЬ ПОСЛУГИ])</f>
        <v>6.915706603622084</v>
      </c>
      <c r="H25" s="74">
        <f>SUBTOTAL(109,Таблиця_для_їжі[ВАРТІСТЬ НА ДИТИНУ])</f>
        <v>7.2528841906569532</v>
      </c>
      <c r="I25" s="74">
        <f>SUBTOTAL(109,Таблиця_для_їжі[ВАРТІСТЬ НА ДОРОСЛОГО])</f>
        <v>12.690089084110037</v>
      </c>
      <c r="J25" s="69">
        <f>SUBTOTAL(109,Таблиця_для_їжі[ПРИМІТКИ])</f>
        <v>0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7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196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178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1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1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1">
        <v>0</v>
      </c>
      <c r="D9" s="23"/>
      <c r="E9" s="26" t="s">
        <v>159</v>
      </c>
    </row>
    <row r="10" spans="1:6" ht="18" customHeight="1" x14ac:dyDescent="0.25">
      <c r="B10" s="26" t="s">
        <v>30</v>
      </c>
      <c r="C10" s="71">
        <v>25</v>
      </c>
      <c r="D10" s="23"/>
      <c r="E10" s="26"/>
    </row>
    <row r="11" spans="1:6" ht="18" customHeight="1" x14ac:dyDescent="0.25">
      <c r="B11" s="26" t="s">
        <v>31</v>
      </c>
      <c r="C11" s="71">
        <v>20</v>
      </c>
      <c r="D11" s="23"/>
      <c r="E11" s="26" t="s">
        <v>19</v>
      </c>
    </row>
    <row r="12" spans="1:6" ht="18" customHeight="1" x14ac:dyDescent="0.25">
      <c r="B12" s="26" t="s">
        <v>32</v>
      </c>
      <c r="C12" s="71">
        <v>50</v>
      </c>
      <c r="D12" s="23"/>
      <c r="E12" s="26" t="s">
        <v>19</v>
      </c>
    </row>
    <row r="13" spans="1:6" ht="18" customHeight="1" x14ac:dyDescent="0.25">
      <c r="B13" s="26" t="s">
        <v>151</v>
      </c>
      <c r="C13" s="71">
        <v>25</v>
      </c>
      <c r="D13" s="23"/>
      <c r="E13" s="26" t="s">
        <v>19</v>
      </c>
    </row>
    <row r="14" spans="1:6" ht="18" customHeight="1" x14ac:dyDescent="0.25">
      <c r="B14" s="69" t="s">
        <v>216</v>
      </c>
      <c r="C14" s="72">
        <f>SUBTOTAL(109,Таблиця_1__бюджет[Вартість])</f>
        <v>400</v>
      </c>
      <c r="D14" s="70"/>
      <c r="E14" s="69"/>
    </row>
    <row r="15" spans="1:6" ht="18" customHeight="1" x14ac:dyDescent="0.25">
      <c r="B15" s="87"/>
      <c r="C15" s="87"/>
      <c r="D15" s="87"/>
      <c r="E15" s="87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1">
        <v>25</v>
      </c>
      <c r="D18" s="23"/>
      <c r="E18" s="26"/>
    </row>
    <row r="19" spans="2:5" ht="18" customHeight="1" x14ac:dyDescent="0.25">
      <c r="B19" s="26" t="s">
        <v>33</v>
      </c>
      <c r="C19" s="71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1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1">
        <v>0</v>
      </c>
      <c r="D21" s="23"/>
      <c r="E21" s="26" t="s">
        <v>26</v>
      </c>
    </row>
    <row r="22" spans="2:5" ht="18" customHeight="1" x14ac:dyDescent="0.25">
      <c r="B22" s="69" t="s">
        <v>216</v>
      </c>
      <c r="C22" s="72">
        <f>SUBTOTAL(109,Таблиця_2__бюджет[Вартість])</f>
        <v>175</v>
      </c>
      <c r="D22" s="70"/>
      <c r="E22" s="69"/>
    </row>
    <row r="23" spans="2:5" ht="18" customHeight="1" x14ac:dyDescent="0.25">
      <c r="B23" s="87"/>
      <c r="C23" s="87"/>
      <c r="D23" s="87"/>
      <c r="E23" s="87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1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1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1">
        <v>125</v>
      </c>
      <c r="D28" s="23"/>
      <c r="E28" s="26" t="s">
        <v>20</v>
      </c>
    </row>
    <row r="29" spans="2:5" ht="18" customHeight="1" x14ac:dyDescent="0.25">
      <c r="B29" s="26" t="s">
        <v>34</v>
      </c>
      <c r="C29" s="71">
        <v>50</v>
      </c>
      <c r="D29" s="23"/>
      <c r="E29" s="26"/>
    </row>
    <row r="30" spans="2:5" ht="18" customHeight="1" x14ac:dyDescent="0.25">
      <c r="B30" s="69" t="s">
        <v>216</v>
      </c>
      <c r="C30" s="72">
        <f>SUBTOTAL(109,Таблиця_3__бюджет[Вартість])</f>
        <v>285</v>
      </c>
      <c r="D30" s="70"/>
      <c r="E30" s="69"/>
    </row>
  </sheetData>
  <mergeCells count="2">
    <mergeCell ref="B23:E23"/>
    <mergeCell ref="B15:E15"/>
  </mergeCells>
  <dataValidations count="1">
    <dataValidation type="list" allowBlank="1" sqref="D7:D13 D18:D21 D26:D29">
      <formula1>"Так,Ні"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2.75" style="4" customWidth="1"/>
    <col min="35" max="16384" width="9.25" style="4"/>
  </cols>
  <sheetData>
    <row r="1" spans="1:35" ht="57" customHeight="1" x14ac:dyDescent="0.2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152</v>
      </c>
    </row>
    <row r="36" spans="1:34" ht="18.75" customHeight="1" x14ac:dyDescent="0.2">
      <c r="A36" s="88" t="s">
        <v>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0"/>
      <c r="T36" s="89" t="str">
        <f>" Усього гостей із підтвердженням: "&amp;Кількість_гостей_із_підтвердженням</f>
        <v xml:space="preserve"> Усього гостей із підтвердженням: 46</v>
      </c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1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176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ROUNDUP(Кількість_гостей_із_підтвердженням/6,0)&amp;" круглі столи, 137 сантиметрів (6 місць)"</f>
        <v>8 круглі столи, 137 сантиметрів (6 місць)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ROUNDUP(Кількість_гостей_із_підтвердженням/8,0) &amp;" круглі столи, 153 сантиметри (8 місць)"</f>
        <v>6 круглі столи, 153 сантиметри (8 місць)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ROUNDUP(Кількість_гостей_із_підтвердженням/10,0)&amp;" круглі столи, 183 сантиметри (10 місць)"</f>
        <v>5 круглі столи, 183 сантиметри (10 місць)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ROUNDUP(Кількість_гостей_із_підтвердженням/6,0)&amp; " квадратні столи, 76х183 сантиметри (6 місць)"</f>
        <v>8 квадратні столи, 76х183 сантиметри (6 місць)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ROUNDUP(Кількість_гостей_із_підтвердженням/8,0)&amp;" квадратні столи 76х244 сантиметри (8 місць)"</f>
        <v>6 квадратні столи 76х244 сантиметри (8 місць)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8" t="s">
        <v>154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2029-01-01T08:00:00+00:00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854868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>Complete</EditorialStatus>
    <Markets xmlns="360401dd-760e-448c-b001-b4002b6d12d2"/>
    <OriginAsset xmlns="360401dd-760e-448c-b001-b4002b6d12d2" xsi:nil="true"/>
    <AssetStart xmlns="360401dd-760e-448c-b001-b4002b6d12d2">2012-08-30T21:29:00+00:00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229498</Value>
    </PublishStatusLookup>
    <APAuthor xmlns="360401dd-760e-448c-b001-b4002b6d12d2">
      <UserInfo>
        <DisplayName>REDMOND\matthos</DisplayName>
        <AccountId>59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 xsi:nil="true"/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 xsi:nil="true"/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LocMarketGroupTiers2 xmlns="360401dd-760e-448c-b001-b4002b6d12d2" xsi:nil="true"/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false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Spreadsheet Template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TP103427563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15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4DE11097-45CE-45A1-ABA3-9DB3FD583F8A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7</vt:i4>
      </vt:variant>
    </vt:vector>
  </HeadingPairs>
  <TitlesOfParts>
    <vt:vector size="12" baseType="lpstr">
      <vt:lpstr>Огляд вечірки</vt:lpstr>
      <vt:lpstr>Список гостей</vt:lpstr>
      <vt:lpstr>Їжа та напої</vt:lpstr>
      <vt:lpstr>Інші важливі відомості</vt:lpstr>
      <vt:lpstr>План розміщення гостей</vt:lpstr>
      <vt:lpstr>Кількість_гостей_із_підтвердженням</vt:lpstr>
      <vt:lpstr>Кількість_дітей</vt:lpstr>
      <vt:lpstr>Кількість_дорослих</vt:lpstr>
      <vt:lpstr>'План розміщення гостей'!Область_друку</vt:lpstr>
      <vt:lpstr>Таблиця_1__заголовок</vt:lpstr>
      <vt:lpstr>Таблиця_2__заголовок</vt:lpstr>
      <vt:lpstr>Таблиця_3__заголовок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2013-01-10T14:28:09Z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