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/>
  <xr:revisionPtr revIDLastSave="0" documentId="13_ncr:1_{4470335C-8C1C-41FF-8F35-39287502132E}" xr6:coauthVersionLast="45" xr6:coauthVersionMax="45" xr10:uidLastSave="{00000000-0000-0000-0000-000000000000}"/>
  <bookViews>
    <workbookView xWindow="-120" yWindow="-120" windowWidth="28950" windowHeight="16170" xr2:uid="{00000000-000D-0000-FFFF-FFFF00000000}"/>
  </bookViews>
  <sheets>
    <sheet name="Зведення бюджету" sheetId="1" r:id="rId1"/>
    <sheet name="Відомості про бюджет" sheetId="3" r:id="rId2"/>
  </sheets>
  <definedNames>
    <definedName name="Загальний_Весільний_Бюджет">'Зведення бюджету'!$C$3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<sst xmlns="http://schemas.openxmlformats.org/spreadsheetml/2006/main" count="118" uniqueCount="80">
  <si>
    <t>ЗАГАЛЬНИЙ БЮДЖЕТ ВЕСІЛЛЯ</t>
  </si>
  <si>
    <t>ВИТРАТИ</t>
  </si>
  <si>
    <t>Банкет</t>
  </si>
  <si>
    <t>Одяг</t>
  </si>
  <si>
    <t>Квіти й прикраси</t>
  </si>
  <si>
    <t>Музика</t>
  </si>
  <si>
    <t>Фото- та відеозйомка</t>
  </si>
  <si>
    <t>Сувеніри та подарунки</t>
  </si>
  <si>
    <t>Церемонія</t>
  </si>
  <si>
    <t>Канцтовари</t>
  </si>
  <si>
    <t>Весільні обручки</t>
  </si>
  <si>
    <t>Транспорт</t>
  </si>
  <si>
    <t>КОШТИ</t>
  </si>
  <si>
    <t>Джерело</t>
  </si>
  <si>
    <t>Заощадження</t>
  </si>
  <si>
    <t>Батьки нареченого</t>
  </si>
  <si>
    <t>Дідусь і бабуся нареченого</t>
  </si>
  <si>
    <t>Батьки нареченої</t>
  </si>
  <si>
    <t>Дідусь і бабуся нареченої</t>
  </si>
  <si>
    <t>Інші кошти</t>
  </si>
  <si>
    <t>Розподіл 
%</t>
  </si>
  <si>
    <t>Кошти</t>
  </si>
  <si>
    <t>Виділений бюджет</t>
  </si>
  <si>
    <t xml:space="preserve"> </t>
  </si>
  <si>
    <t>БАНКЕТ</t>
  </si>
  <si>
    <t>Місце проведення й оренда</t>
  </si>
  <si>
    <t>Їжа й обслуговування</t>
  </si>
  <si>
    <t>Напої</t>
  </si>
  <si>
    <t>Торт</t>
  </si>
  <si>
    <t>Інші витрати</t>
  </si>
  <si>
    <t>ОДЯГ</t>
  </si>
  <si>
    <t>Смокінг, костюм, сукня</t>
  </si>
  <si>
    <t>Зміни</t>
  </si>
  <si>
    <t>Фігурки на торт і фата</t>
  </si>
  <si>
    <t>Аксесуари</t>
  </si>
  <si>
    <t>Зачіска та макіяж</t>
  </si>
  <si>
    <t>КВІТИ Й ПРИКРАСИ</t>
  </si>
  <si>
    <t>Квіткові композиції для церемонії</t>
  </si>
  <si>
    <t>Кошик і квіти для дівчаток, які розсипають пелюстки</t>
  </si>
  <si>
    <t>Подушка з обручками</t>
  </si>
  <si>
    <t>Букети</t>
  </si>
  <si>
    <t>Бутоньєрка</t>
  </si>
  <si>
    <t>Корсажі</t>
  </si>
  <si>
    <t>Прикраси для місця проведення</t>
  </si>
  <si>
    <t>Освітлення</t>
  </si>
  <si>
    <t>МУЗИКА</t>
  </si>
  <si>
    <t>Музиканти на церемонію</t>
  </si>
  <si>
    <t>Музиканти для перерви на коктейлі</t>
  </si>
  <si>
    <t>Музичний гурт, ді-джей або розважальна програма</t>
  </si>
  <si>
    <t>Прокат звукового обладнання або танц-полу</t>
  </si>
  <si>
    <t>ФОТО- ТА ВІДЕОЗЙОМКА</t>
  </si>
  <si>
    <t>Фотозйомка</t>
  </si>
  <si>
    <t>Відеозйомка</t>
  </si>
  <si>
    <t>Додаткові роздруківки й альбоми</t>
  </si>
  <si>
    <t>СУВЕНІРИ ТА ПОДАРУНКИ</t>
  </si>
  <si>
    <t>Вітальні подарунки</t>
  </si>
  <si>
    <t>Подарунки на вечірку</t>
  </si>
  <si>
    <t>ЦЕРЕМОНІЯ</t>
  </si>
  <si>
    <t>Оренда місця проведення</t>
  </si>
  <si>
    <t>Плата офіціантам або пожертва для церкви</t>
  </si>
  <si>
    <t>КАНЦЕЛЯРІЯ</t>
  </si>
  <si>
    <t>Листівки-запрошення</t>
  </si>
  <si>
    <t>Запрошення та бланки для відповідей</t>
  </si>
  <si>
    <t>Програмки</t>
  </si>
  <si>
    <t>Картки розсадки та карта місця</t>
  </si>
  <si>
    <t>Картки меню</t>
  </si>
  <si>
    <t>Листівки з подякою</t>
  </si>
  <si>
    <t>Поштові витрати</t>
  </si>
  <si>
    <t>ВЕСІЛЬНІ ОБРУЧКИ</t>
  </si>
  <si>
    <t>Аксесуари для обручок</t>
  </si>
  <si>
    <t>ТРАНСПОРТ</t>
  </si>
  <si>
    <t>Прокат основного авто</t>
  </si>
  <si>
    <t>Прокат авто для гостей</t>
  </si>
  <si>
    <t>Трансфер гостей з інших міст</t>
  </si>
  <si>
    <t>Послуги паркувальника</t>
  </si>
  <si>
    <t>Орієнтовна вартість</t>
  </si>
  <si>
    <t>Фактична вартість</t>
  </si>
  <si>
    <t>Підсумок</t>
  </si>
  <si>
    <t>Фактично 
вартість</t>
  </si>
  <si>
    <t>Орієнтовно 
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</si>
</sst>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70" formatCode="#,##0&quot;₴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70" fontId="2" fillId="3" borderId="0" xfId="0" applyNumberFormat="1" applyFont="1" applyFill="1" applyAlignment="1">
      <alignment horizontal="center" vertical="center"/>
    </xf>
    <xf numFmtId="170" fontId="11" fillId="5" borderId="3" xfId="0" applyNumberFormat="1" applyFont="1" applyFill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170" fontId="11" fillId="5" borderId="0" xfId="0" applyNumberFormat="1" applyFont="1" applyFill="1" applyBorder="1" applyAlignment="1">
      <alignment horizontal="center" vertical="center"/>
    </xf>
    <xf numFmtId="170" fontId="12" fillId="0" borderId="2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170" fontId="4" fillId="3" borderId="0" xfId="0" applyNumberFormat="1" applyFont="1" applyFill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5" builtinId="5" customBuiltin="1"/>
    <cellStyle name="Гарний" xfId="11" builtinId="26" customBuiltin="1"/>
    <cellStyle name="Грошовий" xfId="3" builtinId="4" customBuiltin="1"/>
    <cellStyle name="Грошови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6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1" builtinId="3" customBuiltin="1"/>
    <cellStyle name="Фінансовий [0]" xfId="2" builtinId="6" customBuiltin="1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  <bottom style="thin">
          <color theme="6"/>
        </bottom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  <bottom style="thin">
          <color theme="6"/>
        </bottom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70" formatCode="#,##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\ &quot;₴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numFmt numFmtId="168" formatCode="#,##0\ 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2" defaultTableStyle="TableStyleMedium2" defaultPivotStyle="PivotStyleLight16">
    <tableStyle name="Весільний_Бюджет_2" pivot="0" count="6" xr9:uid="{00000000-0011-0000-FFFF-FFFF00000000}"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  <tableStyle name="Внески" pivot="0" count="6" xr9:uid="{20B31886-88EA-49AD-978D-E462517F146D}"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19050</xdr:colOff>
      <xdr:row>1</xdr:row>
      <xdr:rowOff>0</xdr:rowOff>
    </xdr:to>
    <xdr:pic>
      <xdr:nvPicPr>
        <xdr:cNvPr id="2" name="Зображення 1" descr="Photo of a wedding cake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229350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Текстове пол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uk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Весільний бюджет</a:t>
          </a:r>
        </a:p>
        <a:p>
          <a:pPr algn="ctr" rtl="0"/>
          <a:r>
            <a:rPr lang="uk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[Наречений] і [Наречена]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_Внески" displayName="Таблиця_Внески" ref="B19:C26" totalsRowCount="1" headerRowDxfId="92" dataDxfId="91" totalsRowDxfId="90">
  <autoFilter ref="B19:C25" xr:uid="{00000000-0009-0000-0100-000001000000}"/>
  <tableColumns count="2">
    <tableColumn id="1" xr3:uid="{00000000-0010-0000-0000-000001000000}" name="Джерело" totalsRowLabel="Підсумок" dataDxfId="89" totalsRowDxfId="64"/>
    <tableColumn id="2" xr3:uid="{00000000-0010-0000-0000-000002000000}" name="Кошти" totalsRowFunction="sum" dataDxfId="32" totalsRowDxfId="63"/>
  </tableColumns>
  <tableStyleInfo name="Внески" showFirstColumn="0" showLastColumn="0" showRowStripes="1" showColumnStripes="0"/>
  <extLst>
    <ext xmlns:x14="http://schemas.microsoft.com/office/spreadsheetml/2009/9/main" uri="{504A1905-F514-4f6f-8877-14C23A59335A}">
      <x14:table altTextSummary="This table lists down the sources of funds for your wedding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Таблиця_Обручки" displayName="Таблиця_Обручки" ref="B69:D72" totalsRowCount="1" headerRowDxfId="68">
  <tableColumns count="3">
    <tableColumn id="1" xr3:uid="{00000000-0010-0000-0900-000001000000}" name="ВЕСІЛЬНІ ОБРУЧКИ" totalsRowLabel="Підсумок" dataDxfId="67" totalsRowDxfId="38"/>
    <tableColumn id="2" xr3:uid="{00000000-0010-0000-0900-000002000000}" name="Орієнтовна вартість" totalsRowFunction="sum" dataDxfId="3" totalsRowDxfId="37"/>
    <tableColumn id="3" xr3:uid="{00000000-0010-0000-0900-000003000000}" name="Фактична вартість" totalsRowFunction="sum" dataDxfId="2" totalsRowDxfId="36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wedding rings expense items in this table, you can modify items and enter estimated and actual cost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Таблиця_Транспортування" displayName="Таблиця_Транспортування" ref="B74:D80" totalsRowCount="1" headerRowDxfId="66">
  <tableColumns count="3">
    <tableColumn id="1" xr3:uid="{00000000-0010-0000-0A00-000001000000}" name="ТРАНСПОРТ" totalsRowLabel="Підсумок" dataDxfId="65" totalsRowDxfId="35"/>
    <tableColumn id="2" xr3:uid="{00000000-0010-0000-0A00-000002000000}" name="Орієнтовна вартість" totalsRowFunction="sum" dataDxfId="1" totalsRowDxfId="34"/>
    <tableColumn id="3" xr3:uid="{00000000-0010-0000-0A00-000003000000}" name="Фактична вартість" totalsRowFunction="sum" dataDxfId="0" totalsRowDxfId="33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transport expense items in this table, you can modify items and enter estimated and actual cos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я_Реєстрація" displayName="Таблиця_Реєстрація" ref="B2:D8" totalsRowCount="1" headerRowDxfId="88" dataDxfId="87" totalsRowDxfId="86">
  <tableColumns count="3">
    <tableColumn id="1" xr3:uid="{00000000-0010-0000-0100-000001000000}" name="БАНКЕТ" totalsRowLabel="Підсумок" dataDxfId="85" totalsRowDxfId="62"/>
    <tableColumn id="2" xr3:uid="{00000000-0010-0000-0100-000002000000}" name="Орієнтовна вартість" totalsRowFunction="sum" dataDxfId="19" totalsRowDxfId="61"/>
    <tableColumn id="3" xr3:uid="{00000000-0010-0000-0100-000003000000}" name="Фактична вартість" totalsRowFunction="sum" dataDxfId="18" totalsRowDxfId="60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reception expense items in this table, you can modify items and enter estimated and actual cost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я_Убрання" displayName="Таблиця_Убрання" ref="B10:D17" totalsRowCount="1" headerRowDxfId="84" dataDxfId="83">
  <tableColumns count="3">
    <tableColumn id="1" xr3:uid="{00000000-0010-0000-0200-000001000000}" name="ОДЯГ" totalsRowLabel="Підсумок" dataDxfId="82" totalsRowDxfId="59"/>
    <tableColumn id="2" xr3:uid="{00000000-0010-0000-0200-000002000000}" name="Орієнтовна вартість" totalsRowFunction="sum" dataDxfId="17" totalsRowDxfId="58"/>
    <tableColumn id="3" xr3:uid="{00000000-0010-0000-0200-000003000000}" name="Фактична вартість" totalsRowFunction="sum" dataDxfId="16" totalsRowDxfId="57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attire expense items in this table, you can modify items and enter estimated and actual cos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я_КвітиТаПрикраси" displayName="Таблиця_КвітиТаПрикраси" ref="B19:D29" totalsRowCount="1" headerRowDxfId="81" dataDxfId="80">
  <tableColumns count="3">
    <tableColumn id="1" xr3:uid="{00000000-0010-0000-0300-000001000000}" name="КВІТИ Й ПРИКРАСИ" totalsRowLabel="Підсумок" dataDxfId="79" totalsRowDxfId="56"/>
    <tableColumn id="2" xr3:uid="{00000000-0010-0000-0300-000002000000}" name="Орієнтовна вартість" totalsRowFunction="sum" dataDxfId="15" totalsRowDxfId="55"/>
    <tableColumn id="3" xr3:uid="{00000000-0010-0000-0300-000003000000}" name="Фактична вартість" totalsRowFunction="sum" dataDxfId="14" totalsRowDxfId="54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flowers and decorations expense items in this table, you can modify items and enter estimated and actual cost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Таблиця_Музика" displayName="Таблиця_Музика" ref="B31:D37" totalsRowCount="1" headerRowDxfId="78">
  <tableColumns count="3">
    <tableColumn id="1" xr3:uid="{00000000-0010-0000-0400-000001000000}" name="МУЗИКА" totalsRowLabel="Підсумок" dataDxfId="77" totalsRowDxfId="53"/>
    <tableColumn id="2" xr3:uid="{00000000-0010-0000-0400-000002000000}" name="Орієнтовна вартість" totalsRowFunction="sum" dataDxfId="13" totalsRowDxfId="52"/>
    <tableColumn id="3" xr3:uid="{00000000-0010-0000-0400-000003000000}" name="Фактична вартість" totalsRowFunction="sum" dataDxfId="12" totalsRowDxfId="51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music expense items in this table, you can modify items and enter estimated and actual cost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Таблиця_ФотоТаВідео" displayName="Таблиця_ФотоТаВідео" ref="B39:D44" totalsRowCount="1" headerRowDxfId="76">
  <tableColumns count="3">
    <tableColumn id="1" xr3:uid="{00000000-0010-0000-0500-000001000000}" name="ФОТО- ТА ВІДЕОЗЙОМКА" totalsRowLabel="Підсумок" dataDxfId="75" totalsRowDxfId="50"/>
    <tableColumn id="2" xr3:uid="{00000000-0010-0000-0500-000002000000}" name="Орієнтовна вартість" totalsRowFunction="sum" dataDxfId="11" totalsRowDxfId="49"/>
    <tableColumn id="3" xr3:uid="{00000000-0010-0000-0500-000003000000}" name="Фактична вартість" totalsRowFunction="sum" dataDxfId="10" totalsRowDxfId="48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photographs and video expense items in this table, you can modify items and enter estimated and actual cost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Таблиця_ДобродійствоТаПодарунки" displayName="Таблиця_ДобродійствоТаПодарунки" ref="B46:D50" totalsRowCount="1" headerRowDxfId="74">
  <tableColumns count="3">
    <tableColumn id="1" xr3:uid="{00000000-0010-0000-0600-000001000000}" name="СУВЕНІРИ ТА ПОДАРУНКИ" totalsRowLabel="Підсумок" dataDxfId="73" totalsRowDxfId="47"/>
    <tableColumn id="2" xr3:uid="{00000000-0010-0000-0600-000002000000}" name="Орієнтовна вартість" totalsRowFunction="sum" dataDxfId="9" totalsRowDxfId="46"/>
    <tableColumn id="3" xr3:uid="{00000000-0010-0000-0600-000003000000}" name="Фактична вартість" totalsRowFunction="sum" dataDxfId="8" totalsRowDxfId="45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favour and gifts expense items in this table, you can modify items and enter estimated and actual cost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Таблиця_Церемонія" displayName="Таблиця_Церемонія" ref="B52:D56" totalsRowCount="1" headerRowDxfId="72">
  <tableColumns count="3">
    <tableColumn id="1" xr3:uid="{00000000-0010-0000-0700-000001000000}" name="ЦЕРЕМОНІЯ" totalsRowLabel="Підсумок" dataDxfId="71" totalsRowDxfId="44"/>
    <tableColumn id="2" xr3:uid="{00000000-0010-0000-0700-000002000000}" name="Орієнтовна вартість" totalsRowFunction="sum" dataDxfId="7" totalsRowDxfId="43"/>
    <tableColumn id="3" xr3:uid="{00000000-0010-0000-0700-000003000000}" name="Фактична вартість" totalsRowFunction="sum" dataDxfId="6" totalsRowDxfId="42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ceremony expense items in this table, you can modify items and enter estimated and actual cost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Таблиця_Канцелярія" displayName="Таблиця_Канцелярія" ref="B58:D67" totalsRowCount="1" headerRowDxfId="70">
  <tableColumns count="3">
    <tableColumn id="1" xr3:uid="{00000000-0010-0000-0800-000001000000}" name="КАНЦЕЛЯРІЯ" totalsRowLabel="Підсумок" dataDxfId="69" totalsRowDxfId="41"/>
    <tableColumn id="2" xr3:uid="{00000000-0010-0000-0800-000002000000}" name="Орієнтовна вартість" totalsRowFunction="sum" dataDxfId="5" totalsRowDxfId="40"/>
    <tableColumn id="3" xr3:uid="{00000000-0010-0000-0800-000003000000}" name="Фактична вартість" totalsRowFunction="sum" dataDxfId="4" totalsRowDxfId="39"/>
  </tableColumns>
  <tableStyleInfo name="Весільний_Бюджет_2" showFirstColumn="0" showLastColumn="0" showRowStripes="1" showColumnStripes="0"/>
  <extLst>
    <ext xmlns:x14="http://schemas.microsoft.com/office/spreadsheetml/2009/9/main" uri="{504A1905-F514-4f6f-8877-14C23A59335A}">
      <x14:table altTextSummary="Add stationery expense items in this table, you can modify items and enter estimated and actual cos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tabSelected="1" workbookViewId="0"/>
  </sheetViews>
  <sheetFormatPr defaultColWidth="9" defaultRowHeight="21" customHeight="1" x14ac:dyDescent="0.2"/>
  <cols>
    <col min="1" max="1" width="1.5" style="1" customWidth="1"/>
    <col min="2" max="2" width="27" style="1" bestFit="1" customWidth="1"/>
    <col min="3" max="3" width="14.375" style="1" bestFit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23</v>
      </c>
    </row>
    <row r="3" spans="2:7" ht="35.1" customHeight="1" x14ac:dyDescent="0.2">
      <c r="B3" s="12" t="s">
        <v>0</v>
      </c>
      <c r="C3" s="30">
        <v>20000</v>
      </c>
    </row>
    <row r="5" spans="2:7" s="3" customFormat="1" ht="35.1" customHeight="1" x14ac:dyDescent="0.2">
      <c r="B5" s="21" t="s">
        <v>1</v>
      </c>
      <c r="C5" s="22" t="s">
        <v>20</v>
      </c>
      <c r="D5" s="29" t="s">
        <v>22</v>
      </c>
      <c r="E5" s="29" t="s">
        <v>79</v>
      </c>
      <c r="F5" s="29" t="s">
        <v>78</v>
      </c>
    </row>
    <row r="6" spans="2:7" ht="21" customHeight="1" x14ac:dyDescent="0.2">
      <c r="B6" s="23" t="s">
        <v>2</v>
      </c>
      <c r="C6" s="24">
        <v>0.5</v>
      </c>
      <c r="D6" s="31">
        <f>Загальний_Весільний_Бюджет*'Зведення бюджету'!$C6</f>
        <v>10000</v>
      </c>
      <c r="E6" s="31">
        <f>Таблиця_Реєстрація[[#Totals],[Орієнтовна вартість]]</f>
        <v>0</v>
      </c>
      <c r="F6" s="31">
        <f>Таблиця_Реєстрація[[#Totals],[Фактична вартість]]</f>
        <v>0</v>
      </c>
    </row>
    <row r="7" spans="2:7" ht="21" customHeight="1" x14ac:dyDescent="0.2">
      <c r="B7" s="17" t="s">
        <v>3</v>
      </c>
      <c r="C7" s="18">
        <v>0.1</v>
      </c>
      <c r="D7" s="32">
        <f>Загальний_Весільний_Бюджет*'Зведення бюджету'!$C7</f>
        <v>2000</v>
      </c>
      <c r="E7" s="32">
        <f>Таблиця_Убрання[[#Totals],[Орієнтовна вартість]]</f>
        <v>0</v>
      </c>
      <c r="F7" s="32">
        <f>Таблиця_Убрання[[#Totals],[Фактична вартість]]</f>
        <v>0</v>
      </c>
    </row>
    <row r="8" spans="2:7" ht="21" customHeight="1" x14ac:dyDescent="0.2">
      <c r="B8" s="15" t="s">
        <v>4</v>
      </c>
      <c r="C8" s="16">
        <v>0.1</v>
      </c>
      <c r="D8" s="33">
        <f>Загальний_Весільний_Бюджет*'Зведення бюджету'!$C8</f>
        <v>2000</v>
      </c>
      <c r="E8" s="33">
        <f>Таблиця_КвітиТаПрикраси[[#Totals],[Орієнтовна вартість]]</f>
        <v>0</v>
      </c>
      <c r="F8" s="33">
        <f>Таблиця_КвітиТаПрикраси[[#Totals],[Фактична вартість]]</f>
        <v>0</v>
      </c>
    </row>
    <row r="9" spans="2:7" ht="21" customHeight="1" x14ac:dyDescent="0.2">
      <c r="B9" s="17" t="s">
        <v>5</v>
      </c>
      <c r="C9" s="18">
        <v>0.1</v>
      </c>
      <c r="D9" s="32">
        <f>Загальний_Весільний_Бюджет*'Зведення бюджету'!$C9</f>
        <v>2000</v>
      </c>
      <c r="E9" s="32">
        <f>Таблиця_Музика[[#Totals],[Орієнтовна вартість]]</f>
        <v>0</v>
      </c>
      <c r="F9" s="32">
        <f>Таблиця_Музика[[#Totals],[Фактична вартість]]</f>
        <v>0</v>
      </c>
    </row>
    <row r="10" spans="2:7" ht="21" customHeight="1" x14ac:dyDescent="0.2">
      <c r="B10" s="15" t="s">
        <v>6</v>
      </c>
      <c r="C10" s="16">
        <v>0.1</v>
      </c>
      <c r="D10" s="33">
        <f>Загальний_Весільний_Бюджет*'Зведення бюджету'!$C10</f>
        <v>2000</v>
      </c>
      <c r="E10" s="33">
        <f>Таблиця_ФотоТаВідео[[#Totals],[Орієнтовна вартість]]</f>
        <v>0</v>
      </c>
      <c r="F10" s="33">
        <f>Таблиця_ФотоТаВідео[[#Totals],[Фактична вартість]]</f>
        <v>0</v>
      </c>
    </row>
    <row r="11" spans="2:7" ht="21" customHeight="1" x14ac:dyDescent="0.2">
      <c r="B11" s="17" t="s">
        <v>7</v>
      </c>
      <c r="C11" s="18">
        <v>0.03</v>
      </c>
      <c r="D11" s="32">
        <f>Загальний_Весільний_Бюджет*'Зведення бюджету'!$C11</f>
        <v>600</v>
      </c>
      <c r="E11" s="32">
        <f>Таблиця_ДобродійствоТаПодарунки[[#Totals],[Орієнтовна вартість]]</f>
        <v>0</v>
      </c>
      <c r="F11" s="32">
        <f>Таблиця_ДобродійствоТаПодарунки[[#Totals],[Фактична вартість]]</f>
        <v>0</v>
      </c>
    </row>
    <row r="12" spans="2:7" ht="21" customHeight="1" x14ac:dyDescent="0.2">
      <c r="B12" s="15" t="s">
        <v>8</v>
      </c>
      <c r="C12" s="16">
        <v>0.02</v>
      </c>
      <c r="D12" s="33">
        <f>Загальний_Весільний_Бюджет*'Зведення бюджету'!$C12</f>
        <v>400</v>
      </c>
      <c r="E12" s="33">
        <f>Таблиця_Церемонія[[#Totals],[Орієнтовна вартість]]</f>
        <v>0</v>
      </c>
      <c r="F12" s="33">
        <f>Таблиця_Церемонія[[#Totals],[Фактична вартість]]</f>
        <v>0</v>
      </c>
    </row>
    <row r="13" spans="2:7" ht="21" customHeight="1" x14ac:dyDescent="0.2">
      <c r="B13" s="17" t="s">
        <v>9</v>
      </c>
      <c r="C13" s="18">
        <v>0.02</v>
      </c>
      <c r="D13" s="32">
        <f>Загальний_Весільний_Бюджет*'Зведення бюджету'!$C13</f>
        <v>400</v>
      </c>
      <c r="E13" s="32">
        <f>Таблиця_Канцелярія[[#Totals],[Орієнтовна вартість]]</f>
        <v>0</v>
      </c>
      <c r="F13" s="32">
        <f>Таблиця_Канцелярія[[#Totals],[Фактична вартість]]</f>
        <v>0</v>
      </c>
    </row>
    <row r="14" spans="2:7" ht="21" customHeight="1" x14ac:dyDescent="0.2">
      <c r="B14" s="15" t="s">
        <v>10</v>
      </c>
      <c r="C14" s="16">
        <v>0.02</v>
      </c>
      <c r="D14" s="33">
        <f>Загальний_Весільний_Бюджет*'Зведення бюджету'!$C14</f>
        <v>400</v>
      </c>
      <c r="E14" s="33">
        <f>Таблиця_Обручки[[#Totals],[Орієнтовна вартість]]</f>
        <v>0</v>
      </c>
      <c r="F14" s="33">
        <f>Таблиця_Обручки[[#Totals],[Фактична вартість]]</f>
        <v>0</v>
      </c>
    </row>
    <row r="15" spans="2:7" ht="21" customHeight="1" x14ac:dyDescent="0.2">
      <c r="B15" s="17" t="s">
        <v>11</v>
      </c>
      <c r="C15" s="18">
        <v>0.01</v>
      </c>
      <c r="D15" s="32">
        <f>Загальний_Весільний_Бюджет*'Зведення бюджету'!$C15</f>
        <v>200</v>
      </c>
      <c r="E15" s="32">
        <f>Таблиця_Транспортування[[#Totals],[Орієнтовна вартість]]</f>
        <v>0</v>
      </c>
      <c r="F15" s="32">
        <f>Таблиця_Транспортування[[#Totals],[Фактична вартість]]</f>
        <v>0</v>
      </c>
    </row>
    <row r="16" spans="2:7" ht="21" customHeight="1" x14ac:dyDescent="0.2">
      <c r="B16" s="19" t="s">
        <v>77</v>
      </c>
      <c r="C16" s="20">
        <f>SUM(C6:C15)</f>
        <v>1</v>
      </c>
      <c r="D16" s="34">
        <f t="shared" ref="D16:F16" si="0">SUM(D6:D15)</f>
        <v>20000</v>
      </c>
      <c r="E16" s="34">
        <f t="shared" si="0"/>
        <v>0</v>
      </c>
      <c r="F16" s="34">
        <f t="shared" si="0"/>
        <v>0</v>
      </c>
    </row>
    <row r="18" spans="2:6" s="5" customFormat="1" ht="21" customHeight="1" x14ac:dyDescent="0.2">
      <c r="B18" s="9" t="s">
        <v>12</v>
      </c>
      <c r="C18" s="10"/>
      <c r="D18" s="10"/>
      <c r="E18" s="11"/>
      <c r="F18" s="11"/>
    </row>
    <row r="19" spans="2:6" ht="21" customHeight="1" x14ac:dyDescent="0.2">
      <c r="B19" t="s">
        <v>13</v>
      </c>
      <c r="C19" t="s">
        <v>21</v>
      </c>
    </row>
    <row r="20" spans="2:6" ht="21" customHeight="1" x14ac:dyDescent="0.2">
      <c r="B20" s="2" t="s">
        <v>14</v>
      </c>
      <c r="C20" s="35">
        <v>10000</v>
      </c>
    </row>
    <row r="21" spans="2:6" ht="21" customHeight="1" x14ac:dyDescent="0.2">
      <c r="B21" s="2" t="s">
        <v>15</v>
      </c>
      <c r="C21" s="35">
        <v>4000</v>
      </c>
    </row>
    <row r="22" spans="2:6" ht="21" customHeight="1" x14ac:dyDescent="0.2">
      <c r="B22" s="2" t="s">
        <v>16</v>
      </c>
      <c r="C22" s="35">
        <v>2000</v>
      </c>
    </row>
    <row r="23" spans="2:6" ht="21" customHeight="1" x14ac:dyDescent="0.2">
      <c r="B23" s="2" t="s">
        <v>17</v>
      </c>
      <c r="C23" s="35">
        <v>4000</v>
      </c>
    </row>
    <row r="24" spans="2:6" ht="21" customHeight="1" x14ac:dyDescent="0.2">
      <c r="B24" s="25" t="s">
        <v>18</v>
      </c>
      <c r="C24" s="36">
        <v>4000</v>
      </c>
    </row>
    <row r="25" spans="2:6" ht="21" customHeight="1" x14ac:dyDescent="0.2">
      <c r="B25" s="2" t="s">
        <v>19</v>
      </c>
      <c r="C25" s="35">
        <v>2000</v>
      </c>
    </row>
    <row r="26" spans="2:6" ht="21" customHeight="1" x14ac:dyDescent="0.2">
      <c r="B26" s="2" t="s">
        <v>77</v>
      </c>
      <c r="C26" s="35">
        <f>SUBTOTAL(109,Таблиця_Внески[Кошти])</f>
        <v>26000</v>
      </c>
    </row>
    <row r="28" spans="2:6" ht="21" customHeight="1" x14ac:dyDescent="0.2">
      <c r="B28" s="12" t="str">
        <f>IF(Таблиця_Внески[[#Totals],[Кошти]]&lt;Загальний_Весільний_Бюджет,"Різниця, яку потрібно покрити","Доступні додаткові гроші")</f>
        <v>Доступні додаткові гроші</v>
      </c>
      <c r="C28" s="37">
        <f>IF(Таблиця_Внески[[#Totals],[Кошти]]&lt;Загальний_Весільний_Бюджет,Загальний_Весільний_Бюджет-Таблиця_Внески[[#Totals],[Кошти]],Таблиця_Внески[[#Totals],[Кошти]]-Загальний_Весільний_Бюджет)</f>
        <v>6000</v>
      </c>
    </row>
  </sheetData>
  <conditionalFormatting sqref="E6:F16">
    <cfRule type="expression" dxfId="95" priority="3">
      <formula>E6&gt;$D6</formula>
    </cfRule>
  </conditionalFormatting>
  <conditionalFormatting sqref="C16">
    <cfRule type="cellIs" dxfId="94" priority="2" operator="notEqual">
      <formula>1</formula>
    </cfRule>
  </conditionalFormatting>
  <conditionalFormatting sqref="C28">
    <cfRule type="expression" dxfId="93" priority="1">
      <formula>$C$26&lt;$C$3</formula>
    </cfRule>
  </conditionalFormatting>
  <dataValidations count="9">
    <dataValidation allowBlank="1" showInputMessage="1" showErrorMessage="1" promptTitle="Весільний бюджет" prompt="_x000a_Введіть загальний весільний бюджет у клітинку C3, і він буде розподілений відповідно до стовпця &quot;% виділення&quot;._x000a__x000a_Пункти витрат за категоріями наведено на вкладці &quot;Відомості про бюджет&quot;._x000a__x000a_" sqref="A1" xr:uid="{00000000-0002-0000-0000-000000000000}"/>
    <dataValidation allowBlank="1" showInputMessage="1" showErrorMessage="1" prompt="У цій клітинці введіть загальний весільний бюджет." sqref="C3" xr:uid="{00000000-0002-0000-0000-000001000000}"/>
    <dataValidation allowBlank="1" showInputMessage="1" showErrorMessage="1" prompt="Категорії витрат наведені нижче у цьому стовпці." sqref="B5" xr:uid="{00000000-0002-0000-0000-000002000000}"/>
    <dataValidation allowBlank="1" showInputMessage="1" showErrorMessage="1" prompt="Змініть % виділення на кожну категорію витрат під цим стовпцем._x000a__x000a_Підсумок стовпця має дорівнювати 100%." sqref="C5" xr:uid="{00000000-0002-0000-0000-000003000000}"/>
    <dataValidation allowBlank="1" showInputMessage="1" showErrorMessage="1" prompt="Цей стовпець автоматично обчислюється на основі загального весільного бюджету та % виділення на кожну категорію витрат." sqref="D5" xr:uid="{00000000-0002-0000-0000-000004000000}"/>
    <dataValidation allowBlank="1" showInputMessage="1" showErrorMessage="1" prompt="Цей стовпець автоматично обчислюється на основі фактичних витрат на вкладці &quot;Відомості про бюджет&quot;." sqref="F5" xr:uid="{00000000-0002-0000-0000-000005000000}"/>
    <dataValidation allowBlank="1" showInputMessage="1" showErrorMessage="1" prompt="Цей стовпець автоматично обчислюється на основі прогнозованих витрат на вкладці &quot;Відомості про бюджет&quot;." sqref="E5" xr:uid="{00000000-0002-0000-0000-000006000000}"/>
    <dataValidation allowBlank="1" showInputMessage="1" showErrorMessage="1" prompt="У цій таблиці перелічено джерела грошових коштів для вашого весілля." sqref="B18" xr:uid="{00000000-0002-0000-0000-000007000000}"/>
    <dataValidation allowBlank="1" showInputMessage="1" showErrorMessage="1" prompt="Це обчислює різницю між загальним обсягом внесків і загальним бюджетом весілля.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48.875" style="8" bestFit="1" customWidth="1"/>
    <col min="3" max="3" width="17.25" style="26" bestFit="1" customWidth="1"/>
    <col min="4" max="4" width="16.625" style="26" customWidth="1"/>
    <col min="5" max="16384" width="9" style="1"/>
  </cols>
  <sheetData>
    <row r="2" spans="2:4" s="6" customFormat="1" ht="21" customHeight="1" x14ac:dyDescent="0.2">
      <c r="B2" s="7" t="s">
        <v>24</v>
      </c>
      <c r="C2" s="27" t="s">
        <v>75</v>
      </c>
      <c r="D2" s="27" t="s">
        <v>76</v>
      </c>
    </row>
    <row r="3" spans="2:4" ht="21" customHeight="1" x14ac:dyDescent="0.2">
      <c r="B3" s="4" t="s">
        <v>25</v>
      </c>
      <c r="C3" s="38"/>
      <c r="D3" s="38"/>
    </row>
    <row r="4" spans="2:4" ht="21" customHeight="1" x14ac:dyDescent="0.2">
      <c r="B4" s="4" t="s">
        <v>26</v>
      </c>
      <c r="C4" s="38"/>
      <c r="D4" s="38"/>
    </row>
    <row r="5" spans="2:4" ht="21" customHeight="1" x14ac:dyDescent="0.2">
      <c r="B5" s="4" t="s">
        <v>27</v>
      </c>
      <c r="C5" s="38"/>
      <c r="D5" s="38"/>
    </row>
    <row r="6" spans="2:4" ht="21" customHeight="1" x14ac:dyDescent="0.2">
      <c r="B6" s="4" t="s">
        <v>28</v>
      </c>
      <c r="C6" s="38"/>
      <c r="D6" s="38"/>
    </row>
    <row r="7" spans="2:4" ht="21" customHeight="1" x14ac:dyDescent="0.2">
      <c r="B7" s="4" t="s">
        <v>29</v>
      </c>
      <c r="C7" s="38"/>
      <c r="D7" s="38"/>
    </row>
    <row r="8" spans="2:4" ht="21" customHeight="1" x14ac:dyDescent="0.2">
      <c r="B8" s="4" t="s">
        <v>77</v>
      </c>
      <c r="C8" s="38">
        <f>SUBTOTAL(109,Таблиця_Реєстрація[Орієнтовна вартість])</f>
        <v>0</v>
      </c>
      <c r="D8" s="38">
        <f>SUBTOTAL(109,Таблиця_Реєстрація[Фактична вартість])</f>
        <v>0</v>
      </c>
    </row>
    <row r="10" spans="2:4" s="14" customFormat="1" ht="21" customHeight="1" x14ac:dyDescent="0.2">
      <c r="B10" s="13" t="s">
        <v>30</v>
      </c>
      <c r="C10" s="28" t="s">
        <v>75</v>
      </c>
      <c r="D10" s="28" t="s">
        <v>76</v>
      </c>
    </row>
    <row r="11" spans="2:4" ht="21" customHeight="1" x14ac:dyDescent="0.2">
      <c r="B11" s="8" t="s">
        <v>31</v>
      </c>
      <c r="C11" s="39"/>
      <c r="D11" s="39"/>
    </row>
    <row r="12" spans="2:4" ht="21" customHeight="1" x14ac:dyDescent="0.2">
      <c r="B12" s="8" t="s">
        <v>32</v>
      </c>
      <c r="C12" s="39"/>
      <c r="D12" s="39"/>
    </row>
    <row r="13" spans="2:4" ht="21" customHeight="1" x14ac:dyDescent="0.2">
      <c r="B13" s="8" t="s">
        <v>33</v>
      </c>
      <c r="C13" s="39"/>
      <c r="D13" s="39"/>
    </row>
    <row r="14" spans="2:4" ht="21" customHeight="1" x14ac:dyDescent="0.2">
      <c r="B14" s="8" t="s">
        <v>34</v>
      </c>
      <c r="C14" s="39"/>
      <c r="D14" s="39"/>
    </row>
    <row r="15" spans="2:4" ht="21" customHeight="1" x14ac:dyDescent="0.2">
      <c r="B15" s="8" t="s">
        <v>35</v>
      </c>
      <c r="C15" s="39"/>
      <c r="D15" s="39"/>
    </row>
    <row r="16" spans="2:4" ht="21" customHeight="1" x14ac:dyDescent="0.2">
      <c r="B16" s="8" t="s">
        <v>29</v>
      </c>
      <c r="C16" s="39"/>
      <c r="D16" s="39"/>
    </row>
    <row r="17" spans="2:4" ht="21" customHeight="1" x14ac:dyDescent="0.2">
      <c r="B17" s="8" t="s">
        <v>77</v>
      </c>
      <c r="C17" s="40">
        <f>SUBTOTAL(109,Таблиця_Убрання[Орієнтовна вартість])</f>
        <v>0</v>
      </c>
      <c r="D17" s="40">
        <f>SUBTOTAL(109,Таблиця_Убрання[Фактична вартість])</f>
        <v>0</v>
      </c>
    </row>
    <row r="19" spans="2:4" s="14" customFormat="1" ht="21" customHeight="1" x14ac:dyDescent="0.2">
      <c r="B19" s="13" t="s">
        <v>36</v>
      </c>
      <c r="C19" s="28" t="s">
        <v>75</v>
      </c>
      <c r="D19" s="28" t="s">
        <v>76</v>
      </c>
    </row>
    <row r="20" spans="2:4" ht="21" customHeight="1" x14ac:dyDescent="0.2">
      <c r="B20" s="8" t="s">
        <v>37</v>
      </c>
      <c r="C20" s="39"/>
      <c r="D20" s="39"/>
    </row>
    <row r="21" spans="2:4" ht="21" customHeight="1" x14ac:dyDescent="0.2">
      <c r="B21" s="8" t="s">
        <v>38</v>
      </c>
      <c r="C21" s="39"/>
      <c r="D21" s="39"/>
    </row>
    <row r="22" spans="2:4" ht="21" customHeight="1" x14ac:dyDescent="0.2">
      <c r="B22" s="8" t="s">
        <v>39</v>
      </c>
      <c r="C22" s="39"/>
      <c r="D22" s="39"/>
    </row>
    <row r="23" spans="2:4" ht="21" customHeight="1" x14ac:dyDescent="0.2">
      <c r="B23" s="8" t="s">
        <v>40</v>
      </c>
      <c r="C23" s="39"/>
      <c r="D23" s="39"/>
    </row>
    <row r="24" spans="2:4" ht="21" customHeight="1" x14ac:dyDescent="0.2">
      <c r="B24" s="8" t="s">
        <v>41</v>
      </c>
      <c r="C24" s="39"/>
      <c r="D24" s="39"/>
    </row>
    <row r="25" spans="2:4" ht="21" customHeight="1" x14ac:dyDescent="0.2">
      <c r="B25" s="8" t="s">
        <v>42</v>
      </c>
      <c r="C25" s="39"/>
      <c r="D25" s="39"/>
    </row>
    <row r="26" spans="2:4" ht="21" customHeight="1" x14ac:dyDescent="0.2">
      <c r="B26" s="8" t="s">
        <v>43</v>
      </c>
      <c r="C26" s="39"/>
      <c r="D26" s="39"/>
    </row>
    <row r="27" spans="2:4" ht="21" customHeight="1" x14ac:dyDescent="0.2">
      <c r="B27" s="8" t="s">
        <v>44</v>
      </c>
      <c r="C27" s="39"/>
      <c r="D27" s="39"/>
    </row>
    <row r="28" spans="2:4" ht="21" customHeight="1" x14ac:dyDescent="0.2">
      <c r="B28" s="8" t="s">
        <v>29</v>
      </c>
      <c r="C28" s="39"/>
      <c r="D28" s="39"/>
    </row>
    <row r="29" spans="2:4" ht="21" customHeight="1" x14ac:dyDescent="0.2">
      <c r="B29" s="8" t="s">
        <v>77</v>
      </c>
      <c r="C29" s="39">
        <f>SUBTOTAL(109,Таблиця_КвітиТаПрикраси[Орієнтовна вартість])</f>
        <v>0</v>
      </c>
      <c r="D29" s="39">
        <f>SUBTOTAL(109,Таблиця_КвітиТаПрикраси[Фактична вартість])</f>
        <v>0</v>
      </c>
    </row>
    <row r="31" spans="2:4" s="14" customFormat="1" ht="21" customHeight="1" x14ac:dyDescent="0.2">
      <c r="B31" s="13" t="s">
        <v>45</v>
      </c>
      <c r="C31" s="28" t="s">
        <v>75</v>
      </c>
      <c r="D31" s="28" t="s">
        <v>76</v>
      </c>
    </row>
    <row r="32" spans="2:4" ht="21" customHeight="1" x14ac:dyDescent="0.2">
      <c r="B32" s="8" t="s">
        <v>46</v>
      </c>
      <c r="C32" s="39"/>
      <c r="D32" s="39"/>
    </row>
    <row r="33" spans="2:4" ht="21" customHeight="1" x14ac:dyDescent="0.2">
      <c r="B33" s="8" t="s">
        <v>47</v>
      </c>
      <c r="C33" s="39"/>
      <c r="D33" s="39"/>
    </row>
    <row r="34" spans="2:4" ht="21" customHeight="1" x14ac:dyDescent="0.2">
      <c r="B34" s="8" t="s">
        <v>48</v>
      </c>
      <c r="C34" s="39"/>
      <c r="D34" s="39"/>
    </row>
    <row r="35" spans="2:4" ht="21" customHeight="1" x14ac:dyDescent="0.2">
      <c r="B35" s="8" t="s">
        <v>49</v>
      </c>
      <c r="C35" s="39"/>
      <c r="D35" s="39"/>
    </row>
    <row r="36" spans="2:4" ht="21" customHeight="1" x14ac:dyDescent="0.2">
      <c r="B36" s="8" t="s">
        <v>29</v>
      </c>
      <c r="C36" s="39"/>
      <c r="D36" s="39"/>
    </row>
    <row r="37" spans="2:4" ht="21" customHeight="1" x14ac:dyDescent="0.2">
      <c r="B37" s="8" t="s">
        <v>77</v>
      </c>
      <c r="C37" s="39">
        <f>SUBTOTAL(109,Таблиця_Музика[Орієнтовна вартість])</f>
        <v>0</v>
      </c>
      <c r="D37" s="39">
        <f>SUBTOTAL(109,Таблиця_Музика[Фактична вартість])</f>
        <v>0</v>
      </c>
    </row>
    <row r="39" spans="2:4" s="14" customFormat="1" ht="21" customHeight="1" x14ac:dyDescent="0.2">
      <c r="B39" s="13" t="s">
        <v>50</v>
      </c>
      <c r="C39" s="28" t="s">
        <v>75</v>
      </c>
      <c r="D39" s="28" t="s">
        <v>76</v>
      </c>
    </row>
    <row r="40" spans="2:4" ht="21" customHeight="1" x14ac:dyDescent="0.2">
      <c r="B40" s="8" t="s">
        <v>51</v>
      </c>
      <c r="C40" s="39"/>
      <c r="D40" s="39"/>
    </row>
    <row r="41" spans="2:4" ht="21" customHeight="1" x14ac:dyDescent="0.2">
      <c r="B41" s="8" t="s">
        <v>52</v>
      </c>
      <c r="C41" s="39"/>
      <c r="D41" s="39"/>
    </row>
    <row r="42" spans="2:4" ht="21" customHeight="1" x14ac:dyDescent="0.2">
      <c r="B42" s="8" t="s">
        <v>53</v>
      </c>
      <c r="C42" s="39"/>
      <c r="D42" s="39"/>
    </row>
    <row r="43" spans="2:4" ht="21" customHeight="1" x14ac:dyDescent="0.2">
      <c r="B43" s="8" t="s">
        <v>29</v>
      </c>
      <c r="C43" s="39"/>
      <c r="D43" s="39"/>
    </row>
    <row r="44" spans="2:4" ht="21" customHeight="1" x14ac:dyDescent="0.2">
      <c r="B44" s="8" t="s">
        <v>77</v>
      </c>
      <c r="C44" s="39">
        <f>SUBTOTAL(109,Таблиця_ФотоТаВідео[Орієнтовна вартість])</f>
        <v>0</v>
      </c>
      <c r="D44" s="39">
        <f>SUBTOTAL(109,Таблиця_ФотоТаВідео[Фактична вартість])</f>
        <v>0</v>
      </c>
    </row>
    <row r="46" spans="2:4" s="14" customFormat="1" ht="21" customHeight="1" x14ac:dyDescent="0.2">
      <c r="B46" s="13" t="s">
        <v>54</v>
      </c>
      <c r="C46" s="28" t="s">
        <v>75</v>
      </c>
      <c r="D46" s="28" t="s">
        <v>76</v>
      </c>
    </row>
    <row r="47" spans="2:4" ht="21" customHeight="1" x14ac:dyDescent="0.2">
      <c r="B47" s="8" t="s">
        <v>55</v>
      </c>
      <c r="C47" s="39"/>
      <c r="D47" s="39"/>
    </row>
    <row r="48" spans="2:4" ht="21" customHeight="1" x14ac:dyDescent="0.2">
      <c r="B48" s="8" t="s">
        <v>56</v>
      </c>
      <c r="C48" s="39"/>
      <c r="D48" s="39"/>
    </row>
    <row r="49" spans="2:4" ht="21" customHeight="1" x14ac:dyDescent="0.2">
      <c r="B49" s="8" t="s">
        <v>29</v>
      </c>
      <c r="C49" s="39"/>
      <c r="D49" s="39"/>
    </row>
    <row r="50" spans="2:4" ht="21" customHeight="1" x14ac:dyDescent="0.2">
      <c r="B50" s="8" t="s">
        <v>77</v>
      </c>
      <c r="C50" s="39">
        <f>SUBTOTAL(109,Таблиця_ДобродійствоТаПодарунки[Орієнтовна вартість])</f>
        <v>0</v>
      </c>
      <c r="D50" s="39">
        <f>SUBTOTAL(109,Таблиця_ДобродійствоТаПодарунки[Фактична вартість])</f>
        <v>0</v>
      </c>
    </row>
    <row r="52" spans="2:4" s="14" customFormat="1" ht="21" customHeight="1" x14ac:dyDescent="0.2">
      <c r="B52" s="13" t="s">
        <v>57</v>
      </c>
      <c r="C52" s="28" t="s">
        <v>75</v>
      </c>
      <c r="D52" s="28" t="s">
        <v>76</v>
      </c>
    </row>
    <row r="53" spans="2:4" ht="21" customHeight="1" x14ac:dyDescent="0.2">
      <c r="B53" s="8" t="s">
        <v>58</v>
      </c>
      <c r="C53" s="39"/>
      <c r="D53" s="39"/>
    </row>
    <row r="54" spans="2:4" ht="21" customHeight="1" x14ac:dyDescent="0.2">
      <c r="B54" s="8" t="s">
        <v>59</v>
      </c>
      <c r="C54" s="39"/>
      <c r="D54" s="39"/>
    </row>
    <row r="55" spans="2:4" ht="21" customHeight="1" x14ac:dyDescent="0.2">
      <c r="B55" s="8" t="s">
        <v>29</v>
      </c>
      <c r="C55" s="39"/>
      <c r="D55" s="39"/>
    </row>
    <row r="56" spans="2:4" ht="21" customHeight="1" x14ac:dyDescent="0.2">
      <c r="B56" s="8" t="s">
        <v>77</v>
      </c>
      <c r="C56" s="39">
        <f>SUBTOTAL(109,Таблиця_Церемонія[Орієнтовна вартість])</f>
        <v>0</v>
      </c>
      <c r="D56" s="39">
        <f>SUBTOTAL(109,Таблиця_Церемонія[Фактична вартість])</f>
        <v>0</v>
      </c>
    </row>
    <row r="58" spans="2:4" s="14" customFormat="1" ht="21" customHeight="1" x14ac:dyDescent="0.2">
      <c r="B58" s="13" t="s">
        <v>60</v>
      </c>
      <c r="C58" s="28" t="s">
        <v>75</v>
      </c>
      <c r="D58" s="28" t="s">
        <v>76</v>
      </c>
    </row>
    <row r="59" spans="2:4" ht="21" customHeight="1" x14ac:dyDescent="0.2">
      <c r="B59" s="8" t="s">
        <v>61</v>
      </c>
      <c r="C59" s="39"/>
      <c r="D59" s="39"/>
    </row>
    <row r="60" spans="2:4" ht="21" customHeight="1" x14ac:dyDescent="0.2">
      <c r="B60" s="8" t="s">
        <v>62</v>
      </c>
      <c r="C60" s="39"/>
      <c r="D60" s="39"/>
    </row>
    <row r="61" spans="2:4" ht="21" customHeight="1" x14ac:dyDescent="0.2">
      <c r="B61" s="8" t="s">
        <v>63</v>
      </c>
      <c r="C61" s="39"/>
      <c r="D61" s="39"/>
    </row>
    <row r="62" spans="2:4" ht="21" customHeight="1" x14ac:dyDescent="0.2">
      <c r="B62" s="8" t="s">
        <v>64</v>
      </c>
      <c r="C62" s="39"/>
      <c r="D62" s="39"/>
    </row>
    <row r="63" spans="2:4" ht="21" customHeight="1" x14ac:dyDescent="0.2">
      <c r="B63" s="8" t="s">
        <v>65</v>
      </c>
      <c r="C63" s="39"/>
      <c r="D63" s="39"/>
    </row>
    <row r="64" spans="2:4" ht="21" customHeight="1" x14ac:dyDescent="0.2">
      <c r="B64" s="8" t="s">
        <v>66</v>
      </c>
      <c r="C64" s="39"/>
      <c r="D64" s="39"/>
    </row>
    <row r="65" spans="2:4" ht="21" customHeight="1" x14ac:dyDescent="0.2">
      <c r="B65" s="8" t="s">
        <v>67</v>
      </c>
      <c r="C65" s="39"/>
      <c r="D65" s="39"/>
    </row>
    <row r="66" spans="2:4" ht="21" customHeight="1" x14ac:dyDescent="0.2">
      <c r="B66" s="8" t="s">
        <v>29</v>
      </c>
      <c r="C66" s="39"/>
      <c r="D66" s="39"/>
    </row>
    <row r="67" spans="2:4" ht="21" customHeight="1" x14ac:dyDescent="0.2">
      <c r="B67" s="8" t="s">
        <v>77</v>
      </c>
      <c r="C67" s="39">
        <f>SUBTOTAL(109,Таблиця_Канцелярія[Орієнтовна вартість])</f>
        <v>0</v>
      </c>
      <c r="D67" s="39">
        <f>SUBTOTAL(109,Таблиця_Канцелярія[Фактична вартість])</f>
        <v>0</v>
      </c>
    </row>
    <row r="69" spans="2:4" s="14" customFormat="1" ht="21" customHeight="1" x14ac:dyDescent="0.2">
      <c r="B69" s="13" t="s">
        <v>68</v>
      </c>
      <c r="C69" s="28" t="s">
        <v>75</v>
      </c>
      <c r="D69" s="28" t="s">
        <v>76</v>
      </c>
    </row>
    <row r="70" spans="2:4" ht="21" customHeight="1" x14ac:dyDescent="0.2">
      <c r="B70" s="8" t="s">
        <v>10</v>
      </c>
      <c r="C70" s="39"/>
      <c r="D70" s="39"/>
    </row>
    <row r="71" spans="2:4" ht="21" customHeight="1" x14ac:dyDescent="0.2">
      <c r="B71" s="8" t="s">
        <v>69</v>
      </c>
      <c r="C71" s="39"/>
      <c r="D71" s="39"/>
    </row>
    <row r="72" spans="2:4" ht="21" customHeight="1" x14ac:dyDescent="0.2">
      <c r="B72" s="8" t="s">
        <v>77</v>
      </c>
      <c r="C72" s="39">
        <f>SUBTOTAL(109,Таблиця_Обручки[Орієнтовна вартість])</f>
        <v>0</v>
      </c>
      <c r="D72" s="39">
        <f>SUBTOTAL(109,Таблиця_Обручки[Фактична вартість])</f>
        <v>0</v>
      </c>
    </row>
    <row r="74" spans="2:4" s="14" customFormat="1" ht="21" customHeight="1" x14ac:dyDescent="0.2">
      <c r="B74" s="13" t="s">
        <v>70</v>
      </c>
      <c r="C74" s="28" t="s">
        <v>75</v>
      </c>
      <c r="D74" s="28" t="s">
        <v>76</v>
      </c>
    </row>
    <row r="75" spans="2:4" ht="21" customHeight="1" x14ac:dyDescent="0.2">
      <c r="B75" s="8" t="s">
        <v>71</v>
      </c>
      <c r="C75" s="39"/>
      <c r="D75" s="39"/>
    </row>
    <row r="76" spans="2:4" ht="21" customHeight="1" x14ac:dyDescent="0.2">
      <c r="B76" s="8" t="s">
        <v>72</v>
      </c>
      <c r="C76" s="39"/>
      <c r="D76" s="39"/>
    </row>
    <row r="77" spans="2:4" ht="21" customHeight="1" x14ac:dyDescent="0.2">
      <c r="B77" s="8" t="s">
        <v>73</v>
      </c>
      <c r="C77" s="39"/>
      <c r="D77" s="39"/>
    </row>
    <row r="78" spans="2:4" ht="21" customHeight="1" x14ac:dyDescent="0.2">
      <c r="B78" s="8" t="s">
        <v>74</v>
      </c>
      <c r="C78" s="39"/>
      <c r="D78" s="39"/>
    </row>
    <row r="79" spans="2:4" ht="21" customHeight="1" x14ac:dyDescent="0.2">
      <c r="B79" s="8" t="s">
        <v>29</v>
      </c>
      <c r="C79" s="39"/>
      <c r="D79" s="39"/>
    </row>
    <row r="80" spans="2:4" ht="21" customHeight="1" x14ac:dyDescent="0.2">
      <c r="B80" s="8" t="s">
        <v>77</v>
      </c>
      <c r="C80" s="40">
        <f>SUBTOTAL(109,Таблиця_Транспортування[Орієнтовна вартість])</f>
        <v>0</v>
      </c>
      <c r="D80" s="40">
        <f>SUBTOTAL(109,Таблиця_Транспортування[Фактична вартість])</f>
        <v>0</v>
      </c>
    </row>
  </sheetData>
  <dataValidations count="1">
    <dataValidation allowBlank="1" showInputMessage="1" showErrorMessage="1" prompt="Змінюйте елементи та вказуйте прогнозовані та фактичні витрати для кожної категорії витрат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C13929-9DE4-4377-AD53-85E48738B02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87533F92-ED84-4203-9499-0AFB653B6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C7FAA-0D75-4BC3-A562-E6188BDAC8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Зведення бюджету</vt:lpstr>
      <vt:lpstr>Відомості про бюджет</vt:lpstr>
      <vt:lpstr>Загальний_Весільний_Бюджет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2019-10-09T02:30:44Z</dcterms:created>
  <dcterms:modified xsi:type="dcterms:W3CDTF">2020-04-03T10:53:04Z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