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7EB7F935-C577-4639-BBFD-90529F0A0865}" xr6:coauthVersionLast="43" xr6:coauthVersionMax="43" xr10:uidLastSave="{00000000-0000-0000-0000-000000000000}"/>
  <bookViews>
    <workbookView xWindow="-120" yWindow="-120" windowWidth="28980" windowHeight="16215" tabRatio="714" xr2:uid="{00000000-000D-0000-FFFF-FFFF00000000}"/>
  </bookViews>
  <sheets>
    <sheet name="Готівкові квитанції" sheetId="7" r:id="rId1"/>
    <sheet name="Готівкові виплати" sheetId="5" r:id="rId2"/>
    <sheet name="Готівкові виплати (без прибу..." sheetId="6" r:id="rId3"/>
  </sheets>
  <definedNames>
    <definedName name="ПершийДеньФінансовогоРоку" localSheetId="1">'Готівкові виплати'!$B$4</definedName>
    <definedName name="ПершийДеньФінансовогоРоку" localSheetId="0">'Готівкові квитанції'!$B$4</definedName>
    <definedName name="ПершийДеньФінансовогоРоку">'Готівкові виплати (без прибу...'!$B$4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6" l="1"/>
  <c r="R8" i="7" l="1"/>
  <c r="B4" i="7" l="1"/>
  <c r="P3" i="7" s="1"/>
  <c r="E12" i="6"/>
  <c r="F12" i="6"/>
  <c r="G12" i="6"/>
  <c r="H12" i="6"/>
  <c r="I12" i="6"/>
  <c r="J12" i="6"/>
  <c r="K12" i="6"/>
  <c r="L12" i="6"/>
  <c r="M12" i="6"/>
  <c r="N12" i="6"/>
  <c r="O12" i="6"/>
  <c r="P12" i="6"/>
  <c r="D12" i="7"/>
  <c r="D14" i="7" s="1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12" i="6" l="1"/>
  <c r="R11" i="7"/>
  <c r="B4" i="6"/>
  <c r="B4" i="5"/>
  <c r="K3" i="7"/>
  <c r="L3" i="7"/>
  <c r="E3" i="7"/>
  <c r="I3" i="7"/>
  <c r="M3" i="7"/>
  <c r="G3" i="7"/>
  <c r="H3" i="7"/>
  <c r="F3" i="7"/>
  <c r="J3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N3" i="7"/>
  <c r="O3" i="7"/>
  <c r="R11" i="6"/>
  <c r="E6" i="7"/>
  <c r="E12" i="7" s="1"/>
  <c r="E14" i="7" s="1"/>
  <c r="R27" i="5"/>
  <c r="P3" i="6" l="1"/>
  <c r="N3" i="6"/>
  <c r="J3" i="6"/>
  <c r="F3" i="6"/>
  <c r="H3" i="6"/>
  <c r="K3" i="6"/>
  <c r="G3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M3" i="6"/>
  <c r="I3" i="6"/>
  <c r="E3" i="6"/>
  <c r="L3" i="6"/>
  <c r="O3" i="6"/>
  <c r="O3" i="5"/>
  <c r="K3" i="5"/>
  <c r="G3" i="5"/>
  <c r="N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M3" i="5"/>
  <c r="I3" i="5"/>
  <c r="E3" i="5"/>
  <c r="P3" i="5"/>
  <c r="L3" i="5"/>
  <c r="H3" i="5"/>
  <c r="J3" i="5"/>
  <c r="F3" i="5"/>
  <c r="F6" i="7"/>
  <c r="F12" i="7" s="1"/>
  <c r="F14" i="7" l="1"/>
  <c r="G6" i="7" s="1"/>
  <c r="G12" i="7" s="1"/>
  <c r="G14" i="7" s="1"/>
  <c r="H6" i="7" s="1"/>
  <c r="H12" i="7" s="1"/>
  <c r="H14" i="7" s="1"/>
  <c r="I6" i="7" l="1"/>
  <c r="I12" i="7" s="1"/>
  <c r="I14" i="7" s="1"/>
  <c r="J6" i="7" l="1"/>
  <c r="J12" i="7" s="1"/>
  <c r="J14" i="7" s="1"/>
  <c r="K6" i="7" l="1"/>
  <c r="K12" i="7" s="1"/>
  <c r="K14" i="7" s="1"/>
  <c r="L6" i="7" l="1"/>
  <c r="L12" i="7" s="1"/>
  <c r="L14" i="7" s="1"/>
  <c r="M6" i="7" l="1"/>
  <c r="M12" i="7" s="1"/>
  <c r="M14" i="7" s="1"/>
  <c r="N6" i="7" l="1"/>
  <c r="N12" i="7" s="1"/>
  <c r="N14" i="7" s="1"/>
  <c r="O6" i="7" l="1"/>
  <c r="O12" i="7" s="1"/>
  <c r="O14" i="7" s="1"/>
  <c r="P6" i="7" l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<sst xmlns="http://schemas.openxmlformats.org/spreadsheetml/2006/main" count="57" uniqueCount="41">
  <si>
    <r>
      <t>Звіт</t>
    </r>
    <r>
      <rPr>
        <b/>
        <sz val="28"/>
        <color theme="1" tint="0.14999847407452621"/>
        <rFont val="Calibri"/>
        <family val="2"/>
        <scheme val="major"/>
      </rPr>
      <t xml:space="preserve"> про рух грошових коштів</t>
    </r>
  </si>
  <si>
    <t>Фінансовий рік починається з:</t>
  </si>
  <si>
    <t>Наявна готівка (початок місяця)</t>
  </si>
  <si>
    <t>Готівкові квитанції</t>
  </si>
  <si>
    <t>Продажі за готівку</t>
  </si>
  <si>
    <t>Погашення кредиторської заборгованості</t>
  </si>
  <si>
    <t>Позики й інші готівкові надходження</t>
  </si>
  <si>
    <t>Усього наявної готівки (до переводу в готівку)</t>
  </si>
  <si>
    <t>Готівкова позиція (кінець місяця)</t>
  </si>
  <si>
    <t>(Попередній) Запуск</t>
  </si>
  <si>
    <t>ОЦІНКА</t>
  </si>
  <si>
    <t xml:space="preserve"> Оцінка елемента</t>
  </si>
  <si>
    <t>Готівкові виплати</t>
  </si>
  <si>
    <t>Покупки (товари)</t>
  </si>
  <si>
    <t>Покупки (вкажіть)</t>
  </si>
  <si>
    <t>Валова заробітна плата (точна сума виведення)</t>
  </si>
  <si>
    <t>Витрати на оплату праці (податки та ін.)</t>
  </si>
  <si>
    <t>Сторонні послуги</t>
  </si>
  <si>
    <t>Витратні матеріали (офіс і виробництво)</t>
  </si>
  <si>
    <t>Обслуговування й ремонт</t>
  </si>
  <si>
    <t>Реклама</t>
  </si>
  <si>
    <t>Автомобіль, доставки та перевезення</t>
  </si>
  <si>
    <t>Бухгалтерські та юридичні послуги</t>
  </si>
  <si>
    <t>Оренда</t>
  </si>
  <si>
    <t>Телефон</t>
  </si>
  <si>
    <t>Комунальні послуги</t>
  </si>
  <si>
    <t>Страхування</t>
  </si>
  <si>
    <t>Податки (на нерухомість тощо)</t>
  </si>
  <si>
    <t>Відсотки</t>
  </si>
  <si>
    <t>Інші витрати (вкажіть)</t>
  </si>
  <si>
    <t>Інше (вкажіть)</t>
  </si>
  <si>
    <t>Різне</t>
  </si>
  <si>
    <t>Оцінка елемента</t>
  </si>
  <si>
    <t>Готівкові виплати (без урахування прибутків та збитків)</t>
  </si>
  <si>
    <t>Виплати тіла позики</t>
  </si>
  <si>
    <t>Придбання капіталу (вкажіть)</t>
  </si>
  <si>
    <t>Інші витрати на запуск</t>
  </si>
  <si>
    <t>На резерв і/або умовне депонування</t>
  </si>
  <si>
    <t>Зняття власниками</t>
  </si>
  <si>
    <t>Усього готівкових виплат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</si>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</sst>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68" formatCode="dd"/>
    <numFmt numFmtId="169" formatCode="#,##0_ ;[Red]\-#,##0\ "/>
    <numFmt numFmtId="170" formatCode="0_ ;[Red]\-0\ "/>
  </numFmts>
  <fonts count="19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3" fillId="3" borderId="7" applyFont="0" applyAlignment="0">
      <alignment vertical="center"/>
    </xf>
    <xf numFmtId="167" fontId="8" fillId="0" borderId="8">
      <alignment horizontal="right" vertical="center" wrapText="1" indent="1"/>
    </xf>
    <xf numFmtId="169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4" borderId="9" applyNumberFormat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9" fillId="0" borderId="0" xfId="2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167" fontId="8" fillId="0" borderId="8" xfId="6">
      <alignment horizontal="right" vertical="center" wrapText="1" indent="1"/>
    </xf>
    <xf numFmtId="0" fontId="12" fillId="0" borderId="0" xfId="2" applyFont="1"/>
    <xf numFmtId="0" fontId="0" fillId="2" borderId="6" xfId="0" applyNumberFormat="1" applyFill="1" applyBorder="1">
      <alignment vertical="center" wrapText="1"/>
    </xf>
    <xf numFmtId="0" fontId="0" fillId="2" borderId="4" xfId="0" applyNumberFormat="1" applyFill="1" applyBorder="1">
      <alignment vertical="center" wrapText="1"/>
    </xf>
    <xf numFmtId="0" fontId="0" fillId="2" borderId="4" xfId="0" applyNumberForma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13" fillId="2" borderId="4" xfId="0" applyNumberFormat="1" applyFont="1" applyFill="1" applyBorder="1">
      <alignment vertical="center" wrapText="1"/>
    </xf>
    <xf numFmtId="14" fontId="17" fillId="0" borderId="0" xfId="0" applyNumberFormat="1" applyFont="1" applyBorder="1" applyAlignment="1">
      <alignment horizontal="left" vertical="center" indent="1"/>
    </xf>
    <xf numFmtId="0" fontId="0" fillId="0" borderId="0" xfId="0" applyFont="1">
      <alignment vertical="center" wrapText="1"/>
    </xf>
    <xf numFmtId="0" fontId="0" fillId="0" borderId="0" xfId="0" applyFont="1" applyFill="1" applyBorder="1">
      <alignment vertical="center" wrapText="1"/>
    </xf>
    <xf numFmtId="0" fontId="17" fillId="2" borderId="4" xfId="0" applyNumberFormat="1" applyFont="1" applyFill="1" applyBorder="1" applyAlignment="1">
      <alignment horizontal="right" wrapText="1" indent="1"/>
    </xf>
    <xf numFmtId="168" fontId="17" fillId="0" borderId="11" xfId="0" applyNumberFormat="1" applyFont="1" applyFill="1" applyBorder="1" applyAlignment="1">
      <alignment horizontal="right" wrapText="1" indent="1"/>
    </xf>
    <xf numFmtId="0" fontId="7" fillId="2" borderId="5" xfId="0" applyNumberFormat="1" applyFont="1" applyFill="1" applyBorder="1" applyAlignment="1">
      <alignment horizontal="right" vertical="center" wrapText="1" indent="1"/>
    </xf>
    <xf numFmtId="0" fontId="15" fillId="2" borderId="4" xfId="7" applyNumberFormat="1" applyFont="1" applyFill="1" applyBorder="1" applyAlignment="1">
      <alignment horizontal="right"/>
    </xf>
    <xf numFmtId="0" fontId="2" fillId="0" borderId="10" xfId="0" applyFont="1" applyFill="1" applyBorder="1">
      <alignment vertical="center" wrapText="1"/>
    </xf>
    <xf numFmtId="0" fontId="18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9" fillId="0" borderId="0" xfId="2" applyAlignment="1"/>
    <xf numFmtId="0" fontId="0" fillId="0" borderId="0" xfId="0" applyAlignment="1">
      <alignment wrapText="1"/>
    </xf>
    <xf numFmtId="0" fontId="0" fillId="2" borderId="4" xfId="0" applyNumberFormat="1" applyFill="1" applyBorder="1" applyAlignment="1">
      <alignment wrapText="1"/>
    </xf>
    <xf numFmtId="0" fontId="17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right" wrapText="1" indent="1"/>
    </xf>
    <xf numFmtId="0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9" fillId="3" borderId="12" xfId="2" applyNumberFormat="1" applyFill="1" applyBorder="1" applyAlignment="1">
      <alignment horizontal="left" vertical="center"/>
    </xf>
    <xf numFmtId="0" fontId="13" fillId="0" borderId="4" xfId="0" applyNumberFormat="1" applyFont="1" applyFill="1" applyBorder="1">
      <alignment vertical="center" wrapText="1"/>
    </xf>
    <xf numFmtId="0" fontId="9" fillId="0" borderId="12" xfId="2" applyNumberFormat="1" applyFont="1" applyFill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indent="1"/>
    </xf>
    <xf numFmtId="169" fontId="18" fillId="0" borderId="10" xfId="7" applyNumberFormat="1" applyFont="1" applyFill="1" applyBorder="1" applyAlignment="1">
      <alignment horizontal="right" vertical="center"/>
    </xf>
    <xf numFmtId="169" fontId="18" fillId="0" borderId="0" xfId="0" applyNumberFormat="1" applyFont="1" applyAlignment="1">
      <alignment horizontal="right" vertical="center"/>
    </xf>
    <xf numFmtId="169" fontId="18" fillId="0" borderId="0" xfId="0" applyNumberFormat="1" applyFont="1">
      <alignment vertical="center" wrapText="1"/>
    </xf>
    <xf numFmtId="169" fontId="0" fillId="0" borderId="0" xfId="0" applyNumberFormat="1">
      <alignment vertical="center" wrapText="1"/>
    </xf>
    <xf numFmtId="169" fontId="17" fillId="3" borderId="10" xfId="5" applyNumberFormat="1" applyFont="1" applyBorder="1" applyAlignment="1">
      <alignment vertical="center"/>
    </xf>
    <xf numFmtId="169" fontId="18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>
      <alignment vertical="center" wrapText="1"/>
    </xf>
    <xf numFmtId="169" fontId="15" fillId="0" borderId="0" xfId="0" applyNumberFormat="1" applyFont="1" applyFill="1" applyBorder="1" applyAlignment="1">
      <alignment horizontal="right" vertical="center"/>
    </xf>
    <xf numFmtId="0" fontId="17" fillId="0" borderId="8" xfId="0" applyNumberFormat="1" applyFont="1" applyFill="1" applyBorder="1" applyAlignment="1">
      <alignment horizontal="right" wrapText="1" indent="1"/>
    </xf>
    <xf numFmtId="0" fontId="17" fillId="0" borderId="11" xfId="0" applyNumberFormat="1" applyFont="1" applyFill="1" applyBorder="1" applyAlignment="1">
      <alignment horizontal="right" wrapText="1" indent="1"/>
    </xf>
    <xf numFmtId="0" fontId="4" fillId="0" borderId="8" xfId="0" applyNumberFormat="1" applyFont="1" applyFill="1" applyBorder="1" applyAlignment="1">
      <alignment horizontal="right" vertical="center" wrapText="1" indent="1"/>
    </xf>
    <xf numFmtId="0" fontId="5" fillId="0" borderId="1" xfId="1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4">
    <cellStyle name="Відсотковий" xfId="11" builtinId="5" customBuiltin="1"/>
    <cellStyle name="Грошовий" xfId="9" builtinId="4" customBuiltin="1"/>
    <cellStyle name="Грошови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вичайний" xfId="0" builtinId="0" customBuiltin="1"/>
    <cellStyle name="Місяць" xfId="6" xr:uid="{00000000-0005-0000-0000-00000C000000}"/>
    <cellStyle name="Назва" xfId="1" builtinId="15" customBuiltin="1"/>
    <cellStyle name="Підсумки" xfId="5" xr:uid="{00000000-0005-0000-0000-00000D000000}"/>
    <cellStyle name="Примітка" xfId="12" builtinId="10" customBuiltin="1"/>
    <cellStyle name="Текст пояснення" xfId="13" builtinId="53" customBuiltin="1"/>
    <cellStyle name="Фінансовий" xfId="7" builtinId="3" customBuiltin="1"/>
    <cellStyle name="Фінансовий [0]" xfId="8" builtinId="6" customBuiltin="1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9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numFmt numFmtId="169" formatCode="#,##0_ ;[Red]\-#,##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numFmt numFmtId="169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69" formatCode="#,##0_ ;[Red]\-#,##0\ 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Готівкові квитанції" pivot="0" count="7" xr9:uid="{00000000-0011-0000-FFFF-FFFF00000000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ГотівковіКвитанції" displayName="ГотівковіКвитанції" ref="B8:S11" headerRowCount="0" totalsRowCount="1">
  <tableColumns count="18">
    <tableColumn id="1" xr3:uid="{00000000-0010-0000-0000-000001000000}" name="Пункти" totalsRowLabel="Підсумок" headerRowDxfId="111" dataDxfId="110" totalsRowDxfId="109"/>
    <tableColumn id="17" xr3:uid="{00000000-0010-0000-0000-000011000000}" name="Стовпець2" headerRowDxfId="108" dataDxfId="107" totalsRowDxfId="106"/>
    <tableColumn id="2" xr3:uid="{00000000-0010-0000-0000-000002000000}" name="Період 0" totalsRowFunction="sum" dataDxfId="105" totalsRowDxfId="104"/>
    <tableColumn id="3" xr3:uid="{00000000-0010-0000-0000-000003000000}" name="Період 1" totalsRowFunction="sum" dataDxfId="103" totalsRowDxfId="102"/>
    <tableColumn id="4" xr3:uid="{00000000-0010-0000-0000-000004000000}" name="Період 2" totalsRowFunction="sum" dataDxfId="101" totalsRowDxfId="100"/>
    <tableColumn id="5" xr3:uid="{00000000-0010-0000-0000-000005000000}" name="Період 3" totalsRowFunction="sum" dataDxfId="99" totalsRowDxfId="98"/>
    <tableColumn id="6" xr3:uid="{00000000-0010-0000-0000-000006000000}" name="Період 4" totalsRowFunction="sum" dataDxfId="97" totalsRowDxfId="96"/>
    <tableColumn id="7" xr3:uid="{00000000-0010-0000-0000-000007000000}" name="Період 5" totalsRowFunction="sum" dataDxfId="95" totalsRowDxfId="94"/>
    <tableColumn id="8" xr3:uid="{00000000-0010-0000-0000-000008000000}" name="Період 6" totalsRowFunction="sum" dataDxfId="93" totalsRowDxfId="92"/>
    <tableColumn id="9" xr3:uid="{00000000-0010-0000-0000-000009000000}" name="Період 7" totalsRowFunction="sum" dataDxfId="91" totalsRowDxfId="90"/>
    <tableColumn id="10" xr3:uid="{00000000-0010-0000-0000-00000A000000}" name="Період 8" totalsRowFunction="sum" dataDxfId="89" totalsRowDxfId="88"/>
    <tableColumn id="11" xr3:uid="{00000000-0010-0000-0000-00000B000000}" name="Період 9" totalsRowFunction="sum" dataDxfId="87" totalsRowDxfId="86"/>
    <tableColumn id="12" xr3:uid="{00000000-0010-0000-0000-00000C000000}" name="Період 10" totalsRowFunction="sum" dataDxfId="85" totalsRowDxfId="84"/>
    <tableColumn id="13" xr3:uid="{00000000-0010-0000-0000-00000D000000}" name="Період 11" totalsRowFunction="sum" dataDxfId="83" totalsRowDxfId="82"/>
    <tableColumn id="14" xr3:uid="{00000000-0010-0000-0000-00000E000000}" name="Період 12" totalsRowFunction="sum" dataDxfId="81" totalsRowDxfId="80"/>
    <tableColumn id="18" xr3:uid="{00000000-0010-0000-0000-000012000000}" name="Стовпець3" dataDxfId="79" totalsRowDxfId="78"/>
    <tableColumn id="15" xr3:uid="{00000000-0010-0000-0000-00000F000000}" name="Підсумок" totalsRowFunction="sum" dataDxfId="77" totalsRowDxfId="76">
      <calculatedColumnFormula>SUM(ГотівковіКвитанції[[#This Row],[Період 0]:[Період 12]])</calculatedColumnFormula>
    </tableColumn>
    <tableColumn id="16" xr3:uid="{00000000-0010-0000-0000-000010000000}" name="Стовпець1"/>
  </tableColumns>
  <tableStyleInfo name="Готівкові квитанції" showFirstColumn="1" showLastColumn="1" showRowStripes="0" showColumnStripes="0"/>
  <extLst>
    <ext xmlns:x14="http://schemas.microsoft.com/office/spreadsheetml/2009/9/main" uri="{504A1905-F514-4f6f-8877-14C23A59335A}">
      <x14:table altTextSummary="Готівкові квитанції за 12 місяців, починаючи з першого місяця фінансового року, та обчислений загальний підсумок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ГотівковіВиплати" displayName="ГотівковіВиплати" ref="B6:S27" headerRowCount="0" totalsRowCount="1">
  <tableColumns count="18">
    <tableColumn id="1" xr3:uid="{00000000-0010-0000-0100-000001000000}" name="Пункти" totalsRowLabel="Підсумок" headerRowDxfId="75" dataDxfId="74" totalsRowDxfId="73"/>
    <tableColumn id="17" xr3:uid="{00000000-0010-0000-0100-000011000000}" name="Стовпець2" headerRowDxfId="72" dataDxfId="71" totalsRowDxfId="70"/>
    <tableColumn id="2" xr3:uid="{00000000-0010-0000-0100-000002000000}" name="Період 0" totalsRowFunction="sum" dataDxfId="69" totalsRowDxfId="68"/>
    <tableColumn id="3" xr3:uid="{00000000-0010-0000-0100-000003000000}" name="Період 1" totalsRowFunction="sum" dataDxfId="67" totalsRowDxfId="66"/>
    <tableColumn id="4" xr3:uid="{00000000-0010-0000-0100-000004000000}" name="Період 2" totalsRowFunction="sum" dataDxfId="65" totalsRowDxfId="64"/>
    <tableColumn id="5" xr3:uid="{00000000-0010-0000-0100-000005000000}" name="Період 3" totalsRowFunction="sum" dataDxfId="63" totalsRowDxfId="62"/>
    <tableColumn id="6" xr3:uid="{00000000-0010-0000-0100-000006000000}" name="Період 4" totalsRowFunction="sum" dataDxfId="61" totalsRowDxfId="60"/>
    <tableColumn id="7" xr3:uid="{00000000-0010-0000-0100-000007000000}" name="Період 5" totalsRowFunction="sum" dataDxfId="59" totalsRowDxfId="58"/>
    <tableColumn id="8" xr3:uid="{00000000-0010-0000-0100-000008000000}" name="Період 6" totalsRowFunction="sum" dataDxfId="57" totalsRowDxfId="56"/>
    <tableColumn id="9" xr3:uid="{00000000-0010-0000-0100-000009000000}" name="Період 7" totalsRowFunction="sum" dataDxfId="55" totalsRowDxfId="54"/>
    <tableColumn id="10" xr3:uid="{00000000-0010-0000-0100-00000A000000}" name="Період 8" totalsRowFunction="sum" dataDxfId="53" totalsRowDxfId="52"/>
    <tableColumn id="11" xr3:uid="{00000000-0010-0000-0100-00000B000000}" name="Період 9" totalsRowFunction="sum" dataDxfId="51" totalsRowDxfId="50"/>
    <tableColumn id="12" xr3:uid="{00000000-0010-0000-0100-00000C000000}" name="Період 10" totalsRowFunction="sum" dataDxfId="49" totalsRowDxfId="48"/>
    <tableColumn id="13" xr3:uid="{00000000-0010-0000-0100-00000D000000}" name="Період 11" totalsRowFunction="sum" dataDxfId="47" totalsRowDxfId="46"/>
    <tableColumn id="14" xr3:uid="{00000000-0010-0000-0100-00000E000000}" name="Період 12" totalsRowFunction="sum" dataDxfId="45" totalsRowDxfId="44"/>
    <tableColumn id="18" xr3:uid="{00000000-0010-0000-0100-000012000000}" name="Стовпець3" dataDxfId="43" totalsRowDxfId="42"/>
    <tableColumn id="15" xr3:uid="{00000000-0010-0000-0100-00000F000000}" name="Підсумок" totalsRowFunction="sum" dataDxfId="41" totalsRowDxfId="40">
      <calculatedColumnFormula>SUM(ГотівковіВиплати[[#This Row],[Період 0]:[Період 12]])</calculatedColumnFormula>
    </tableColumn>
    <tableColumn id="16" xr3:uid="{00000000-0010-0000-0100-000010000000}" name="Стовпець1" dataDxfId="39" totalsRowDxfId="38"/>
  </tableColumns>
  <tableStyleInfo name="Готівкові квитанції" showFirstColumn="1" showLastColumn="1" showRowStripes="0" showColumnStripes="0"/>
  <extLst>
    <ext xmlns:x14="http://schemas.microsoft.com/office/spreadsheetml/2009/9/main" uri="{504A1905-F514-4f6f-8877-14C23A59335A}">
      <x14:table altTextSummary="Готівкові виплати за 12 місяців, починаючи з першого місяця фінансового року, та обчислений загальний підсумок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ВиплаченаГотівка" displayName="ВиплаченаГотівка" ref="B6:S11" headerRowCount="0" totalsRowCount="1">
  <tableColumns count="18">
    <tableColumn id="1" xr3:uid="{00000000-0010-0000-0200-000001000000}" name="Пункти" totalsRowLabel="Підсумок" headerRowDxfId="37" dataDxfId="36" totalsRowDxfId="35"/>
    <tableColumn id="17" xr3:uid="{00000000-0010-0000-0200-000011000000}" name="Стовпець2" headerRowDxfId="34" dataDxfId="33" totalsRowDxfId="32"/>
    <tableColumn id="2" xr3:uid="{00000000-0010-0000-0200-000002000000}" name="Період 0" totalsRowFunction="sum" dataDxfId="31" totalsRowDxfId="30"/>
    <tableColumn id="3" xr3:uid="{00000000-0010-0000-0200-000003000000}" name="Період 1" totalsRowFunction="sum" dataDxfId="29" totalsRowDxfId="28"/>
    <tableColumn id="4" xr3:uid="{00000000-0010-0000-0200-000004000000}" name="Період 2" totalsRowFunction="sum" dataDxfId="27" totalsRowDxfId="26"/>
    <tableColumn id="5" xr3:uid="{00000000-0010-0000-0200-000005000000}" name="Період 3" totalsRowFunction="sum" dataDxfId="25" totalsRowDxfId="24"/>
    <tableColumn id="6" xr3:uid="{00000000-0010-0000-0200-000006000000}" name="Період 4" totalsRowFunction="sum" dataDxfId="23" totalsRowDxfId="22"/>
    <tableColumn id="7" xr3:uid="{00000000-0010-0000-0200-000007000000}" name="Період 5" totalsRowFunction="sum" dataDxfId="21" totalsRowDxfId="20"/>
    <tableColumn id="8" xr3:uid="{00000000-0010-0000-0200-000008000000}" name="Період 6" totalsRowFunction="sum" dataDxfId="19" totalsRowDxfId="18"/>
    <tableColumn id="9" xr3:uid="{00000000-0010-0000-0200-000009000000}" name="Період 7" totalsRowFunction="sum" dataDxfId="17" totalsRowDxfId="16"/>
    <tableColumn id="10" xr3:uid="{00000000-0010-0000-0200-00000A000000}" name="Період 8" totalsRowFunction="sum" dataDxfId="15" totalsRowDxfId="14"/>
    <tableColumn id="11" xr3:uid="{00000000-0010-0000-0200-00000B000000}" name="Період 9" totalsRowFunction="sum" dataDxfId="13" totalsRowDxfId="12"/>
    <tableColumn id="12" xr3:uid="{00000000-0010-0000-0200-00000C000000}" name="Період 10" totalsRowFunction="sum" dataDxfId="11" totalsRowDxfId="10"/>
    <tableColumn id="13" xr3:uid="{00000000-0010-0000-0200-00000D000000}" name="Період 11" totalsRowFunction="sum" dataDxfId="9" totalsRowDxfId="8"/>
    <tableColumn id="14" xr3:uid="{00000000-0010-0000-0200-00000E000000}" name="Період 12" totalsRowFunction="sum" dataDxfId="7" totalsRowDxfId="6"/>
    <tableColumn id="18" xr3:uid="{00000000-0010-0000-0200-000012000000}" name="Стовпець3" dataDxfId="5" totalsRowDxfId="4"/>
    <tableColumn id="15" xr3:uid="{00000000-0010-0000-0200-00000F000000}" name="Підсумок" totalsRowFunction="sum" dataDxfId="3" totalsRowDxfId="2">
      <calculatedColumnFormula>SUM(ВиплаченаГотівка[[#This Row],[Період 0]:[Період 12]])</calculatedColumnFormula>
    </tableColumn>
    <tableColumn id="16" xr3:uid="{00000000-0010-0000-0200-000010000000}" name="Стовпець1" dataDxfId="1" totalsRowDxfId="0"/>
  </tableColumns>
  <tableStyleInfo name="Готівкові квитанції" showFirstColumn="1" showLastColumn="1" showRowStripes="0" showColumnStripes="0"/>
  <extLst>
    <ext xmlns:x14="http://schemas.microsoft.com/office/spreadsheetml/2009/9/main" uri="{504A1905-F514-4f6f-8877-14C23A59335A}">
      <x14:table altTextSummary="Готівкові квитанції (без урахування прибутків та збитків) за 12 місяців, починаючи з першого місяця фінансового року, та обчислений загальний підсумок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activeCell="F18" sqref="F18"/>
      <selection pane="bottomLeft"/>
    </sheetView>
  </sheetViews>
  <sheetFormatPr defaultRowHeight="17.25" customHeight="1" x14ac:dyDescent="0.25"/>
  <cols>
    <col min="1" max="1" width="2.5703125" customWidth="1"/>
    <col min="2" max="2" width="53" customWidth="1"/>
    <col min="3" max="3" width="3" customWidth="1"/>
    <col min="4" max="4" width="14.7109375" customWidth="1"/>
    <col min="5" max="16" width="12.28515625" customWidth="1"/>
    <col min="17" max="17" width="3" style="17" customWidth="1"/>
    <col min="18" max="18" width="20" customWidth="1"/>
    <col min="19" max="19" width="12.85546875" bestFit="1" customWidth="1"/>
  </cols>
  <sheetData>
    <row r="1" spans="2:19" ht="42" customHeight="1" thickBot="1" x14ac:dyDescent="0.6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ht="22.5" customHeight="1" thickTop="1" x14ac:dyDescent="0.25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2"/>
    </row>
    <row r="3" spans="2:19" ht="30" customHeight="1" x14ac:dyDescent="0.3">
      <c r="B3" s="11" t="s">
        <v>1</v>
      </c>
      <c r="D3" s="54" t="s">
        <v>9</v>
      </c>
      <c r="E3" s="10" t="str">
        <f ca="1">UPPER(TEXT(ПершийДеньФінансовогоРоку,"mmm"))</f>
        <v>ЛИП</v>
      </c>
      <c r="F3" s="10" t="str">
        <f ca="1">UPPER(TEXT(EOMONTH(ПершийДеньФінансовогоРоку,1),"mmm"))</f>
        <v>СЕР</v>
      </c>
      <c r="G3" s="10" t="str">
        <f ca="1">UPPER(TEXT(EOMONTH(ПершийДеньФінансовогоРоку,2),"mmm"))</f>
        <v>ВЕР</v>
      </c>
      <c r="H3" s="10" t="str">
        <f ca="1">UPPER(TEXT(EOMONTH(ПершийДеньФінансовогоРоку,3),"mmm"))</f>
        <v>ЖОВ</v>
      </c>
      <c r="I3" s="10" t="str">
        <f ca="1">UPPER(TEXT(EOMONTH(ПершийДеньФінансовогоРоку,4),"mmm"))</f>
        <v>ЛИС</v>
      </c>
      <c r="J3" s="10" t="str">
        <f ca="1">UPPER(TEXT(EOMONTH(ПершийДеньФінансовогоРоку,5),"mmm"))</f>
        <v>ГРУ</v>
      </c>
      <c r="K3" s="10" t="str">
        <f ca="1">UPPER(TEXT(EOMONTH(ПершийДеньФінансовогоРоку,6),"mmm"))</f>
        <v>СІЧ</v>
      </c>
      <c r="L3" s="10" t="str">
        <f ca="1">UPPER(TEXT(EOMONTH(ПершийДеньФінансовогоРоку,7),"mmm"))</f>
        <v>ЛЮТ</v>
      </c>
      <c r="M3" s="10" t="str">
        <f ca="1">UPPER(TEXT(EOMONTH(ПершийДеньФінансовогоРоку,8),"mmm"))</f>
        <v>БЕР</v>
      </c>
      <c r="N3" s="10" t="str">
        <f ca="1">UPPER(TEXT(EOMONTH(ПершийДеньФінансовогоРоку,9),"mmm"))</f>
        <v>КВІ</v>
      </c>
      <c r="O3" s="10" t="str">
        <f ca="1">UPPER(TEXT(EOMONTH(ПершийДеньФінансовогоРоку,10),"mmm"))</f>
        <v>ТРА</v>
      </c>
      <c r="P3" s="10" t="str">
        <f ca="1">UPPER(TEXT(EOMONTH(ПершийДеньФінансовогоРоку,11),"mmm"))</f>
        <v>ЧЕР</v>
      </c>
      <c r="Q3" s="24"/>
      <c r="R3" s="56" t="s">
        <v>40</v>
      </c>
      <c r="S3" s="60"/>
    </row>
    <row r="4" spans="2:19" s="20" customFormat="1" ht="16.5" customHeight="1" thickBot="1" x14ac:dyDescent="0.3">
      <c r="B4" s="19">
        <f ca="1">DATE(YEAR(TODAY()),7,1)</f>
        <v>43647</v>
      </c>
      <c r="D4" s="55" t="s">
        <v>10</v>
      </c>
      <c r="E4" s="23">
        <f ca="1">ПершийДеньФінансовогоРоку</f>
        <v>43647</v>
      </c>
      <c r="F4" s="23">
        <f t="shared" ref="F4" ca="1" si="0">EOMONTH(E4,0)+DAY(ПершийДеньФінансовогоРоку)</f>
        <v>43678</v>
      </c>
      <c r="G4" s="23">
        <f t="shared" ref="G4" ca="1" si="1">EOMONTH(F4,0)+DAY(ПершийДеньФінансовогоРоку)</f>
        <v>43709</v>
      </c>
      <c r="H4" s="23">
        <f t="shared" ref="H4" ca="1" si="2">EOMONTH(G4,0)+DAY(ПершийДеньФінансовогоРоку)</f>
        <v>43739</v>
      </c>
      <c r="I4" s="23">
        <f t="shared" ref="I4" ca="1" si="3">EOMONTH(H4,0)+DAY(ПершийДеньФінансовогоРоку)</f>
        <v>43770</v>
      </c>
      <c r="J4" s="23">
        <f t="shared" ref="J4" ca="1" si="4">EOMONTH(I4,0)+DAY(ПершийДеньФінансовогоРоку)</f>
        <v>43800</v>
      </c>
      <c r="K4" s="23">
        <f t="shared" ref="K4" ca="1" si="5">EOMONTH(J4,0)+DAY(ПершийДеньФінансовогоРоку)</f>
        <v>43831</v>
      </c>
      <c r="L4" s="23">
        <f t="shared" ref="L4" ca="1" si="6">EOMONTH(K4,0)+DAY(ПершийДеньФінансовогоРоку)</f>
        <v>43862</v>
      </c>
      <c r="M4" s="23">
        <f t="shared" ref="M4" ca="1" si="7">EOMONTH(L4,0)+DAY(ПершийДеньФінансовогоРоку)</f>
        <v>43891</v>
      </c>
      <c r="N4" s="23">
        <f t="shared" ref="N4" ca="1" si="8">EOMONTH(M4,0)+DAY(ПершийДеньФінансовогоРоку)</f>
        <v>43922</v>
      </c>
      <c r="O4" s="23">
        <f t="shared" ref="O4" ca="1" si="9">EOMONTH(N4,0)+DAY(ПершийДеньФінансовогоРоку)</f>
        <v>43952</v>
      </c>
      <c r="P4" s="23">
        <f t="shared" ref="P4" ca="1" si="10">EOMONTH(O4,0)+DAY(ПершийДеньФінансовогоРоку)</f>
        <v>43983</v>
      </c>
      <c r="Q4" s="22"/>
      <c r="R4" s="54" t="s">
        <v>11</v>
      </c>
      <c r="S4" s="60"/>
    </row>
    <row r="5" spans="2:19" s="20" customFormat="1" ht="17.25" customHeight="1" thickTop="1" x14ac:dyDescent="0.25">
      <c r="B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22"/>
      <c r="R5" s="35"/>
      <c r="S5" s="21"/>
    </row>
    <row r="6" spans="2:19" s="20" customFormat="1" ht="17.25" customHeight="1" thickBot="1" x14ac:dyDescent="0.3">
      <c r="B6" s="42" t="s">
        <v>2</v>
      </c>
      <c r="D6" s="45">
        <v>100</v>
      </c>
      <c r="E6" s="45">
        <f>D14</f>
        <v>100</v>
      </c>
      <c r="F6" s="45">
        <f>E14</f>
        <v>-175</v>
      </c>
      <c r="G6" s="45">
        <f>F14</f>
        <v>-5</v>
      </c>
      <c r="H6" s="45">
        <f t="shared" ref="H6:P6" si="11">G14</f>
        <v>-51</v>
      </c>
      <c r="I6" s="45">
        <f t="shared" si="11"/>
        <v>174</v>
      </c>
      <c r="J6" s="45">
        <f t="shared" si="11"/>
        <v>219</v>
      </c>
      <c r="K6" s="45">
        <f t="shared" si="11"/>
        <v>219</v>
      </c>
      <c r="L6" s="45">
        <f t="shared" si="11"/>
        <v>219</v>
      </c>
      <c r="M6" s="45">
        <f t="shared" si="11"/>
        <v>219</v>
      </c>
      <c r="N6" s="45">
        <f t="shared" si="11"/>
        <v>219</v>
      </c>
      <c r="O6" s="45">
        <f t="shared" si="11"/>
        <v>219</v>
      </c>
      <c r="P6" s="45">
        <f t="shared" si="11"/>
        <v>219</v>
      </c>
      <c r="Q6" s="25"/>
      <c r="R6" s="45">
        <f>P6</f>
        <v>219</v>
      </c>
      <c r="S6" s="26"/>
    </row>
    <row r="7" spans="2:19" s="32" customFormat="1" ht="34.5" customHeight="1" x14ac:dyDescent="0.25">
      <c r="B7" s="31" t="s">
        <v>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33"/>
    </row>
    <row r="8" spans="2:19" ht="17.25" customHeight="1" x14ac:dyDescent="0.25">
      <c r="B8" s="43" t="s">
        <v>4</v>
      </c>
      <c r="C8" s="8"/>
      <c r="D8" s="46"/>
      <c r="E8" s="46">
        <v>125</v>
      </c>
      <c r="F8" s="46">
        <v>120</v>
      </c>
      <c r="G8" s="46">
        <v>130</v>
      </c>
      <c r="H8" s="46">
        <v>100</v>
      </c>
      <c r="I8" s="46"/>
      <c r="J8" s="46"/>
      <c r="K8" s="46"/>
      <c r="L8" s="46"/>
      <c r="M8" s="46"/>
      <c r="N8" s="46"/>
      <c r="O8" s="46"/>
      <c r="P8" s="46"/>
      <c r="Q8" s="18"/>
      <c r="R8" s="47">
        <f>SUM(ГотівковіКвитанції[[#This Row],[Період 0]:[Період 12]])</f>
        <v>475</v>
      </c>
    </row>
    <row r="9" spans="2:19" ht="17.25" customHeight="1" x14ac:dyDescent="0.25">
      <c r="B9" s="43" t="s">
        <v>5</v>
      </c>
      <c r="C9" s="8"/>
      <c r="D9" s="46"/>
      <c r="E9" s="46"/>
      <c r="F9" s="46"/>
      <c r="G9" s="46"/>
      <c r="H9" s="46">
        <v>75</v>
      </c>
      <c r="I9" s="46">
        <v>45</v>
      </c>
      <c r="J9" s="46"/>
      <c r="K9" s="46"/>
      <c r="L9" s="46"/>
      <c r="M9" s="46"/>
      <c r="N9" s="46"/>
      <c r="O9" s="46"/>
      <c r="P9" s="46"/>
      <c r="Q9" s="18"/>
      <c r="R9" s="47">
        <f>SUM(ГотівковіКвитанції[[#This Row],[Період 0]:[Період 12]])</f>
        <v>120</v>
      </c>
    </row>
    <row r="10" spans="2:19" ht="17.25" customHeight="1" x14ac:dyDescent="0.25">
      <c r="B10" s="43" t="s">
        <v>6</v>
      </c>
      <c r="C10" s="9"/>
      <c r="D10" s="46"/>
      <c r="E10" s="46"/>
      <c r="F10" s="46">
        <v>50</v>
      </c>
      <c r="G10" s="46">
        <v>50</v>
      </c>
      <c r="H10" s="46">
        <v>50</v>
      </c>
      <c r="I10" s="46"/>
      <c r="J10" s="46"/>
      <c r="K10" s="46"/>
      <c r="L10" s="46"/>
      <c r="M10" s="46"/>
      <c r="N10" s="46"/>
      <c r="O10" s="46"/>
      <c r="P10" s="46"/>
      <c r="Q10" s="18"/>
      <c r="R10" s="47">
        <f>SUM(ГотівковіКвитанції[[#This Row],[Період 0]:[Період 12]])</f>
        <v>150</v>
      </c>
    </row>
    <row r="11" spans="2:19" ht="17.25" customHeight="1" thickBot="1" x14ac:dyDescent="0.3">
      <c r="B11" s="44" t="s">
        <v>40</v>
      </c>
      <c r="C11" s="7"/>
      <c r="D11" s="48">
        <f>SUBTOTAL(109,ГотівковіКвитанції[Період 0])</f>
        <v>0</v>
      </c>
      <c r="E11" s="48">
        <f>SUBTOTAL(109,ГотівковіКвитанції[Період 1])</f>
        <v>125</v>
      </c>
      <c r="F11" s="48">
        <f>SUBTOTAL(109,ГотівковіКвитанції[Період 2])</f>
        <v>170</v>
      </c>
      <c r="G11" s="48">
        <f>SUBTOTAL(109,ГотівковіКвитанції[Період 3])</f>
        <v>180</v>
      </c>
      <c r="H11" s="48">
        <f>SUBTOTAL(109,ГотівковіКвитанції[Період 4])</f>
        <v>225</v>
      </c>
      <c r="I11" s="48">
        <f>SUBTOTAL(109,ГотівковіКвитанції[Період 5])</f>
        <v>45</v>
      </c>
      <c r="J11" s="48">
        <f>SUBTOTAL(109,ГотівковіКвитанції[Період 6])</f>
        <v>0</v>
      </c>
      <c r="K11" s="48">
        <f>SUBTOTAL(109,ГотівковіКвитанції[Період 7])</f>
        <v>0</v>
      </c>
      <c r="L11" s="48">
        <f>SUBTOTAL(109,ГотівковіКвитанції[Період 8])</f>
        <v>0</v>
      </c>
      <c r="M11" s="48">
        <f>SUBTOTAL(109,ГотівковіКвитанції[Період 9])</f>
        <v>0</v>
      </c>
      <c r="N11" s="48">
        <f>SUBTOTAL(109,ГотівковіКвитанції[Період 10])</f>
        <v>0</v>
      </c>
      <c r="O11" s="48">
        <f>SUBTOTAL(109,ГотівковіКвитанції[Період 11])</f>
        <v>0</v>
      </c>
      <c r="P11" s="48">
        <f>SUBTOTAL(109,ГотівковіКвитанції[Період 12])</f>
        <v>0</v>
      </c>
      <c r="Q11" s="13"/>
      <c r="R11" s="48">
        <f>SUBTOTAL(109,ГотівковіКвитанції[Підсумок])</f>
        <v>745</v>
      </c>
    </row>
    <row r="12" spans="2:19" s="4" customFormat="1" ht="17.25" customHeight="1" thickTop="1" thickBot="1" x14ac:dyDescent="0.3">
      <c r="B12" s="40" t="s">
        <v>7</v>
      </c>
      <c r="C12" s="6"/>
      <c r="D12" s="49">
        <f>D6+SUM(ГотівковіКвитанції[Період 0])</f>
        <v>100</v>
      </c>
      <c r="E12" s="49">
        <f>E6+SUM(ГотівковіКвитанції[Період 1])</f>
        <v>225</v>
      </c>
      <c r="F12" s="49">
        <f>F6+SUM(ГотівковіКвитанції[Період 2])</f>
        <v>-5</v>
      </c>
      <c r="G12" s="49">
        <f>G6+SUM(ГотівковіКвитанції[Період 3])</f>
        <v>175</v>
      </c>
      <c r="H12" s="49">
        <f>H6+SUM(ГотівковіКвитанції[Період 4])</f>
        <v>174</v>
      </c>
      <c r="I12" s="49">
        <f>I6+SUM(ГотівковіКвитанції[Період 5])</f>
        <v>219</v>
      </c>
      <c r="J12" s="49">
        <f>J6+SUM(ГотівковіКвитанції[Період 6])</f>
        <v>219</v>
      </c>
      <c r="K12" s="49">
        <f>K6+SUM(ГотівковіКвитанції[Період 7])</f>
        <v>219</v>
      </c>
      <c r="L12" s="49">
        <f>L6+SUM(ГотівковіКвитанції[Період 8])</f>
        <v>219</v>
      </c>
      <c r="M12" s="49">
        <f>M6+SUM(ГотівковіКвитанції[Період 9])</f>
        <v>219</v>
      </c>
      <c r="N12" s="49">
        <f>N6+SUM(ГотівковіКвитанції[Період 10])</f>
        <v>219</v>
      </c>
      <c r="O12" s="49">
        <f>O6+SUM(ГотівковіКвитанції[Період 11])</f>
        <v>219</v>
      </c>
      <c r="P12" s="49">
        <f>P6+SUM(ГотівковіКвитанції[Період 12])</f>
        <v>219</v>
      </c>
      <c r="Q12" s="29"/>
      <c r="R12" s="49">
        <f>R6+SUM(ГотівковіКвитанції[Підсумок])</f>
        <v>964</v>
      </c>
      <c r="S12" s="30"/>
    </row>
    <row r="13" spans="2:19" ht="17.25" customHeight="1" x14ac:dyDescent="0.25">
      <c r="B13" s="4"/>
      <c r="C13" s="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4"/>
      <c r="R13" s="58"/>
      <c r="S13" s="58"/>
    </row>
    <row r="14" spans="2:19" ht="17.25" customHeight="1" thickBot="1" x14ac:dyDescent="0.3">
      <c r="B14" s="40" t="s">
        <v>8</v>
      </c>
      <c r="C14" s="6"/>
      <c r="D14" s="49">
        <f>D12-'Готівкові виплати (без прибу...'!D12</f>
        <v>100</v>
      </c>
      <c r="E14" s="49">
        <f>E12-'Готівкові виплати (без прибу...'!E12</f>
        <v>-175</v>
      </c>
      <c r="F14" s="49">
        <f>F12-'Готівкові виплати (без прибу...'!F12</f>
        <v>-5</v>
      </c>
      <c r="G14" s="49">
        <f>G12-'Готівкові виплати (без прибу...'!G12</f>
        <v>-51</v>
      </c>
      <c r="H14" s="49">
        <f>H12-'Готівкові виплати (без прибу...'!H12</f>
        <v>174</v>
      </c>
      <c r="I14" s="49">
        <f>I12-'Готівкові виплати (без прибу...'!I12</f>
        <v>219</v>
      </c>
      <c r="J14" s="49">
        <f>J12-'Готівкові виплати (без прибу...'!J12</f>
        <v>219</v>
      </c>
      <c r="K14" s="49">
        <f>K12-'Готівкові виплати (без прибу...'!K12</f>
        <v>219</v>
      </c>
      <c r="L14" s="49">
        <f>L12-'Готівкові виплати (без прибу...'!L12</f>
        <v>219</v>
      </c>
      <c r="M14" s="49">
        <f>M12-'Готівкові виплати (без прибу...'!M12</f>
        <v>219</v>
      </c>
      <c r="N14" s="49">
        <f>N12-'Готівкові виплати (без прибу...'!N12</f>
        <v>219</v>
      </c>
      <c r="O14" s="49">
        <f>O12-'Готівкові виплати (без прибу...'!O12</f>
        <v>219</v>
      </c>
      <c r="P14" s="49">
        <f>P12-'Готівкові виплати (без прибу...'!P12</f>
        <v>219</v>
      </c>
      <c r="Q14" s="16"/>
      <c r="R14" s="49">
        <f>R12-'Готівкові виплати (без прибу...'!R12</f>
        <v>338</v>
      </c>
      <c r="S14" s="28"/>
    </row>
  </sheetData>
  <mergeCells count="6">
    <mergeCell ref="B1:S1"/>
    <mergeCell ref="D13:P13"/>
    <mergeCell ref="R13:S13"/>
    <mergeCell ref="D7:P7"/>
    <mergeCell ref="S3:S4"/>
    <mergeCell ref="D2:P2"/>
  </mergeCells>
  <conditionalFormatting sqref="D6:P6 R6">
    <cfRule type="expression" dxfId="114" priority="3">
      <formula>D6&lt;0</formula>
    </cfRule>
  </conditionalFormatting>
  <conditionalFormatting sqref="D14:P14 R14">
    <cfRule type="expression" dxfId="113" priority="2">
      <formula>D14&lt;0</formula>
    </cfRule>
  </conditionalFormatting>
  <conditionalFormatting sqref="D12:P12 R12">
    <cfRule type="expression" dxfId="112" priority="1">
      <formula>D12&lt;0</formula>
    </cfRule>
  </conditionalFormatting>
  <dataValidations xWindow="169" yWindow="488" count="18">
    <dataValidation allowBlank="1" showInputMessage="1" showErrorMessage="1" prompt="Створіть у цій книзі звіт про рух грошових коштів. Введіть дату в клітинку B4, орієнтовну суму наявної готівки на запуск бізнесу – в клітинку D6, а відомості – в таблицю готівкових квитанцій, починаючи з клітинки B8 цього аркуша." sqref="A1" xr:uid="{00000000-0002-0000-0000-000000000000}"/>
    <dataValidation allowBlank="1" showInputMessage="1" showErrorMessage="1" prompt="У цій клітинці наведено заголовок аркуша. Підпис орієнтовної суми на попередній запуск міститься в клітинках D3 та D4, а орієнтовної загальної суми статті витрат – в клітинках R3 та R4." sqref="B1:S1" xr:uid="{00000000-0002-0000-0000-000001000000}"/>
    <dataValidation allowBlank="1" showInputMessage="1" showErrorMessage="1" prompt="Підписи орієнтовної суми на попередній запуск містяться в цій клітинці та в клітинці нижче." sqref="D3" xr:uid="{00000000-0002-0000-0000-000002000000}"/>
    <dataValidation allowBlank="1" showInputMessage="1" showErrorMessage="1" prompt="Введіть дату початку фінансового року в клітинку нижче. Місяців автоматично оновлюються в клітинках E3:P3, а дати – в клітинках E4:P4." sqref="B3" xr:uid="{00000000-0002-0000-0000-000003000000}"/>
    <dataValidation allowBlank="1" showInputMessage="1" showErrorMessage="1" prompt="Введіть дату початку фінансового року в цю клітинку." sqref="B4" xr:uid="{00000000-0002-0000-0000-000004000000}"/>
    <dataValidation allowBlank="1" showInputMessage="1" showErrorMessage="1" prompt="Автоматично оновлені місяці містяться в цій клітинці та у клітинках праворуч." sqref="E3" xr:uid="{00000000-0002-0000-0000-000005000000}"/>
    <dataValidation allowBlank="1" showInputMessage="1" showErrorMessage="1" prompt="Автоматично оновлені дати містяться в цій клітинці та у клітинках праворуч." sqref="E4" xr:uid="{00000000-0002-0000-0000-000006000000}"/>
    <dataValidation allowBlank="1" showInputMessage="1" showErrorMessage="1" prompt="Введіть у цю клітинку орієнтовну суму наявної на початок місяця готівки на попередній запуск. Суми в клітинках праворуч обчислюються автоматично." sqref="D6" xr:uid="{00000000-0002-0000-0000-000007000000}"/>
    <dataValidation allowBlank="1" showInputMessage="1" showErrorMessage="1" prompt="Сума наявної на початок місяця готівки автоматично обчислюється в цій клітинці та у клітинках праворуч. Для від’ємного значення піктограма прапорця оновлюється автоматично." sqref="E6" xr:uid="{00000000-0002-0000-0000-000008000000}"/>
    <dataValidation allowBlank="1" showInputMessage="1" showErrorMessage="1" prompt="Введіть чи змініть підписи готівкових квитанцій у стовпці таблиці нижче." sqref="B7" xr:uid="{00000000-0002-0000-0000-000009000000}"/>
    <dataValidation allowBlank="1" showInputMessage="1" showErrorMessage="1" prompt="Загальна сума наявних коштів до переводу в готівку автоматично обчислюється для кожного місяця в клітинках праворуч. Для від’ємного значення піктограма прапорця оновлюється автоматично." sqref="B12" xr:uid="{00000000-0002-0000-0000-00000A000000}"/>
    <dataValidation allowBlank="1" showInputMessage="1" showErrorMessage="1" prompt="Готівкова позиція на кінець місяця автоматично обчислюється для кожного місяця в клітинках праворуч. Для від’ємного значення піктограма прапорця оновлюється автоматично." sqref="B14" xr:uid="{00000000-0002-0000-0000-00000B000000}"/>
    <dataValidation allowBlank="1" showInputMessage="1" showErrorMessage="1" prompt="Загальна орієнтовна сума позиції автоматично оновлюється в клітинці нижче." sqref="R4" xr:uid="{00000000-0002-0000-0000-00000C000000}"/>
    <dataValidation allowBlank="1" showInputMessage="1" showErrorMessage="1" prompt="Загальна орієнтовна сума позиції автоматично оновлюється в цій клітинці, а лінія тренду – в клітинці нижче." sqref="R6" xr:uid="{00000000-0002-0000-0000-00000D000000}"/>
    <dataValidation allowBlank="1" showInputMessage="1" showErrorMessage="1" prompt="Введіть суму за кожний місяць у стовпці праворуч. Загальна сума наявних коштів до переводу в готівку та готівкова позиція на кінець місяця автоматично обчислюються в клітинках під таблицею." sqref="D7:P7" xr:uid="{00000000-0002-0000-0000-00000E000000}"/>
    <dataValidation allowBlank="1" showInputMessage="1" showErrorMessage="1" prompt="Загальна орієнтовна сума позиції автоматично оновлюється в клітинках нижче, а лінія тренду – в клітинці праворуч." sqref="R7" xr:uid="{00000000-0002-0000-0000-00000F000000}"/>
    <dataValidation allowBlank="1" showInputMessage="1" showErrorMessage="1" prompt="Загальна орієнтовна сума позиції автоматично оновлюється в клітинці R6." sqref="R3" xr:uid="{00000000-0002-0000-0000-000010000000}"/>
    <dataValidation allowBlank="1" showInputMessage="1" showErrorMessage="1" prompt="Введіть у клітинку D6 орієнтовну суму наявної на початок місяця готівки на попередній запуск." sqref="B6" xr:uid="{00000000-0002-0000-0000-000011000000}"/>
  </dataValidations>
  <printOptions horizontalCentered="1" verticalCentered="1"/>
  <pageMargins left="0.5" right="0.5" top="0.5" bottom="0.5" header="0.3" footer="0.3"/>
  <pageSetup paperSize="9" scale="54" orientation="landscape" r:id="rId1"/>
  <ignoredErrors>
    <ignoredError sqref="D12:P12 R8:R10" emptyCellReferenc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'Готівкові квитанції'!D14:P14</xm:f>
              <xm:sqref>S14</xm:sqref>
            </x14:sparkline>
            <x14:sparkline>
              <xm:f>'Готівкові квитанції'!D12:P12</xm:f>
              <xm:sqref>S12</xm:sqref>
            </x14:sparkline>
            <x14:sparkline>
              <xm:f>'Готівкові квитанції'!D6:P6</xm:f>
              <xm:sqref>S6</xm:sqref>
            </x14:sparkline>
            <x14:sparkline>
              <xm:f>'Готівкові квитанції'!D11:P11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53" customWidth="1"/>
    <col min="3" max="3" width="3" customWidth="1"/>
    <col min="4" max="4" width="14.7109375" customWidth="1"/>
    <col min="5" max="16" width="12.28515625" customWidth="1"/>
    <col min="17" max="17" width="3" style="17" customWidth="1"/>
    <col min="18" max="18" width="20" customWidth="1"/>
    <col min="19" max="19" width="12.85546875" bestFit="1" customWidth="1"/>
  </cols>
  <sheetData>
    <row r="1" spans="2:19" ht="42" customHeight="1" thickBot="1" x14ac:dyDescent="0.6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ht="22.5" customHeight="1" thickTop="1" x14ac:dyDescent="0.25">
      <c r="Q2" s="12"/>
    </row>
    <row r="3" spans="2:19" ht="30" customHeight="1" x14ac:dyDescent="0.3">
      <c r="B3" s="11" t="s">
        <v>1</v>
      </c>
      <c r="D3" s="54" t="s">
        <v>9</v>
      </c>
      <c r="E3" s="10" t="str">
        <f ca="1">UPPER(TEXT(ПершийДеньФінансовогоРоку,"mmm"))</f>
        <v>ЛИП</v>
      </c>
      <c r="F3" s="10" t="str">
        <f ca="1">UPPER(TEXT(EOMONTH(ПершийДеньФінансовогоРоку,1),"mmm"))</f>
        <v>СЕР</v>
      </c>
      <c r="G3" s="10" t="str">
        <f ca="1">UPPER(TEXT(EOMONTH(ПершийДеньФінансовогоРоку,2),"mmm"))</f>
        <v>ВЕР</v>
      </c>
      <c r="H3" s="10" t="str">
        <f ca="1">UPPER(TEXT(EOMONTH(ПершийДеньФінансовогоРоку,3),"mmm"))</f>
        <v>ЖОВ</v>
      </c>
      <c r="I3" s="10" t="str">
        <f ca="1">UPPER(TEXT(EOMONTH(ПершийДеньФінансовогоРоку,4),"mmm"))</f>
        <v>ЛИС</v>
      </c>
      <c r="J3" s="10" t="str">
        <f ca="1">UPPER(TEXT(EOMONTH(ПершийДеньФінансовогоРоку,5),"mmm"))</f>
        <v>ГРУ</v>
      </c>
      <c r="K3" s="10" t="str">
        <f ca="1">UPPER(TEXT(EOMONTH(ПершийДеньФінансовогоРоку,6),"mmm"))</f>
        <v>СІЧ</v>
      </c>
      <c r="L3" s="10" t="str">
        <f ca="1">UPPER(TEXT(EOMONTH(ПершийДеньФінансовогоРоку,7),"mmm"))</f>
        <v>ЛЮТ</v>
      </c>
      <c r="M3" s="10" t="str">
        <f ca="1">UPPER(TEXT(EOMONTH(ПершийДеньФінансовогоРоку,8),"mmm"))</f>
        <v>БЕР</v>
      </c>
      <c r="N3" s="10" t="str">
        <f ca="1">UPPER(TEXT(EOMONTH(ПершийДеньФінансовогоРоку,9),"mmm"))</f>
        <v>КВІ</v>
      </c>
      <c r="O3" s="10" t="str">
        <f ca="1">UPPER(TEXT(EOMONTH(ПершийДеньФінансовогоРоку,10),"mmm"))</f>
        <v>ТРА</v>
      </c>
      <c r="P3" s="10" t="str">
        <f ca="1">UPPER(TEXT(EOMONTH(ПершийДеньФінансовогоРоку,11),"mmm"))</f>
        <v>ЧЕР</v>
      </c>
      <c r="Q3" s="24"/>
      <c r="R3" s="56" t="s">
        <v>40</v>
      </c>
      <c r="S3" s="1"/>
    </row>
    <row r="4" spans="2:19" s="20" customFormat="1" ht="16.5" customHeight="1" thickBot="1" x14ac:dyDescent="0.3">
      <c r="B4" s="19">
        <f ca="1">'Готівкові квитанції'!ПершийДеньФінансовогоРоку</f>
        <v>43647</v>
      </c>
      <c r="D4" s="55" t="s">
        <v>10</v>
      </c>
      <c r="E4" s="23">
        <f ca="1">ПершийДеньФінансовогоРоку</f>
        <v>43647</v>
      </c>
      <c r="F4" s="23">
        <f t="shared" ref="F4" ca="1" si="0">EOMONTH(E4,0)+DAY(ПершийДеньФінансовогоРоку)</f>
        <v>43678</v>
      </c>
      <c r="G4" s="23">
        <f t="shared" ref="G4" ca="1" si="1">EOMONTH(F4,0)+DAY(ПершийДеньФінансовогоРоку)</f>
        <v>43709</v>
      </c>
      <c r="H4" s="23">
        <f t="shared" ref="H4" ca="1" si="2">EOMONTH(G4,0)+DAY(ПершийДеньФінансовогоРоку)</f>
        <v>43739</v>
      </c>
      <c r="I4" s="23">
        <f t="shared" ref="I4" ca="1" si="3">EOMONTH(H4,0)+DAY(ПершийДеньФінансовогоРоку)</f>
        <v>43770</v>
      </c>
      <c r="J4" s="23">
        <f t="shared" ref="J4" ca="1" si="4">EOMONTH(I4,0)+DAY(ПершийДеньФінансовогоРоку)</f>
        <v>43800</v>
      </c>
      <c r="K4" s="23">
        <f t="shared" ref="K4" ca="1" si="5">EOMONTH(J4,0)+DAY(ПершийДеньФінансовогоРоку)</f>
        <v>43831</v>
      </c>
      <c r="L4" s="23">
        <f t="shared" ref="L4" ca="1" si="6">EOMONTH(K4,0)+DAY(ПершийДеньФінансовогоРоку)</f>
        <v>43862</v>
      </c>
      <c r="M4" s="23">
        <f t="shared" ref="M4" ca="1" si="7">EOMONTH(L4,0)+DAY(ПершийДеньФінансовогоРоку)</f>
        <v>43891</v>
      </c>
      <c r="N4" s="23">
        <f t="shared" ref="N4" ca="1" si="8">EOMONTH(M4,0)+DAY(ПершийДеньФінансовогоРоку)</f>
        <v>43922</v>
      </c>
      <c r="O4" s="23">
        <f t="shared" ref="O4" ca="1" si="9">EOMONTH(N4,0)+DAY(ПершийДеньФінансовогоРоку)</f>
        <v>43952</v>
      </c>
      <c r="P4" s="23">
        <f t="shared" ref="P4" ca="1" si="10">EOMONTH(O4,0)+DAY(ПершийДеньФінансовогоРоку)</f>
        <v>43983</v>
      </c>
      <c r="Q4" s="22"/>
      <c r="R4" s="54" t="s">
        <v>32</v>
      </c>
      <c r="S4" s="21"/>
    </row>
    <row r="5" spans="2:19" ht="17.25" customHeight="1" thickTop="1" x14ac:dyDescent="0.25">
      <c r="B5" s="2" t="s">
        <v>12</v>
      </c>
      <c r="C5" s="8"/>
      <c r="Q5" s="13"/>
    </row>
    <row r="6" spans="2:19" ht="17.25" customHeight="1" x14ac:dyDescent="0.25">
      <c r="B6" s="27" t="s">
        <v>13</v>
      </c>
      <c r="C6" s="8"/>
      <c r="D6" s="50"/>
      <c r="E6" s="50">
        <v>400</v>
      </c>
      <c r="F6" s="50"/>
      <c r="G6" s="50">
        <v>226</v>
      </c>
      <c r="H6" s="50"/>
      <c r="I6" s="50"/>
      <c r="J6" s="50"/>
      <c r="K6" s="50"/>
      <c r="L6" s="50"/>
      <c r="M6" s="50"/>
      <c r="N6" s="50"/>
      <c r="O6" s="50"/>
      <c r="P6" s="50"/>
      <c r="Q6" s="41"/>
      <c r="R6" s="52">
        <f>SUM(ГотівковіВиплати[[#This Row],[Період 0]:[Період 12]])</f>
        <v>626</v>
      </c>
      <c r="S6" s="36"/>
    </row>
    <row r="7" spans="2:19" ht="17.25" customHeight="1" x14ac:dyDescent="0.25">
      <c r="B7" s="27" t="s">
        <v>14</v>
      </c>
      <c r="C7" s="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41"/>
      <c r="R7" s="52">
        <f>SUM(ГотівковіВиплати[[#This Row],[Період 0]:[Період 12]])</f>
        <v>0</v>
      </c>
      <c r="S7" s="36"/>
    </row>
    <row r="8" spans="2:19" ht="17.25" customHeight="1" x14ac:dyDescent="0.25">
      <c r="B8" s="27" t="s">
        <v>14</v>
      </c>
      <c r="C8" s="8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41"/>
      <c r="R8" s="52">
        <f>SUM(ГотівковіВиплати[[#This Row],[Період 0]:[Період 12]])</f>
        <v>0</v>
      </c>
      <c r="S8" s="36"/>
    </row>
    <row r="9" spans="2:19" ht="17.25" customHeight="1" x14ac:dyDescent="0.25">
      <c r="B9" s="27" t="s">
        <v>15</v>
      </c>
      <c r="C9" s="8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41"/>
      <c r="R9" s="52">
        <f>SUM(ГотівковіВиплати[[#This Row],[Період 0]:[Період 12]])</f>
        <v>0</v>
      </c>
      <c r="S9" s="36"/>
    </row>
    <row r="10" spans="2:19" ht="17.25" customHeight="1" x14ac:dyDescent="0.25">
      <c r="B10" s="27" t="s">
        <v>16</v>
      </c>
      <c r="C10" s="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1"/>
      <c r="R10" s="52">
        <f>SUM(ГотівковіВиплати[[#This Row],[Період 0]:[Період 12]])</f>
        <v>0</v>
      </c>
      <c r="S10" s="36"/>
    </row>
    <row r="11" spans="2:19" ht="17.25" customHeight="1" x14ac:dyDescent="0.25">
      <c r="B11" s="27" t="s">
        <v>17</v>
      </c>
      <c r="C11" s="8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1"/>
      <c r="R11" s="52">
        <f>SUM(ГотівковіВиплати[[#This Row],[Період 0]:[Період 12]])</f>
        <v>0</v>
      </c>
      <c r="S11" s="36"/>
    </row>
    <row r="12" spans="2:19" ht="17.25" customHeight="1" x14ac:dyDescent="0.25">
      <c r="B12" s="27" t="s">
        <v>18</v>
      </c>
      <c r="C12" s="8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1"/>
      <c r="R12" s="52">
        <f>SUM(ГотівковіВиплати[[#This Row],[Період 0]:[Період 12]])</f>
        <v>0</v>
      </c>
      <c r="S12" s="36"/>
    </row>
    <row r="13" spans="2:19" ht="17.25" customHeight="1" x14ac:dyDescent="0.25">
      <c r="B13" s="27" t="s">
        <v>19</v>
      </c>
      <c r="C13" s="8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1"/>
      <c r="R13" s="52">
        <f>SUM(ГотівковіВиплати[[#This Row],[Період 0]:[Період 12]])</f>
        <v>0</v>
      </c>
      <c r="S13" s="36"/>
    </row>
    <row r="14" spans="2:19" ht="17.25" customHeight="1" x14ac:dyDescent="0.25">
      <c r="B14" s="27" t="s">
        <v>20</v>
      </c>
      <c r="C14" s="8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1"/>
      <c r="R14" s="52">
        <f>SUM(ГотівковіВиплати[[#This Row],[Період 0]:[Період 12]])</f>
        <v>0</v>
      </c>
      <c r="S14" s="36"/>
    </row>
    <row r="15" spans="2:19" ht="17.25" customHeight="1" x14ac:dyDescent="0.25">
      <c r="B15" s="27" t="s">
        <v>21</v>
      </c>
      <c r="C15" s="8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1"/>
      <c r="R15" s="52">
        <f>SUM(ГотівковіВиплати[[#This Row],[Період 0]:[Період 12]])</f>
        <v>0</v>
      </c>
      <c r="S15" s="36"/>
    </row>
    <row r="16" spans="2:19" ht="17.25" customHeight="1" x14ac:dyDescent="0.25">
      <c r="B16" s="27" t="s">
        <v>22</v>
      </c>
      <c r="C16" s="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1"/>
      <c r="R16" s="52">
        <f>SUM(ГотівковіВиплати[[#This Row],[Період 0]:[Період 12]])</f>
        <v>0</v>
      </c>
      <c r="S16" s="36"/>
    </row>
    <row r="17" spans="2:19" ht="17.25" customHeight="1" x14ac:dyDescent="0.25">
      <c r="B17" s="27" t="s">
        <v>23</v>
      </c>
      <c r="C17" s="8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1"/>
      <c r="R17" s="52">
        <f>SUM(ГотівковіВиплати[[#This Row],[Період 0]:[Період 12]])</f>
        <v>0</v>
      </c>
      <c r="S17" s="36"/>
    </row>
    <row r="18" spans="2:19" ht="17.25" customHeight="1" x14ac:dyDescent="0.25">
      <c r="B18" s="27" t="s">
        <v>24</v>
      </c>
      <c r="C18" s="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1"/>
      <c r="R18" s="52">
        <f>SUM(ГотівковіВиплати[[#This Row],[Період 0]:[Період 12]])</f>
        <v>0</v>
      </c>
      <c r="S18" s="36"/>
    </row>
    <row r="19" spans="2:19" ht="17.25" customHeight="1" x14ac:dyDescent="0.25">
      <c r="B19" s="27" t="s">
        <v>25</v>
      </c>
      <c r="C19" s="8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1"/>
      <c r="R19" s="52">
        <f>SUM(ГотівковіВиплати[[#This Row],[Період 0]:[Період 12]])</f>
        <v>0</v>
      </c>
      <c r="S19" s="36"/>
    </row>
    <row r="20" spans="2:19" ht="17.25" customHeight="1" x14ac:dyDescent="0.25">
      <c r="B20" s="27" t="s">
        <v>26</v>
      </c>
      <c r="C20" s="8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1"/>
      <c r="R20" s="52">
        <f>SUM(ГотівковіВиплати[[#This Row],[Період 0]:[Період 12]])</f>
        <v>0</v>
      </c>
      <c r="S20" s="36"/>
    </row>
    <row r="21" spans="2:19" ht="17.25" customHeight="1" x14ac:dyDescent="0.25">
      <c r="B21" s="27" t="s">
        <v>27</v>
      </c>
      <c r="C21" s="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1"/>
      <c r="R21" s="52">
        <f>SUM(ГотівковіВиплати[[#This Row],[Період 0]:[Період 12]])</f>
        <v>0</v>
      </c>
      <c r="S21" s="36"/>
    </row>
    <row r="22" spans="2:19" ht="17.25" customHeight="1" x14ac:dyDescent="0.25">
      <c r="B22" s="27" t="s">
        <v>28</v>
      </c>
      <c r="C22" s="8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41"/>
      <c r="R22" s="52">
        <f>SUM(ГотівковіВиплати[[#This Row],[Період 0]:[Період 12]])</f>
        <v>0</v>
      </c>
      <c r="S22" s="36"/>
    </row>
    <row r="23" spans="2:19" ht="17.25" customHeight="1" x14ac:dyDescent="0.25">
      <c r="B23" s="27" t="s">
        <v>29</v>
      </c>
      <c r="C23" s="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1"/>
      <c r="R23" s="52">
        <f>SUM(ГотівковіВиплати[[#This Row],[Період 0]:[Період 12]])</f>
        <v>0</v>
      </c>
      <c r="S23" s="36"/>
    </row>
    <row r="24" spans="2:19" ht="17.25" customHeight="1" x14ac:dyDescent="0.25">
      <c r="B24" s="27" t="s">
        <v>30</v>
      </c>
      <c r="C24" s="8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1"/>
      <c r="R24" s="52">
        <f>SUM(ГотівковіВиплати[[#This Row],[Період 0]:[Період 12]])</f>
        <v>0</v>
      </c>
      <c r="S24" s="36"/>
    </row>
    <row r="25" spans="2:19" ht="17.25" customHeight="1" x14ac:dyDescent="0.25">
      <c r="B25" s="27" t="s">
        <v>30</v>
      </c>
      <c r="C25" s="8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1"/>
      <c r="R25" s="52">
        <f>SUM(ГотівковіВиплати[[#This Row],[Період 0]:[Період 12]])</f>
        <v>0</v>
      </c>
      <c r="S25" s="36"/>
    </row>
    <row r="26" spans="2:19" ht="17.25" customHeight="1" x14ac:dyDescent="0.25">
      <c r="B26" s="27" t="s">
        <v>31</v>
      </c>
      <c r="C26" s="8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41"/>
      <c r="R26" s="52">
        <f>SUM(ГотівковіВиплати[[#This Row],[Період 0]:[Період 12]])</f>
        <v>0</v>
      </c>
      <c r="S26" s="36"/>
    </row>
    <row r="27" spans="2:19" ht="17.25" customHeight="1" x14ac:dyDescent="0.25">
      <c r="B27" s="3" t="s">
        <v>40</v>
      </c>
      <c r="C27" s="8"/>
      <c r="D27" s="51">
        <f>SUBTOTAL(109,ГотівковіВиплати[Період 0])</f>
        <v>0</v>
      </c>
      <c r="E27" s="51">
        <f>SUBTOTAL(109,ГотівковіВиплати[Період 1])</f>
        <v>400</v>
      </c>
      <c r="F27" s="51">
        <f>SUBTOTAL(109,ГотівковіВиплати[Період 2])</f>
        <v>0</v>
      </c>
      <c r="G27" s="51">
        <f>SUBTOTAL(109,ГотівковіВиплати[Період 3])</f>
        <v>226</v>
      </c>
      <c r="H27" s="51">
        <f>SUBTOTAL(109,ГотівковіВиплати[Період 4])</f>
        <v>0</v>
      </c>
      <c r="I27" s="51">
        <f>SUBTOTAL(109,ГотівковіВиплати[Період 5])</f>
        <v>0</v>
      </c>
      <c r="J27" s="51">
        <f>SUBTOTAL(109,ГотівковіВиплати[Період 6])</f>
        <v>0</v>
      </c>
      <c r="K27" s="51">
        <f>SUBTOTAL(109,ГотівковіВиплати[Період 7])</f>
        <v>0</v>
      </c>
      <c r="L27" s="51">
        <f>SUBTOTAL(109,ГотівковіВиплати[Період 8])</f>
        <v>0</v>
      </c>
      <c r="M27" s="51">
        <f>SUBTOTAL(109,ГотівковіВиплати[Період 9])</f>
        <v>0</v>
      </c>
      <c r="N27" s="51">
        <f>SUBTOTAL(109,ГотівковіВиплати[Період 10])</f>
        <v>0</v>
      </c>
      <c r="O27" s="51">
        <f>SUBTOTAL(109,ГотівковіВиплати[Період 11])</f>
        <v>0</v>
      </c>
      <c r="P27" s="51">
        <f>SUBTOTAL(109,ГотівковіВиплати[Період 12])</f>
        <v>0</v>
      </c>
      <c r="Q27" s="14"/>
      <c r="R27" s="51">
        <f>SUBTOTAL(109,ГотівковіВиплати[Підсумок])</f>
        <v>626</v>
      </c>
      <c r="S27" s="37"/>
    </row>
  </sheetData>
  <mergeCells count="1">
    <mergeCell ref="B1:S1"/>
  </mergeCells>
  <dataValidations count="9">
    <dataValidation allowBlank="1" showInputMessage="1" showErrorMessage="1" prompt="Створіть список статей готівкових витрат на кожен місяць в таблиці готівкових виплат, починаючи з клітинки B6 цього аркуша." sqref="A1" xr:uid="{00000000-0002-0000-0100-000000000000}"/>
    <dataValidation allowBlank="1" showInputMessage="1" showErrorMessage="1" prompt="У цій клітинці наведено заголовок аркуша. Підпис орієнтовної суми на попередній запуск міститься в клітинках D3 та D4, а орієнтовної загальної суми статті витрат – в клітинках R3 та R4." sqref="B1:S1" xr:uid="{00000000-0002-0000-0100-000001000000}"/>
    <dataValidation allowBlank="1" showInputMessage="1" showErrorMessage="1" prompt="Дата початку фінансового року автоматично оновлюється в клітинці нижче." sqref="B3" xr:uid="{00000000-0002-0000-0100-000002000000}"/>
    <dataValidation allowBlank="1" showInputMessage="1" showErrorMessage="1" prompt="Дата початку фінансового року автоматично оновлюється в цій клітинці." sqref="B4" xr:uid="{00000000-0002-0000-0100-000003000000}"/>
    <dataValidation allowBlank="1" showInputMessage="1" showErrorMessage="1" prompt="Змініть підписи готівкових виплат у стовпці нижче. Змініть підписи суми на попередній запуск та суми кожного місяця у таблиці. Загальна орієнтовна сума статті витрат обчислюється автоматично, після чого оновлюється лінія тренду." sqref="B5" xr:uid="{00000000-0002-0000-0100-000004000000}"/>
    <dataValidation allowBlank="1" showInputMessage="1" showErrorMessage="1" prompt="Підписи орієнтовної суми на попередній запуск містяться в цій клітинці та в клітинці нижче." sqref="D3" xr:uid="{00000000-0002-0000-0100-000005000000}"/>
    <dataValidation allowBlank="1" showInputMessage="1" showErrorMessage="1" prompt="Автоматично оновлені місяці містяться в цій клітинці та у клітинках праворуч." sqref="E3" xr:uid="{00000000-0002-0000-0100-000006000000}"/>
    <dataValidation allowBlank="1" showInputMessage="1" showErrorMessage="1" prompt="Автоматично оновлені дати містяться в цій клітинці та у клітинках праворуч." sqref="E4" xr:uid="{00000000-0002-0000-0100-000007000000}"/>
    <dataValidation allowBlank="1" showInputMessage="1" showErrorMessage="1" prompt="Підписи орієнтовної суми статті витрат містяться в цій клітинці та в клітинці нижче." sqref="R3" xr:uid="{00000000-0002-0000-0100-000008000000}"/>
  </dataValidations>
  <printOptions horizontalCentered="1" verticalCentered="1"/>
  <pageMargins left="0.5" right="0.5" top="0.5" bottom="0.5" header="0.3" footer="0.3"/>
  <pageSetup paperSize="9" scale="54" orientation="landscape" r:id="rId1"/>
  <ignoredErrors>
    <ignoredError sqref="R6:R26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'Готівкові виплати'!D27:P27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5703125" customWidth="1"/>
    <col min="2" max="2" width="53" customWidth="1"/>
    <col min="3" max="3" width="3" customWidth="1"/>
    <col min="4" max="4" width="14.7109375" customWidth="1"/>
    <col min="5" max="16" width="12.28515625" customWidth="1"/>
    <col min="17" max="17" width="3" style="17" customWidth="1"/>
    <col min="18" max="18" width="20" customWidth="1"/>
    <col min="19" max="19" width="12.85546875" bestFit="1" customWidth="1"/>
  </cols>
  <sheetData>
    <row r="1" spans="2:19" ht="42" customHeight="1" thickBot="1" x14ac:dyDescent="0.6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ht="22.5" customHeight="1" thickTop="1" x14ac:dyDescent="0.25">
      <c r="Q2" s="12"/>
    </row>
    <row r="3" spans="2:19" ht="30" customHeight="1" x14ac:dyDescent="0.3">
      <c r="B3" s="11" t="s">
        <v>1</v>
      </c>
      <c r="D3" s="54" t="s">
        <v>9</v>
      </c>
      <c r="E3" s="10" t="str">
        <f ca="1">UPPER(TEXT(_xlfn.SINGLE(ПершийДеньФінансовогоРоку),"mmm"))</f>
        <v>ЛИП</v>
      </c>
      <c r="F3" s="10" t="str">
        <f ca="1">UPPER(TEXT(EOMONTH(ПершийДеньФінансовогоРоку,1),"mmm"))</f>
        <v>СЕР</v>
      </c>
      <c r="G3" s="10" t="str">
        <f ca="1">UPPER(TEXT(EOMONTH(ПершийДеньФінансовогоРоку,2),"mmm"))</f>
        <v>ВЕР</v>
      </c>
      <c r="H3" s="10" t="str">
        <f ca="1">UPPER(TEXT(EOMONTH(ПершийДеньФінансовогоРоку,3),"mmm"))</f>
        <v>ЖОВ</v>
      </c>
      <c r="I3" s="10" t="str">
        <f ca="1">UPPER(TEXT(EOMONTH(ПершийДеньФінансовогоРоку,4),"mmm"))</f>
        <v>ЛИС</v>
      </c>
      <c r="J3" s="10" t="str">
        <f ca="1">UPPER(TEXT(EOMONTH(ПершийДеньФінансовогоРоку,5),"mmm"))</f>
        <v>ГРУ</v>
      </c>
      <c r="K3" s="10" t="str">
        <f ca="1">UPPER(TEXT(EOMONTH(ПершийДеньФінансовогоРоку,6),"mmm"))</f>
        <v>СІЧ</v>
      </c>
      <c r="L3" s="10" t="str">
        <f ca="1">UPPER(TEXT(EOMONTH(ПершийДеньФінансовогоРоку,7),"mmm"))</f>
        <v>ЛЮТ</v>
      </c>
      <c r="M3" s="10" t="str">
        <f ca="1">UPPER(TEXT(EOMONTH(ПершийДеньФінансовогоРоку,8),"mmm"))</f>
        <v>БЕР</v>
      </c>
      <c r="N3" s="10" t="str">
        <f ca="1">UPPER(TEXT(EOMONTH(ПершийДеньФінансовогоРоку,9),"mmm"))</f>
        <v>КВІ</v>
      </c>
      <c r="O3" s="10" t="str">
        <f ca="1">UPPER(TEXT(EOMONTH(ПершийДеньФінансовогоРоку,10),"mmm"))</f>
        <v>ТРА</v>
      </c>
      <c r="P3" s="10" t="str">
        <f ca="1">UPPER(TEXT(EOMONTH(ПершийДеньФінансовогоРоку,11),"mmm"))</f>
        <v>ЧЕР</v>
      </c>
      <c r="Q3" s="24"/>
      <c r="R3" s="56" t="s">
        <v>40</v>
      </c>
      <c r="S3" s="1"/>
    </row>
    <row r="4" spans="2:19" s="20" customFormat="1" ht="16.5" customHeight="1" thickBot="1" x14ac:dyDescent="0.3">
      <c r="B4" s="19">
        <f ca="1">'Готівкові квитанції'!ПершийДеньФінансовогоРоку</f>
        <v>43647</v>
      </c>
      <c r="D4" s="55" t="s">
        <v>10</v>
      </c>
      <c r="E4" s="23">
        <f ca="1">_xlfn.SINGLE(ПершийДеньФінансовогоРоку)</f>
        <v>43647</v>
      </c>
      <c r="F4" s="23">
        <f t="shared" ref="F4" ca="1" si="0">EOMONTH(E4,0)+DAY(_xlfn.SINGLE(ПершийДеньФінансовогоРоку))</f>
        <v>43678</v>
      </c>
      <c r="G4" s="23">
        <f t="shared" ref="G4" ca="1" si="1">EOMONTH(F4,0)+DAY(_xlfn.SINGLE(ПершийДеньФінансовогоРоку))</f>
        <v>43709</v>
      </c>
      <c r="H4" s="23">
        <f t="shared" ref="H4" ca="1" si="2">EOMONTH(G4,0)+DAY(_xlfn.SINGLE(ПершийДеньФінансовогоРоку))</f>
        <v>43739</v>
      </c>
      <c r="I4" s="23">
        <f t="shared" ref="I4" ca="1" si="3">EOMONTH(H4,0)+DAY(_xlfn.SINGLE(ПершийДеньФінансовогоРоку))</f>
        <v>43770</v>
      </c>
      <c r="J4" s="23">
        <f t="shared" ref="J4" ca="1" si="4">EOMONTH(I4,0)+DAY(_xlfn.SINGLE(ПершийДеньФінансовогоРоку))</f>
        <v>43800</v>
      </c>
      <c r="K4" s="23">
        <f t="shared" ref="K4" ca="1" si="5">EOMONTH(J4,0)+DAY(_xlfn.SINGLE(ПершийДеньФінансовогоРоку))</f>
        <v>43831</v>
      </c>
      <c r="L4" s="23">
        <f t="shared" ref="L4" ca="1" si="6">EOMONTH(K4,0)+DAY(_xlfn.SINGLE(ПершийДеньФінансовогоРоку))</f>
        <v>43862</v>
      </c>
      <c r="M4" s="23">
        <f t="shared" ref="M4" ca="1" si="7">EOMONTH(L4,0)+DAY(_xlfn.SINGLE(ПершийДеньФінансовогоРоку))</f>
        <v>43891</v>
      </c>
      <c r="N4" s="23">
        <f t="shared" ref="N4" ca="1" si="8">EOMONTH(M4,0)+DAY(_xlfn.SINGLE(ПершийДеньФінансовогоРоку))</f>
        <v>43922</v>
      </c>
      <c r="O4" s="23">
        <f t="shared" ref="O4" ca="1" si="9">EOMONTH(N4,0)+DAY(_xlfn.SINGLE(ПершийДеньФінансовогоРоку))</f>
        <v>43952</v>
      </c>
      <c r="P4" s="23">
        <f t="shared" ref="P4" ca="1" si="10">EOMONTH(O4,0)+DAY(_xlfn.SINGLE(ПершийДеньФінансовогоРоку))</f>
        <v>43983</v>
      </c>
      <c r="Q4" s="22"/>
      <c r="R4" s="54" t="s">
        <v>32</v>
      </c>
      <c r="S4" s="21"/>
    </row>
    <row r="5" spans="2:19" s="5" customFormat="1" ht="17.25" customHeight="1" thickTop="1" x14ac:dyDescent="0.25">
      <c r="B5" s="2" t="s">
        <v>33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 s="13"/>
      <c r="R5"/>
      <c r="S5"/>
    </row>
    <row r="6" spans="2:19" ht="17.25" customHeight="1" x14ac:dyDescent="0.25">
      <c r="B6" s="27" t="s">
        <v>34</v>
      </c>
      <c r="C6" s="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1"/>
      <c r="R6" s="52">
        <f>SUM(ВиплаченаГотівка[[#This Row],[Період 0]:[Період 12]])</f>
        <v>0</v>
      </c>
      <c r="S6" s="36"/>
    </row>
    <row r="7" spans="2:19" ht="17.25" customHeight="1" x14ac:dyDescent="0.25">
      <c r="B7" s="27" t="s">
        <v>35</v>
      </c>
      <c r="C7" s="8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1"/>
      <c r="R7" s="52">
        <f>SUM(ВиплаченаГотівка[[#This Row],[Період 0]:[Період 12]])</f>
        <v>0</v>
      </c>
      <c r="S7" s="36"/>
    </row>
    <row r="8" spans="2:19" ht="17.25" customHeight="1" x14ac:dyDescent="0.25">
      <c r="B8" s="27" t="s">
        <v>36</v>
      </c>
      <c r="C8" s="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1"/>
      <c r="R8" s="52">
        <f>SUM(ВиплаченаГотівка[[#This Row],[Період 0]:[Період 12]])</f>
        <v>0</v>
      </c>
      <c r="S8" s="36"/>
    </row>
    <row r="9" spans="2:19" ht="17.25" customHeight="1" x14ac:dyDescent="0.25">
      <c r="B9" s="27" t="s">
        <v>37</v>
      </c>
      <c r="C9" s="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1"/>
      <c r="R9" s="52">
        <f>SUM(ВиплаченаГотівка[[#This Row],[Період 0]:[Період 12]])</f>
        <v>0</v>
      </c>
      <c r="S9" s="36"/>
    </row>
    <row r="10" spans="2:19" ht="17.25" customHeight="1" x14ac:dyDescent="0.25">
      <c r="B10" s="27" t="s">
        <v>38</v>
      </c>
      <c r="C10" s="8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1"/>
      <c r="R10" s="52">
        <f>SUM(ВиплаченаГотівка[[#This Row],[Період 0]:[Період 12]])</f>
        <v>0</v>
      </c>
      <c r="S10" s="36"/>
    </row>
    <row r="11" spans="2:19" ht="17.25" customHeight="1" x14ac:dyDescent="0.25">
      <c r="B11" s="3" t="s">
        <v>40</v>
      </c>
      <c r="C11" s="8"/>
      <c r="D11" s="51">
        <f>SUBTOTAL(109,ВиплаченаГотівка[Період 0])</f>
        <v>0</v>
      </c>
      <c r="E11" s="51">
        <f>SUBTOTAL(109,ВиплаченаГотівка[Період 1])</f>
        <v>0</v>
      </c>
      <c r="F11" s="51">
        <f>SUBTOTAL(109,ВиплаченаГотівка[Період 2])</f>
        <v>0</v>
      </c>
      <c r="G11" s="51">
        <f>SUBTOTAL(109,ВиплаченаГотівка[Період 3])</f>
        <v>0</v>
      </c>
      <c r="H11" s="51">
        <f>SUBTOTAL(109,ВиплаченаГотівка[Період 4])</f>
        <v>0</v>
      </c>
      <c r="I11" s="51">
        <f>SUBTOTAL(109,ВиплаченаГотівка[Період 5])</f>
        <v>0</v>
      </c>
      <c r="J11" s="51">
        <f>SUBTOTAL(109,ВиплаченаГотівка[Період 6])</f>
        <v>0</v>
      </c>
      <c r="K11" s="51">
        <f>SUBTOTAL(109,ВиплаченаГотівка[Період 7])</f>
        <v>0</v>
      </c>
      <c r="L11" s="51">
        <f>SUBTOTAL(109,ВиплаченаГотівка[Період 8])</f>
        <v>0</v>
      </c>
      <c r="M11" s="51">
        <f>SUBTOTAL(109,ВиплаченаГотівка[Період 9])</f>
        <v>0</v>
      </c>
      <c r="N11" s="51">
        <f>SUBTOTAL(109,ВиплаченаГотівка[Період 10])</f>
        <v>0</v>
      </c>
      <c r="O11" s="51">
        <f>SUBTOTAL(109,ВиплаченаГотівка[Період 11])</f>
        <v>0</v>
      </c>
      <c r="P11" s="51">
        <f>SUBTOTAL(109,ВиплаченаГотівка[Період 12])</f>
        <v>0</v>
      </c>
      <c r="Q11" s="15"/>
      <c r="R11" s="51">
        <f>SUBTOTAL(109,ВиплаченаГотівка[Підсумок])</f>
        <v>0</v>
      </c>
      <c r="S11" s="38"/>
    </row>
    <row r="12" spans="2:19" s="4" customFormat="1" ht="17.25" customHeight="1" thickBot="1" x14ac:dyDescent="0.3">
      <c r="B12" s="40" t="s">
        <v>39</v>
      </c>
      <c r="C12" s="6"/>
      <c r="D12" s="49">
        <f>SUM(ГотівковіВиплати[Період 0],ВиплаченаГотівка[Період 0])</f>
        <v>0</v>
      </c>
      <c r="E12" s="49">
        <f>SUM(ГотівковіВиплати[Період 1],ВиплаченаГотівка[Період 1])</f>
        <v>400</v>
      </c>
      <c r="F12" s="49">
        <f>SUM(ГотівковіВиплати[Період 2],ВиплаченаГотівка[Період 2])</f>
        <v>0</v>
      </c>
      <c r="G12" s="49">
        <f>SUM(ГотівковіВиплати[Період 3],ВиплаченаГотівка[Період 3])</f>
        <v>226</v>
      </c>
      <c r="H12" s="49">
        <f>SUM(ГотівковіВиплати[Період 4],ВиплаченаГотівка[Період 4])</f>
        <v>0</v>
      </c>
      <c r="I12" s="49">
        <f>SUM(ГотівковіВиплати[Період 5],ВиплаченаГотівка[Період 5])</f>
        <v>0</v>
      </c>
      <c r="J12" s="49">
        <f>SUM(ГотівковіВиплати[Період 6],ВиплаченаГотівка[Період 6])</f>
        <v>0</v>
      </c>
      <c r="K12" s="49">
        <f>SUM(ГотівковіВиплати[Період 7],ВиплаченаГотівка[Період 7])</f>
        <v>0</v>
      </c>
      <c r="L12" s="49">
        <f>SUM(ГотівковіВиплати[Період 8],ВиплаченаГотівка[Період 8])</f>
        <v>0</v>
      </c>
      <c r="M12" s="49">
        <f>SUM(ГотівковіВиплати[Період 9],ВиплаченаГотівка[Період 9])</f>
        <v>0</v>
      </c>
      <c r="N12" s="49">
        <f>SUM(ГотівковіВиплати[Період 10],ВиплаченаГотівка[Період 10])</f>
        <v>0</v>
      </c>
      <c r="O12" s="49">
        <f>SUM(ГотівковіВиплати[Період 11],ВиплаченаГотівка[Період 11])</f>
        <v>0</v>
      </c>
      <c r="P12" s="49">
        <f>SUM(ГотівковіВиплати[Період 12],ВиплаченаГотівка[Період 12])</f>
        <v>0</v>
      </c>
      <c r="Q12" s="16"/>
      <c r="R12" s="49">
        <f>SUM(ГотівковіВиплати[Підсумок],ВиплаченаГотівка[Підсумок])</f>
        <v>626</v>
      </c>
      <c r="S12" s="39"/>
    </row>
    <row r="13" spans="2:19" ht="17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">
    <mergeCell ref="B1:S1"/>
  </mergeCells>
  <dataValidations count="10">
    <dataValidation allowBlank="1" showInputMessage="1" showErrorMessage="1" prompt="Створіть список готівкових виплат без урахування прибутків та збитків на кожен місяць в таблиці готівкових виплат, починаючи з клітинки B6 цього аркуша." sqref="A1" xr:uid="{00000000-0002-0000-0200-000000000000}"/>
    <dataValidation allowBlank="1" showInputMessage="1" showErrorMessage="1" prompt="У цій клітинці наведено заголовок аркуша. Підпис орієнтовної суми на попередній запуск міститься в клітинках D3 та D4, а орієнтовної загальної суми статті витрат – в клітинках R3 та R4." sqref="B1:S1" xr:uid="{00000000-0002-0000-0200-000001000000}"/>
    <dataValidation allowBlank="1" showInputMessage="1" showErrorMessage="1" prompt="Дата початку фінансового року автоматично оновлюється в клітинці нижче." sqref="B3" xr:uid="{00000000-0002-0000-0200-000002000000}"/>
    <dataValidation allowBlank="1" showInputMessage="1" showErrorMessage="1" prompt="Дата початку фінансового року автоматично оновлюється в цій клітинці." sqref="B4" xr:uid="{00000000-0002-0000-0200-000003000000}"/>
    <dataValidation allowBlank="1" showInputMessage="1" showErrorMessage="1" prompt="Змініть підписи у стовпці нижче та введіть в таблицю суми на попередній запуск та на кожен місяць. Загальна орієнтовна сума статті витрат обчислюється автоматично, після чого оновлюється лінія тренду." sqref="B5" xr:uid="{00000000-0002-0000-0200-000004000000}"/>
    <dataValidation allowBlank="1" showInputMessage="1" showErrorMessage="1" prompt="Загальна сума готівкових виплат для кожного місяця та лінія тренду автоматично оновлюються в клітинці праворуч. " sqref="B12" xr:uid="{00000000-0002-0000-0200-000005000000}"/>
    <dataValidation allowBlank="1" showInputMessage="1" showErrorMessage="1" prompt="Підписи орієнтовної суми на попередній запуск містяться в цій клітинці та в клітинці нижче." sqref="D3" xr:uid="{00000000-0002-0000-0200-000006000000}"/>
    <dataValidation allowBlank="1" showInputMessage="1" showErrorMessage="1" prompt="Автоматично оновлені місяці містяться в цій клітинці та у клітинках праворуч." sqref="E3" xr:uid="{00000000-0002-0000-0200-000007000000}"/>
    <dataValidation allowBlank="1" showInputMessage="1" showErrorMessage="1" prompt="Автоматично оновлені дати містяться в цій клітинці та у клітинках праворуч." sqref="E4" xr:uid="{00000000-0002-0000-0200-000008000000}"/>
    <dataValidation allowBlank="1" showInputMessage="1" showErrorMessage="1" prompt="Підписи орієнтовної суми статті витрат містяться в цій клітинці та в клітинці нижче." sqref="R3" xr:uid="{00000000-0002-0000-0200-000009000000}"/>
  </dataValidations>
  <printOptions horizontalCentered="1" verticalCentered="1"/>
  <pageMargins left="0.5" right="0.5" top="0.5" bottom="0.5" header="0.3" footer="0.3"/>
  <pageSetup paperSize="9" scale="54" orientation="landscape" r:id="rId1"/>
  <ignoredErrors>
    <ignoredError sqref="R6:R10 E12:P12" emptyCellReference="1"/>
  </ignoredErrors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'Готівкові виплати (без прибу...'!D11:P11</xm:f>
              <xm:sqref>S11</xm:sqref>
            </x14:sparkline>
            <x14:sparkline>
              <xm:f>'Готівкові виплати (без прибу...'!D12:P12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Готівкові квитанції</vt:lpstr>
      <vt:lpstr>Готівкові виплати</vt:lpstr>
      <vt:lpstr>Готівкові виплати (без прибу...</vt:lpstr>
      <vt:lpstr>'Готівкові виплати'!ПершийДеньФінансовогоРоку</vt:lpstr>
      <vt:lpstr>'Готівкові квитанції'!ПершийДеньФінансовогоРоку</vt:lpstr>
      <vt:lpstr>ПершийДеньФінансовогоРоку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2019-05-27T12:52:10Z</dcterms:modified>
</cp:coreProperties>
</file>