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81E0488E-FF35-4EAC-AF31-920A996143EB}" xr6:coauthVersionLast="45" xr6:coauthVersionMax="45" xr10:uidLastSave="{00000000-0000-0000-0000-000000000000}"/>
  <bookViews>
    <workbookView xWindow="-120" yWindow="-120" windowWidth="29070" windowHeight="16200" tabRatio="741" xr2:uid="{00000000-000D-0000-FFFF-FFFF00000000}"/>
  </bookViews>
  <sheets>
    <sheet name="Січ" sheetId="1" r:id="rId1"/>
    <sheet name="Лют" sheetId="6" r:id="rId2"/>
    <sheet name="бер" sheetId="7" r:id="rId3"/>
    <sheet name="Кві" sheetId="8" r:id="rId4"/>
    <sheet name="Тра" sheetId="9" r:id="rId5"/>
    <sheet name="Чер" sheetId="10" r:id="rId6"/>
    <sheet name="Лип" sheetId="11" r:id="rId7"/>
    <sheet name="Сер" sheetId="12" r:id="rId8"/>
    <sheet name="Вер" sheetId="13" r:id="rId9"/>
    <sheet name="Жов" sheetId="14" r:id="rId10"/>
    <sheet name="Лис" sheetId="15" r:id="rId11"/>
    <sheet name="Гру" sheetId="16" r:id="rId12"/>
  </sheets>
  <definedNames>
    <definedName name="БерНд1">DATE(КалендарРік,3,1)-WEEKDAY(DATE(КалендарРік,3,1))+1</definedName>
    <definedName name="ВерНд1">DATE(КалендарРік,9,1)-WEEKDAY(DATE(КалендарРік,9,1))+1</definedName>
    <definedName name="ГруНд1">DATE(КалендарРік,12,1)-WEEKDAY(DATE(КалендарРік,12,1))+1</definedName>
    <definedName name="ДніЗавдання" localSheetId="2">бер!$L$4:$L$33</definedName>
    <definedName name="ДніЗавдання" localSheetId="8">Вер!$L$4:$L$33</definedName>
    <definedName name="ДніЗавдання" localSheetId="11">Гру!$L$4:$L$33</definedName>
    <definedName name="ДніЗавдання" localSheetId="9">Жов!$L$4:$L$33</definedName>
    <definedName name="ДніЗавдання" localSheetId="3">Кві!$L$4:$L$33</definedName>
    <definedName name="ДніЗавдання" localSheetId="6">Лип!$L$4:$L$33</definedName>
    <definedName name="ДніЗавдання" localSheetId="10">Лис!$L$4:$L$33</definedName>
    <definedName name="ДніЗавдання" localSheetId="1">Лют!$L$4:$L$33</definedName>
    <definedName name="ДніЗавдання" localSheetId="7">Сер!$L$4:$L$33</definedName>
    <definedName name="ДніЗавдання" localSheetId="4">Тра!$L$4:$L$33</definedName>
    <definedName name="ДніЗавдання" localSheetId="5">Чер!$L$4:$L$33</definedName>
    <definedName name="ДніЗавдання">Січ!$L$4:$L$33</definedName>
    <definedName name="ЖовНд1">DATE(КалендарРік,10,1)-WEEKDAY(DATE(КалендарРік,10,1))+1</definedName>
    <definedName name="КалендарРік">Січ!$N$2</definedName>
    <definedName name="КвіНд1">DATE(КалендарРік,4,1)-WEEKDAY(DATE(КалендарРік,4,1))+1</definedName>
    <definedName name="ЛипНд1">DATE(КалендарРік,7,1)-WEEKDAY(DATE(КалендарРік,7,1))+1</definedName>
    <definedName name="ЛисНд1">DATE(КалендарРік,11,1)-WEEKDAY(DATE(КалендарРік,11,1))+1</definedName>
    <definedName name="ЛютНд1">DATE(КалендарРік,2,1)-WEEKDAY(DATE(КалендарРік,2,1))+1</definedName>
    <definedName name="_xlnm.Print_Area" localSheetId="2">бер!$A$1:$N$33</definedName>
    <definedName name="_xlnm.Print_Area" localSheetId="8">Вер!$A$1:$N$33</definedName>
    <definedName name="_xlnm.Print_Area" localSheetId="11">Гру!$A$1:$N$33</definedName>
    <definedName name="_xlnm.Print_Area" localSheetId="9">Жов!$A$1:$N$33</definedName>
    <definedName name="_xlnm.Print_Area" localSheetId="3">Кві!$A$1:$N$33</definedName>
    <definedName name="_xlnm.Print_Area" localSheetId="6">Лип!$A$1:$N$33</definedName>
    <definedName name="_xlnm.Print_Area" localSheetId="10">Лис!$A$1:$N$33</definedName>
    <definedName name="_xlnm.Print_Area" localSheetId="1">Лют!$A$1:$N$33</definedName>
    <definedName name="_xlnm.Print_Area" localSheetId="7">Сер!$A$1:$N$33</definedName>
    <definedName name="_xlnm.Print_Area" localSheetId="0">Січ!$A$1:$N$33</definedName>
    <definedName name="_xlnm.Print_Area" localSheetId="4">Тра!$A$1:$N$33</definedName>
    <definedName name="_xlnm.Print_Area" localSheetId="5">Чер!$A$1:$N$33</definedName>
    <definedName name="СерНд1">DATE(КалендарРік,8,1)-WEEKDAY(DATE(КалендарРік,8,1))+1</definedName>
    <definedName name="СічНд1">DATE(КалендарРік,1,1)-WEEKDAY(DATE(КалендарРік,1,1))+1</definedName>
    <definedName name="ТаблицяВажливихДат" localSheetId="2">бер!$L$4:$M$8</definedName>
    <definedName name="ТаблицяВажливихДат" localSheetId="8">Вер!$L$4:$M$8</definedName>
    <definedName name="ТаблицяВажливихДат" localSheetId="11">Гру!$L$4:$M$8</definedName>
    <definedName name="ТаблицяВажливихДат" localSheetId="9">Жов!$L$4:$M$8</definedName>
    <definedName name="ТаблицяВажливихДат" localSheetId="3">Кві!$L$4:$M$8</definedName>
    <definedName name="ТаблицяВажливихДат" localSheetId="6">Лип!$L$4:$M$8</definedName>
    <definedName name="ТаблицяВажливихДат" localSheetId="10">Лис!$L$4:$M$8</definedName>
    <definedName name="ТаблицяВажливихДат" localSheetId="1">Лют!$L$4:$M$8</definedName>
    <definedName name="ТаблицяВажливихДат" localSheetId="7">Сер!$L$4:$M$8</definedName>
    <definedName name="ТаблицяВажливихДат" localSheetId="4">Тра!$L$4:$M$8</definedName>
    <definedName name="ТаблицяВажливихДат" localSheetId="5">Чер!$L$4:$M$8</definedName>
    <definedName name="ТаблицяВажливихДат">Січ!$L$4:$M$8</definedName>
    <definedName name="ТраНд1">DATE(КалендарРік,5,1)-WEEKDAY(DATE(КалендарРік,5,1))+1</definedName>
    <definedName name="ЧерНд1">DATE(КалендарРік,6,1)-WEEKDAY(DATE(КалендарРік,6,1))+1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<sst xmlns="http://schemas.openxmlformats.org/spreadsheetml/2006/main" count="555" uniqueCount="37">
  <si>
    <t>СІЧ</t>
  </si>
  <si>
    <t>РОЗКЛАД НА ТИЖДЕНЬ</t>
  </si>
  <si>
    <t>ПН</t>
  </si>
  <si>
    <t>08:00</t>
  </si>
  <si>
    <t>Французька</t>
  </si>
  <si>
    <t>10:00</t>
  </si>
  <si>
    <t>Математика</t>
  </si>
  <si>
    <t>14:00</t>
  </si>
  <si>
    <t>Англійська</t>
  </si>
  <si>
    <t>ВТ</t>
  </si>
  <si>
    <t>09:00</t>
  </si>
  <si>
    <t>Історія мистецтв</t>
  </si>
  <si>
    <t>16:00</t>
  </si>
  <si>
    <t>Програмування</t>
  </si>
  <si>
    <t>В</t>
  </si>
  <si>
    <t>С</t>
  </si>
  <si>
    <t>СР</t>
  </si>
  <si>
    <t>П</t>
  </si>
  <si>
    <t>ЧТ</t>
  </si>
  <si>
    <t>Н</t>
  </si>
  <si>
    <t>ПТ</t>
  </si>
  <si>
    <t>ЗАВДАННЯ</t>
  </si>
  <si>
    <t>Французька: перший варіант письмової роботи</t>
  </si>
  <si>
    <t>Історія мистецтв: Перевірка</t>
  </si>
  <si>
    <t>&lt; Введіть календарний рік у клітинці N2.</t>
  </si>
  <si>
    <t>ЛЮТ</t>
  </si>
  <si>
    <t>БЕР</t>
  </si>
  <si>
    <t>КВІ</t>
  </si>
  <si>
    <t>ТРА</t>
  </si>
  <si>
    <t>ЧЕР</t>
  </si>
  <si>
    <t>ЛИП</t>
  </si>
  <si>
    <t>СЕР</t>
  </si>
  <si>
    <t>ВЕР</t>
  </si>
  <si>
    <t>ЖОВ</t>
  </si>
  <si>
    <t>ЛИС</t>
  </si>
  <si>
    <t>ГРУ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</si>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</sst>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9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27" xfId="0" applyNumberFormat="1" applyFont="1" applyFill="1" applyBorder="1" applyAlignment="1">
      <alignment horizontal="left" indent="1"/>
    </xf>
    <xf numFmtId="49" fontId="10" fillId="3" borderId="15" xfId="0" applyNumberFormat="1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14" xfId="0" applyFont="1" applyFill="1" applyBorder="1" applyAlignment="1">
      <alignment horizontal="left" vertical="top" indent="1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  <xf numFmtId="169" fontId="15" fillId="0" borderId="0" xfId="0" applyNumberFormat="1" applyFont="1" applyAlignment="1">
      <alignment horizontal="center" vertical="center" wrapText="1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10" builtinId="5" customBuiltin="1"/>
    <cellStyle name="Гарний" xfId="11" builtinId="26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1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6" builtinId="3" customBuiltin="1"/>
    <cellStyle name="Фінансовий [0]" xfId="7" builtinId="6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СвітлийСтильТаблиці7 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СвітлийСтильТаблиці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47">
        <v>2020</v>
      </c>
      <c r="P2" s="65" t="s">
        <v>24</v>
      </c>
    </row>
    <row r="3" spans="1:16" ht="21" customHeight="1" x14ac:dyDescent="0.2">
      <c r="A3" s="3"/>
      <c r="B3" s="64" t="s">
        <v>0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48"/>
      <c r="P3" s="65"/>
    </row>
    <row r="4" spans="1:16" ht="18" customHeight="1" x14ac:dyDescent="0.2">
      <c r="A4" s="3"/>
      <c r="B4" s="64"/>
      <c r="C4" s="76">
        <f>IF(DAY(СічНд1)=1,СічНд1-6,СічНд1+1)</f>
        <v>43829</v>
      </c>
      <c r="D4" s="76">
        <f>IF(DAY(СічНд1)=1,СічНд1-5,СічНд1+2)</f>
        <v>43830</v>
      </c>
      <c r="E4" s="76">
        <f>IF(DAY(СічНд1)=1,СічНд1-4,СічНд1+3)</f>
        <v>43831</v>
      </c>
      <c r="F4" s="76">
        <f>IF(DAY(СічНд1)=1,СічНд1-3,СічНд1+4)</f>
        <v>43832</v>
      </c>
      <c r="G4" s="76">
        <f>IF(DAY(СічНд1)=1,СічНд1-2,СічНд1+5)</f>
        <v>43833</v>
      </c>
      <c r="H4" s="76">
        <f>IF(DAY(СічНд1)=1,СічНд1-1,СічНд1+6)</f>
        <v>43834</v>
      </c>
      <c r="I4" s="76">
        <f>IF(DAY(СічНд1)=1,СічНд1,СічНд1+7)</f>
        <v>43835</v>
      </c>
      <c r="J4" s="4"/>
      <c r="K4" s="44" t="s">
        <v>2</v>
      </c>
      <c r="L4" s="13">
        <v>4</v>
      </c>
      <c r="M4" s="45" t="s">
        <v>22</v>
      </c>
      <c r="N4" s="46"/>
      <c r="P4" s="20"/>
    </row>
    <row r="5" spans="1:16" ht="18" customHeight="1" x14ac:dyDescent="0.2">
      <c r="A5" s="3"/>
      <c r="B5" s="21"/>
      <c r="C5" s="76">
        <f>IF(DAY(СічНд1)=1,СічНд1+1,СічНд1+8)</f>
        <v>43836</v>
      </c>
      <c r="D5" s="76">
        <f>IF(DAY(СічНд1)=1,СічНд1+2,СічНд1+9)</f>
        <v>43837</v>
      </c>
      <c r="E5" s="76">
        <f>IF(DAY(СічНд1)=1,СічНд1+3,СічНд1+10)</f>
        <v>43838</v>
      </c>
      <c r="F5" s="76">
        <f>IF(DAY(СічНд1)=1,СічНд1+4,СічНд1+11)</f>
        <v>43839</v>
      </c>
      <c r="G5" s="76">
        <f>IF(DAY(СічНд1)=1,СічНд1+5,СічНд1+12)</f>
        <v>43840</v>
      </c>
      <c r="H5" s="76">
        <f>IF(DAY(СічНд1)=1,СічНд1+6,СічНд1+13)</f>
        <v>43841</v>
      </c>
      <c r="I5" s="76">
        <f>IF(DAY(СічНд1)=1,СічНд1+7,СічНд1+14)</f>
        <v>43842</v>
      </c>
      <c r="J5" s="4"/>
      <c r="K5" s="30"/>
      <c r="L5" s="14"/>
      <c r="M5" s="31"/>
      <c r="N5" s="32"/>
      <c r="P5" s="20"/>
    </row>
    <row r="6" spans="1:16" ht="18" customHeight="1" x14ac:dyDescent="0.2">
      <c r="A6" s="3"/>
      <c r="B6" s="21"/>
      <c r="C6" s="76">
        <f>IF(DAY(СічНд1)=1,СічНд1+8,СічНд1+15)</f>
        <v>43843</v>
      </c>
      <c r="D6" s="76">
        <f>IF(DAY(СічНд1)=1,СічНд1+9,СічНд1+16)</f>
        <v>43844</v>
      </c>
      <c r="E6" s="76">
        <f>IF(DAY(СічНд1)=1,СічНд1+10,СічНд1+17)</f>
        <v>43845</v>
      </c>
      <c r="F6" s="76">
        <f>IF(DAY(СічНд1)=1,СічНд1+11,СічНд1+18)</f>
        <v>43846</v>
      </c>
      <c r="G6" s="76">
        <f>IF(DAY(СічНд1)=1,СічНд1+12,СічНд1+19)</f>
        <v>43847</v>
      </c>
      <c r="H6" s="76">
        <f>IF(DAY(СічНд1)=1,СічНд1+13,СічНд1+20)</f>
        <v>43848</v>
      </c>
      <c r="I6" s="76">
        <f>IF(DAY(СічНд1)=1,СічНд1+14,СічНд1+21)</f>
        <v>43849</v>
      </c>
      <c r="J6" s="4"/>
      <c r="K6" s="30"/>
      <c r="L6" s="14"/>
      <c r="M6" s="31"/>
      <c r="N6" s="32"/>
    </row>
    <row r="7" spans="1:16" ht="18" customHeight="1" x14ac:dyDescent="0.2">
      <c r="A7" s="3"/>
      <c r="B7" s="21"/>
      <c r="C7" s="76">
        <f>IF(DAY(СічНд1)=1,СічНд1+15,СічНд1+22)</f>
        <v>43850</v>
      </c>
      <c r="D7" s="76">
        <f>IF(DAY(СічНд1)=1,СічНд1+16,СічНд1+23)</f>
        <v>43851</v>
      </c>
      <c r="E7" s="76">
        <f>IF(DAY(СічНд1)=1,СічНд1+17,СічНд1+24)</f>
        <v>43852</v>
      </c>
      <c r="F7" s="76">
        <f>IF(DAY(СічНд1)=1,СічНд1+18,СічНд1+25)</f>
        <v>43853</v>
      </c>
      <c r="G7" s="76">
        <f>IF(DAY(СічНд1)=1,СічНд1+19,СічНд1+26)</f>
        <v>43854</v>
      </c>
      <c r="H7" s="76">
        <f>IF(DAY(СічНд1)=1,СічНд1+20,СічНд1+27)</f>
        <v>43855</v>
      </c>
      <c r="I7" s="76">
        <f>IF(DAY(СічНд1)=1,СічНд1+21,СічНд1+28)</f>
        <v>43856</v>
      </c>
      <c r="J7" s="4"/>
      <c r="K7" s="9"/>
      <c r="L7" s="14"/>
      <c r="M7" s="31"/>
      <c r="N7" s="32"/>
    </row>
    <row r="8" spans="1:16" ht="18.75" customHeight="1" x14ac:dyDescent="0.2">
      <c r="A8" s="3"/>
      <c r="B8" s="21"/>
      <c r="C8" s="76">
        <f>IF(DAY(СічНд1)=1,СічНд1+22,СічНд1+29)</f>
        <v>43857</v>
      </c>
      <c r="D8" s="76">
        <f>IF(DAY(СічНд1)=1,СічНд1+23,СічНд1+30)</f>
        <v>43858</v>
      </c>
      <c r="E8" s="76">
        <f>IF(DAY(СічНд1)=1,СічНд1+24,СічНд1+31)</f>
        <v>43859</v>
      </c>
      <c r="F8" s="76">
        <f>IF(DAY(СічНд1)=1,СічНд1+25,СічНд1+32)</f>
        <v>43860</v>
      </c>
      <c r="G8" s="76">
        <f>IF(DAY(СічНд1)=1,СічНд1+26,СічНд1+33)</f>
        <v>43861</v>
      </c>
      <c r="H8" s="76">
        <f>IF(DAY(СічНд1)=1,СічНд1+27,СічНд1+34)</f>
        <v>43862</v>
      </c>
      <c r="I8" s="76">
        <f>IF(DAY(СічНд1)=1,СічНд1+28,СічНд1+35)</f>
        <v>43863</v>
      </c>
      <c r="J8" s="4"/>
      <c r="K8" s="9"/>
      <c r="L8" s="14"/>
      <c r="M8" s="31"/>
      <c r="N8" s="32"/>
    </row>
    <row r="9" spans="1:16" ht="18" customHeight="1" x14ac:dyDescent="0.2">
      <c r="A9" s="3"/>
      <c r="B9" s="21"/>
      <c r="C9" s="76">
        <f>IF(DAY(СічНд1)=1,СічНд1+29,СічНд1+36)</f>
        <v>43864</v>
      </c>
      <c r="D9" s="76">
        <f>IF(DAY(СічНд1)=1,СічНд1+30,СічНд1+37)</f>
        <v>43865</v>
      </c>
      <c r="E9" s="76">
        <f>IF(DAY(СічНд1)=1,СічНд1+31,СічНд1+38)</f>
        <v>43866</v>
      </c>
      <c r="F9" s="76">
        <f>IF(DAY(СічНд1)=1,СічНд1+32,СічНд1+39)</f>
        <v>43867</v>
      </c>
      <c r="G9" s="76">
        <f>IF(DAY(СічНд1)=1,СічНд1+33,СічНд1+40)</f>
        <v>43868</v>
      </c>
      <c r="H9" s="76">
        <f>IF(DAY(СічНд1)=1,СічНд1+34,СічНд1+41)</f>
        <v>43869</v>
      </c>
      <c r="I9" s="76">
        <f>IF(DAY(СічНд1)=1,СічНд1+35,СічНд1+42)</f>
        <v>43870</v>
      </c>
      <c r="J9" s="4"/>
      <c r="K9" s="10"/>
      <c r="L9" s="15"/>
      <c r="M9" s="33"/>
      <c r="N9" s="34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>
        <v>19</v>
      </c>
      <c r="M10" s="35" t="s">
        <v>23</v>
      </c>
      <c r="N10" s="36"/>
    </row>
    <row r="11" spans="1:16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6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6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6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6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6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VLOOKUP(DAY(C4),ДніЗавдання,1,FALSE)=DAY(C4)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Неприпустимий рік" error="Введіть рік у проміжку між 1900 і 9999 або виберіть потрібний за допомогою смуги прокручування." sqref="N2:N3" xr:uid="{00000000-0002-0000-0000-000000000000}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33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IF(DAY(ЖовНд1)=1,ЖовНд1-6,ЖовНд1+1)</f>
        <v>44102</v>
      </c>
      <c r="D4" s="76">
        <f>IF(DAY(ЖовНд1)=1,ЖовНд1-5,ЖовНд1+2)</f>
        <v>44103</v>
      </c>
      <c r="E4" s="76">
        <f>IF(DAY(ЖовНд1)=1,ЖовНд1-4,ЖовНд1+3)</f>
        <v>44104</v>
      </c>
      <c r="F4" s="76">
        <f>IF(DAY(ЖовНд1)=1,ЖовНд1-3,ЖовНд1+4)</f>
        <v>44105</v>
      </c>
      <c r="G4" s="76">
        <f>IF(DAY(ЖовНд1)=1,ЖовНд1-2,ЖовНд1+5)</f>
        <v>44106</v>
      </c>
      <c r="H4" s="76">
        <f>IF(DAY(ЖовНд1)=1,ЖовНд1-1,ЖовНд1+6)</f>
        <v>44107</v>
      </c>
      <c r="I4" s="76">
        <f>IF(DAY(ЖовНд1)=1,ЖовНд1,ЖовНд1+7)</f>
        <v>44108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IF(DAY(ЖовНд1)=1,ЖовНд1+1,ЖовНд1+8)</f>
        <v>44109</v>
      </c>
      <c r="D5" s="76">
        <f>IF(DAY(ЖовНд1)=1,ЖовНд1+2,ЖовНд1+9)</f>
        <v>44110</v>
      </c>
      <c r="E5" s="76">
        <f>IF(DAY(ЖовНд1)=1,ЖовНд1+3,ЖовНд1+10)</f>
        <v>44111</v>
      </c>
      <c r="F5" s="76">
        <f>IF(DAY(ЖовНд1)=1,ЖовНд1+4,ЖовНд1+11)</f>
        <v>44112</v>
      </c>
      <c r="G5" s="76">
        <f>IF(DAY(ЖовНд1)=1,ЖовНд1+5,ЖовНд1+12)</f>
        <v>44113</v>
      </c>
      <c r="H5" s="76">
        <f>IF(DAY(ЖовНд1)=1,ЖовНд1+6,ЖовНд1+13)</f>
        <v>44114</v>
      </c>
      <c r="I5" s="76">
        <f>IF(DAY(ЖовНд1)=1,ЖовНд1+7,ЖовНд1+14)</f>
        <v>44115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IF(DAY(ЖовНд1)=1,ЖовНд1+8,ЖовНд1+15)</f>
        <v>44116</v>
      </c>
      <c r="D6" s="76">
        <f>IF(DAY(ЖовНд1)=1,ЖовНд1+9,ЖовНд1+16)</f>
        <v>44117</v>
      </c>
      <c r="E6" s="76">
        <f>IF(DAY(ЖовНд1)=1,ЖовНд1+10,ЖовНд1+17)</f>
        <v>44118</v>
      </c>
      <c r="F6" s="76">
        <f>IF(DAY(ЖовНд1)=1,ЖовНд1+11,ЖовНд1+18)</f>
        <v>44119</v>
      </c>
      <c r="G6" s="76">
        <f>IF(DAY(ЖовНд1)=1,ЖовНд1+12,ЖовНд1+19)</f>
        <v>44120</v>
      </c>
      <c r="H6" s="76">
        <f>IF(DAY(ЖовНд1)=1,ЖовНд1+13,ЖовНд1+20)</f>
        <v>44121</v>
      </c>
      <c r="I6" s="76">
        <f>IF(DAY(ЖовНд1)=1,ЖовНд1+14,ЖовНд1+21)</f>
        <v>44122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IF(DAY(ЖовНд1)=1,ЖовНд1+15,ЖовНд1+22)</f>
        <v>44123</v>
      </c>
      <c r="D7" s="76">
        <f>IF(DAY(ЖовНд1)=1,ЖовНд1+16,ЖовНд1+23)</f>
        <v>44124</v>
      </c>
      <c r="E7" s="76">
        <f>IF(DAY(ЖовНд1)=1,ЖовНд1+17,ЖовНд1+24)</f>
        <v>44125</v>
      </c>
      <c r="F7" s="76">
        <f>IF(DAY(ЖовНд1)=1,ЖовНд1+18,ЖовНд1+25)</f>
        <v>44126</v>
      </c>
      <c r="G7" s="76">
        <f>IF(DAY(ЖовНд1)=1,ЖовНд1+19,ЖовНд1+26)</f>
        <v>44127</v>
      </c>
      <c r="H7" s="76">
        <f>IF(DAY(ЖовНд1)=1,ЖовНд1+20,ЖовНд1+27)</f>
        <v>44128</v>
      </c>
      <c r="I7" s="76">
        <f>IF(DAY(ЖовНд1)=1,ЖовНд1+21,ЖовНд1+28)</f>
        <v>44129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IF(DAY(ЖовНд1)=1,ЖовНд1+22,ЖовНд1+29)</f>
        <v>44130</v>
      </c>
      <c r="D8" s="76">
        <f>IF(DAY(ЖовНд1)=1,ЖовНд1+23,ЖовНд1+30)</f>
        <v>44131</v>
      </c>
      <c r="E8" s="76">
        <f>IF(DAY(ЖовНд1)=1,ЖовНд1+24,ЖовНд1+31)</f>
        <v>44132</v>
      </c>
      <c r="F8" s="76">
        <f>IF(DAY(ЖовНд1)=1,ЖовНд1+25,ЖовНд1+32)</f>
        <v>44133</v>
      </c>
      <c r="G8" s="76">
        <f>IF(DAY(ЖовНд1)=1,ЖовНд1+26,ЖовНд1+33)</f>
        <v>44134</v>
      </c>
      <c r="H8" s="76">
        <f>IF(DAY(ЖовНд1)=1,ЖовНд1+27,ЖовНд1+34)</f>
        <v>44135</v>
      </c>
      <c r="I8" s="76">
        <f>IF(DAY(ЖовНд1)=1,ЖовНд1+28,ЖовНд1+35)</f>
        <v>44136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IF(DAY(ЖовНд1)=1,ЖовНд1+29,ЖовНд1+36)</f>
        <v>44137</v>
      </c>
      <c r="D9" s="76">
        <f>IF(DAY(ЖовНд1)=1,ЖовНд1+30,ЖовНд1+37)</f>
        <v>44138</v>
      </c>
      <c r="E9" s="76">
        <f>IF(DAY(ЖовНд1)=1,ЖовНд1+31,ЖовНд1+38)</f>
        <v>44139</v>
      </c>
      <c r="F9" s="76">
        <f>IF(DAY(ЖовНд1)=1,ЖовНд1+32,ЖовНд1+39)</f>
        <v>44140</v>
      </c>
      <c r="G9" s="76">
        <f>IF(DAY(ЖовНд1)=1,ЖовНд1+33,ЖовНд1+40)</f>
        <v>44141</v>
      </c>
      <c r="H9" s="76">
        <f>IF(DAY(ЖовНд1)=1,ЖовНд1+34,ЖовНд1+41)</f>
        <v>44142</v>
      </c>
      <c r="I9" s="76">
        <f>IF(DAY(ЖовНд1)=1,ЖовНд1+35,ЖовНд1+42)</f>
        <v>44143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VLOOKUP(DAY(C4),ДніЗавдання,1,FALSE)=DAY(C4)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34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IF(DAY(ЛисНд1)=1,ЛисНд1-6,ЛисНд1+1)</f>
        <v>44130</v>
      </c>
      <c r="D4" s="76">
        <f>IF(DAY(ЛисНд1)=1,ЛисНд1-5,ЛисНд1+2)</f>
        <v>44131</v>
      </c>
      <c r="E4" s="76">
        <f>IF(DAY(ЛисНд1)=1,ЛисНд1-4,ЛисНд1+3)</f>
        <v>44132</v>
      </c>
      <c r="F4" s="76">
        <f>IF(DAY(ЛисНд1)=1,ЛисНд1-3,ЛисНд1+4)</f>
        <v>44133</v>
      </c>
      <c r="G4" s="76">
        <f>IF(DAY(ЛисНд1)=1,ЛисНд1-2,ЛисНд1+5)</f>
        <v>44134</v>
      </c>
      <c r="H4" s="76">
        <f>IF(DAY(ЛисНд1)=1,ЛисНд1-1,ЛисНд1+6)</f>
        <v>44135</v>
      </c>
      <c r="I4" s="76">
        <f>IF(DAY(ЛисНд1)=1,ЛисНд1,ЛисНд1+7)</f>
        <v>44136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IF(DAY(ЛисНд1)=1,ЛисНд1+1,ЛисНд1+8)</f>
        <v>44137</v>
      </c>
      <c r="D5" s="76">
        <f>IF(DAY(ЛисНд1)=1,ЛисНд1+2,ЛисНд1+9)</f>
        <v>44138</v>
      </c>
      <c r="E5" s="76">
        <f>IF(DAY(ЛисНд1)=1,ЛисНд1+3,ЛисНд1+10)</f>
        <v>44139</v>
      </c>
      <c r="F5" s="76">
        <f>IF(DAY(ЛисНд1)=1,ЛисНд1+4,ЛисНд1+11)</f>
        <v>44140</v>
      </c>
      <c r="G5" s="76">
        <f>IF(DAY(ЛисНд1)=1,ЛисНд1+5,ЛисНд1+12)</f>
        <v>44141</v>
      </c>
      <c r="H5" s="76">
        <f>IF(DAY(ЛисНд1)=1,ЛисНд1+6,ЛисНд1+13)</f>
        <v>44142</v>
      </c>
      <c r="I5" s="76">
        <f>IF(DAY(ЛисНд1)=1,ЛисНд1+7,ЛисНд1+14)</f>
        <v>44143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IF(DAY(ЛисНд1)=1,ЛисНд1+8,ЛисНд1+15)</f>
        <v>44144</v>
      </c>
      <c r="D6" s="76">
        <f>IF(DAY(ЛисНд1)=1,ЛисНд1+9,ЛисНд1+16)</f>
        <v>44145</v>
      </c>
      <c r="E6" s="76">
        <f>IF(DAY(ЛисНд1)=1,ЛисНд1+10,ЛисНд1+17)</f>
        <v>44146</v>
      </c>
      <c r="F6" s="76">
        <f>IF(DAY(ЛисНд1)=1,ЛисНд1+11,ЛисНд1+18)</f>
        <v>44147</v>
      </c>
      <c r="G6" s="76">
        <f>IF(DAY(ЛисНд1)=1,ЛисНд1+12,ЛисНд1+19)</f>
        <v>44148</v>
      </c>
      <c r="H6" s="76">
        <f>IF(DAY(ЛисНд1)=1,ЛисНд1+13,ЛисНд1+20)</f>
        <v>44149</v>
      </c>
      <c r="I6" s="76">
        <f>IF(DAY(ЛисНд1)=1,ЛисНд1+14,ЛисНд1+21)</f>
        <v>44150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IF(DAY(ЛисНд1)=1,ЛисНд1+15,ЛисНд1+22)</f>
        <v>44151</v>
      </c>
      <c r="D7" s="76">
        <f>IF(DAY(ЛисНд1)=1,ЛисНд1+16,ЛисНд1+23)</f>
        <v>44152</v>
      </c>
      <c r="E7" s="76">
        <f>IF(DAY(ЛисНд1)=1,ЛисНд1+17,ЛисНд1+24)</f>
        <v>44153</v>
      </c>
      <c r="F7" s="76">
        <f>IF(DAY(ЛисНд1)=1,ЛисНд1+18,ЛисНд1+25)</f>
        <v>44154</v>
      </c>
      <c r="G7" s="76">
        <f>IF(DAY(ЛисНд1)=1,ЛисНд1+19,ЛисНд1+26)</f>
        <v>44155</v>
      </c>
      <c r="H7" s="76">
        <f>IF(DAY(ЛисНд1)=1,ЛисНд1+20,ЛисНд1+27)</f>
        <v>44156</v>
      </c>
      <c r="I7" s="76">
        <f>IF(DAY(ЛисНд1)=1,ЛисНд1+21,ЛисНд1+28)</f>
        <v>44157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IF(DAY(ЛисНд1)=1,ЛисНд1+22,ЛисНд1+29)</f>
        <v>44158</v>
      </c>
      <c r="D8" s="76">
        <f>IF(DAY(ЛисНд1)=1,ЛисНд1+23,ЛисНд1+30)</f>
        <v>44159</v>
      </c>
      <c r="E8" s="76">
        <f>IF(DAY(ЛисНд1)=1,ЛисНд1+24,ЛисНд1+31)</f>
        <v>44160</v>
      </c>
      <c r="F8" s="76">
        <f>IF(DAY(ЛисНд1)=1,ЛисНд1+25,ЛисНд1+32)</f>
        <v>44161</v>
      </c>
      <c r="G8" s="76">
        <f>IF(DAY(ЛисНд1)=1,ЛисНд1+26,ЛисНд1+33)</f>
        <v>44162</v>
      </c>
      <c r="H8" s="76">
        <f>IF(DAY(ЛисНд1)=1,ЛисНд1+27,ЛисНд1+34)</f>
        <v>44163</v>
      </c>
      <c r="I8" s="76">
        <f>IF(DAY(ЛисНд1)=1,ЛисНд1+28,ЛисНд1+35)</f>
        <v>44164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IF(DAY(ЛисНд1)=1,ЛисНд1+29,ЛисНд1+36)</f>
        <v>44165</v>
      </c>
      <c r="D9" s="76">
        <f>IF(DAY(ЛисНд1)=1,ЛисНд1+30,ЛисНд1+37)</f>
        <v>44166</v>
      </c>
      <c r="E9" s="76">
        <f>IF(DAY(ЛисНд1)=1,ЛисНд1+31,ЛисНд1+38)</f>
        <v>44167</v>
      </c>
      <c r="F9" s="76">
        <f>IF(DAY(ЛисНд1)=1,ЛисНд1+32,ЛисНд1+39)</f>
        <v>44168</v>
      </c>
      <c r="G9" s="76">
        <f>IF(DAY(ЛисНд1)=1,ЛисНд1+33,ЛисНд1+40)</f>
        <v>44169</v>
      </c>
      <c r="H9" s="76">
        <f>IF(DAY(ЛисНд1)=1,ЛисНд1+34,ЛисНд1+41)</f>
        <v>44170</v>
      </c>
      <c r="I9" s="76">
        <f>IF(DAY(ЛисНд1)=1,ЛисНд1+35,ЛисНд1+42)</f>
        <v>44171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VLOOKUP(DAY(C4),ДніЗавдання,1,FALSE)=DAY(C4)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35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IF(DAY(ГруНд1)=1,ГруНд1-6,ГруНд1+1)</f>
        <v>44165</v>
      </c>
      <c r="D4" s="76">
        <f>IF(DAY(ГруНд1)=1,ГруНд1-5,ГруНд1+2)</f>
        <v>44166</v>
      </c>
      <c r="E4" s="76">
        <f>IF(DAY(ГруНд1)=1,ГруНд1-4,ГруНд1+3)</f>
        <v>44167</v>
      </c>
      <c r="F4" s="76">
        <f>IF(DAY(ГруНд1)=1,ГруНд1-3,ГруНд1+4)</f>
        <v>44168</v>
      </c>
      <c r="G4" s="76">
        <f>IF(DAY(ГруНд1)=1,ГруНд1-2,ГруНд1+5)</f>
        <v>44169</v>
      </c>
      <c r="H4" s="76">
        <f>IF(DAY(ГруНд1)=1,ГруНд1-1,ГруНд1+6)</f>
        <v>44170</v>
      </c>
      <c r="I4" s="76">
        <f>IF(DAY(ГруНд1)=1,ГруНд1,ГруНд1+7)</f>
        <v>44171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IF(DAY(ГруНд1)=1,ГруНд1+1,ГруНд1+8)</f>
        <v>44172</v>
      </c>
      <c r="D5" s="76">
        <f>IF(DAY(ГруНд1)=1,ГруНд1+2,ГруНд1+9)</f>
        <v>44173</v>
      </c>
      <c r="E5" s="76">
        <f>IF(DAY(ГруНд1)=1,ГруНд1+3,ГруНд1+10)</f>
        <v>44174</v>
      </c>
      <c r="F5" s="76">
        <f>IF(DAY(ГруНд1)=1,ГруНд1+4,ГруНд1+11)</f>
        <v>44175</v>
      </c>
      <c r="G5" s="76">
        <f>IF(DAY(ГруНд1)=1,ГруНд1+5,ГруНд1+12)</f>
        <v>44176</v>
      </c>
      <c r="H5" s="76">
        <f>IF(DAY(ГруНд1)=1,ГруНд1+6,ГруНд1+13)</f>
        <v>44177</v>
      </c>
      <c r="I5" s="76">
        <f>IF(DAY(ГруНд1)=1,ГруНд1+7,ГруНд1+14)</f>
        <v>44178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IF(DAY(ГруНд1)=1,ГруНд1+8,ГруНд1+15)</f>
        <v>44179</v>
      </c>
      <c r="D6" s="76">
        <f>IF(DAY(ГруНд1)=1,ГруНд1+9,ГруНд1+16)</f>
        <v>44180</v>
      </c>
      <c r="E6" s="76">
        <f>IF(DAY(ГруНд1)=1,ГруНд1+10,ГруНд1+17)</f>
        <v>44181</v>
      </c>
      <c r="F6" s="76">
        <f>IF(DAY(ГруНд1)=1,ГруНд1+11,ГруНд1+18)</f>
        <v>44182</v>
      </c>
      <c r="G6" s="76">
        <f>IF(DAY(ГруНд1)=1,ГруНд1+12,ГруНд1+19)</f>
        <v>44183</v>
      </c>
      <c r="H6" s="76">
        <f>IF(DAY(ГруНд1)=1,ГруНд1+13,ГруНд1+20)</f>
        <v>44184</v>
      </c>
      <c r="I6" s="76">
        <f>IF(DAY(ГруНд1)=1,ГруНд1+14,ГруНд1+21)</f>
        <v>44185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IF(DAY(ГруНд1)=1,ГруНд1+15,ГруНд1+22)</f>
        <v>44186</v>
      </c>
      <c r="D7" s="76">
        <f>IF(DAY(ГруНд1)=1,ГруНд1+16,ГруНд1+23)</f>
        <v>44187</v>
      </c>
      <c r="E7" s="76">
        <f>IF(DAY(ГруНд1)=1,ГруНд1+17,ГруНд1+24)</f>
        <v>44188</v>
      </c>
      <c r="F7" s="76">
        <f>IF(DAY(ГруНд1)=1,ГруНд1+18,ГруНд1+25)</f>
        <v>44189</v>
      </c>
      <c r="G7" s="76">
        <f>IF(DAY(ГруНд1)=1,ГруНд1+19,ГруНд1+26)</f>
        <v>44190</v>
      </c>
      <c r="H7" s="76">
        <f>IF(DAY(ГруНд1)=1,ГруНд1+20,ГруНд1+27)</f>
        <v>44191</v>
      </c>
      <c r="I7" s="76">
        <f>IF(DAY(ГруНд1)=1,ГруНд1+21,ГруНд1+28)</f>
        <v>44192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IF(DAY(ГруНд1)=1,ГруНд1+22,ГруНд1+29)</f>
        <v>44193</v>
      </c>
      <c r="D8" s="76">
        <f>IF(DAY(ГруНд1)=1,ГруНд1+23,ГруНд1+30)</f>
        <v>44194</v>
      </c>
      <c r="E8" s="76">
        <f>IF(DAY(ГруНд1)=1,ГруНд1+24,ГруНд1+31)</f>
        <v>44195</v>
      </c>
      <c r="F8" s="76">
        <f>IF(DAY(ГруНд1)=1,ГруНд1+25,ГруНд1+32)</f>
        <v>44196</v>
      </c>
      <c r="G8" s="76">
        <f>IF(DAY(ГруНд1)=1,ГруНд1+26,ГруНд1+33)</f>
        <v>44197</v>
      </c>
      <c r="H8" s="76">
        <f>IF(DAY(ГруНд1)=1,ГруНд1+27,ГруНд1+34)</f>
        <v>44198</v>
      </c>
      <c r="I8" s="76">
        <f>IF(DAY(ГруНд1)=1,ГруНд1+28,ГруНд1+35)</f>
        <v>44199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IF(DAY(ГруНд1)=1,ГруНд1+29,ГруНд1+36)</f>
        <v>44200</v>
      </c>
      <c r="D9" s="76">
        <f>IF(DAY(ГруНд1)=1,ГруНд1+30,ГруНд1+37)</f>
        <v>44201</v>
      </c>
      <c r="E9" s="76">
        <f>IF(DAY(ГруНд1)=1,ГруНд1+31,ГруНд1+38)</f>
        <v>44202</v>
      </c>
      <c r="F9" s="76">
        <f>IF(DAY(ГруНд1)=1,ГруНд1+32,ГруНд1+39)</f>
        <v>44203</v>
      </c>
      <c r="G9" s="76">
        <f>IF(DAY(ГруНд1)=1,ГруНд1+33,ГруНд1+40)</f>
        <v>44204</v>
      </c>
      <c r="H9" s="76">
        <f>IF(DAY(ГруНд1)=1,ГруНд1+34,ГруНд1+41)</f>
        <v>44205</v>
      </c>
      <c r="I9" s="76">
        <f>IF(DAY(ГруНд1)=1,ГруНд1+35,ГруНд1+42)</f>
        <v>44206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VLOOKUP(DAY(C4),ДніЗавдання,1,FALSE)=DAY(C4)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25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IF(DAY(ЛютНд1)=1,ЛютНд1-6,ЛютНд1+1)</f>
        <v>43857</v>
      </c>
      <c r="D4" s="76">
        <f>IF(DAY(ЛютНд1)=1,ЛютНд1-5,ЛютНд1+2)</f>
        <v>43858</v>
      </c>
      <c r="E4" s="76">
        <f>IF(DAY(ЛютНд1)=1,ЛютНд1-4,ЛютНд1+3)</f>
        <v>43859</v>
      </c>
      <c r="F4" s="76">
        <f>IF(DAY(ЛютНд1)=1,ЛютНд1-3,ЛютНд1+4)</f>
        <v>43860</v>
      </c>
      <c r="G4" s="76">
        <f>IF(DAY(ЛютНд1)=1,ЛютНд1-2,ЛютНд1+5)</f>
        <v>43861</v>
      </c>
      <c r="H4" s="76">
        <f>IF(DAY(ЛютНд1)=1,ЛютНд1-1,ЛютНд1+6)</f>
        <v>43862</v>
      </c>
      <c r="I4" s="76">
        <f>IF(DAY(ЛютНд1)=1,ЛютНд1,ЛютНд1+7)</f>
        <v>43863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IF(DAY(ЛютНд1)=1,ЛютНд1+1,ЛютНд1+8)</f>
        <v>43864</v>
      </c>
      <c r="D5" s="76">
        <f>IF(DAY(ЛютНд1)=1,ЛютНд1+2,ЛютНд1+9)</f>
        <v>43865</v>
      </c>
      <c r="E5" s="76">
        <f>IF(DAY(ЛютНд1)=1,ЛютНд1+3,ЛютНд1+10)</f>
        <v>43866</v>
      </c>
      <c r="F5" s="76">
        <f>IF(DAY(ЛютНд1)=1,ЛютНд1+4,ЛютНд1+11)</f>
        <v>43867</v>
      </c>
      <c r="G5" s="76">
        <f>IF(DAY(ЛютНд1)=1,ЛютНд1+5,ЛютНд1+12)</f>
        <v>43868</v>
      </c>
      <c r="H5" s="76">
        <f>IF(DAY(ЛютНд1)=1,ЛютНд1+6,ЛютНд1+13)</f>
        <v>43869</v>
      </c>
      <c r="I5" s="76">
        <f>IF(DAY(ЛютНд1)=1,ЛютНд1+7,ЛютНд1+14)</f>
        <v>43870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IF(DAY(ЛютНд1)=1,ЛютНд1+8,ЛютНд1+15)</f>
        <v>43871</v>
      </c>
      <c r="D6" s="76">
        <f>IF(DAY(ЛютНд1)=1,ЛютНд1+9,ЛютНд1+16)</f>
        <v>43872</v>
      </c>
      <c r="E6" s="76">
        <f>IF(DAY(ЛютНд1)=1,ЛютНд1+10,ЛютНд1+17)</f>
        <v>43873</v>
      </c>
      <c r="F6" s="76">
        <f>IF(DAY(ЛютНд1)=1,ЛютНд1+11,ЛютНд1+18)</f>
        <v>43874</v>
      </c>
      <c r="G6" s="76">
        <f>IF(DAY(ЛютНд1)=1,ЛютНд1+12,ЛютНд1+19)</f>
        <v>43875</v>
      </c>
      <c r="H6" s="76">
        <f>IF(DAY(ЛютНд1)=1,ЛютНд1+13,ЛютНд1+20)</f>
        <v>43876</v>
      </c>
      <c r="I6" s="76">
        <f>IF(DAY(ЛютНд1)=1,ЛютНд1+14,ЛютНд1+21)</f>
        <v>43877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IF(DAY(ЛютНд1)=1,ЛютНд1+15,ЛютНд1+22)</f>
        <v>43878</v>
      </c>
      <c r="D7" s="76">
        <f>IF(DAY(ЛютНд1)=1,ЛютНд1+16,ЛютНд1+23)</f>
        <v>43879</v>
      </c>
      <c r="E7" s="76">
        <f>IF(DAY(ЛютНд1)=1,ЛютНд1+17,ЛютНд1+24)</f>
        <v>43880</v>
      </c>
      <c r="F7" s="76">
        <f>IF(DAY(ЛютНд1)=1,ЛютНд1+18,ЛютНд1+25)</f>
        <v>43881</v>
      </c>
      <c r="G7" s="76">
        <f>IF(DAY(ЛютНд1)=1,ЛютНд1+19,ЛютНд1+26)</f>
        <v>43882</v>
      </c>
      <c r="H7" s="76">
        <f>IF(DAY(ЛютНд1)=1,ЛютНд1+20,ЛютНд1+27)</f>
        <v>43883</v>
      </c>
      <c r="I7" s="76">
        <f>IF(DAY(ЛютНд1)=1,ЛютНд1+21,ЛютНд1+28)</f>
        <v>43884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IF(DAY(ЛютНд1)=1,ЛютНд1+22,ЛютНд1+29)</f>
        <v>43885</v>
      </c>
      <c r="D8" s="76">
        <f>IF(DAY(ЛютНд1)=1,ЛютНд1+23,ЛютНд1+30)</f>
        <v>43886</v>
      </c>
      <c r="E8" s="76">
        <f>IF(DAY(ЛютНд1)=1,ЛютНд1+24,ЛютНд1+31)</f>
        <v>43887</v>
      </c>
      <c r="F8" s="76">
        <f>IF(DAY(ЛютНд1)=1,ЛютНд1+25,ЛютНд1+32)</f>
        <v>43888</v>
      </c>
      <c r="G8" s="76">
        <f>IF(DAY(ЛютНд1)=1,ЛютНд1+26,ЛютНд1+33)</f>
        <v>43889</v>
      </c>
      <c r="H8" s="76">
        <f>IF(DAY(ЛютНд1)=1,ЛютНд1+27,ЛютНд1+34)</f>
        <v>43890</v>
      </c>
      <c r="I8" s="76">
        <f>IF(DAY(ЛютНд1)=1,ЛютНд1+28,ЛютНд1+35)</f>
        <v>43891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IF(DAY(ЛютНд1)=1,ЛютНд1+29,ЛютНд1+36)</f>
        <v>43892</v>
      </c>
      <c r="D9" s="76">
        <f>IF(DAY(ЛютНд1)=1,ЛютНд1+30,ЛютНд1+37)</f>
        <v>43893</v>
      </c>
      <c r="E9" s="76">
        <f>IF(DAY(ЛютНд1)=1,ЛютНд1+31,ЛютНд1+38)</f>
        <v>43894</v>
      </c>
      <c r="F9" s="76">
        <f>IF(DAY(ЛютНд1)=1,ЛютНд1+32,ЛютНд1+39)</f>
        <v>43895</v>
      </c>
      <c r="G9" s="76">
        <f>IF(DAY(ЛютНд1)=1,ЛютНд1+33,ЛютНд1+40)</f>
        <v>43896</v>
      </c>
      <c r="H9" s="76">
        <f>IF(DAY(ЛютНд1)=1,ЛютНд1+34,ЛютНд1+41)</f>
        <v>43897</v>
      </c>
      <c r="I9" s="76">
        <f>IF(DAY(ЛютНд1)=1,ЛютНд1+35,ЛютНд1+42)</f>
        <v>43898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VLOOKUP(DAY(C4),ДніЗавдання,1,FALSE)=DAY(C4)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26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IF(DAY(БерНд1)=1,БерНд1-6,БерНд1+1)</f>
        <v>43885</v>
      </c>
      <c r="D4" s="76">
        <f>IF(DAY(БерНд1)=1,БерНд1-5,БерНд1+2)</f>
        <v>43886</v>
      </c>
      <c r="E4" s="76">
        <f>IF(DAY(БерНд1)=1,БерНд1-4,БерНд1+3)</f>
        <v>43887</v>
      </c>
      <c r="F4" s="76">
        <f>IF(DAY(БерНд1)=1,БерНд1-3,БерНд1+4)</f>
        <v>43888</v>
      </c>
      <c r="G4" s="76">
        <f>IF(DAY(БерНд1)=1,БерНд1-2,БерНд1+5)</f>
        <v>43889</v>
      </c>
      <c r="H4" s="76">
        <f>IF(DAY(БерНд1)=1,БерНд1-1,БерНд1+6)</f>
        <v>43890</v>
      </c>
      <c r="I4" s="76">
        <f>IF(DAY(БерНд1)=1,БерНд1,БерНд1+7)</f>
        <v>43891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IF(DAY(БерНд1)=1,БерНд1+1,БерНд1+8)</f>
        <v>43892</v>
      </c>
      <c r="D5" s="76">
        <f>IF(DAY(БерНд1)=1,БерНд1+2,БерНд1+9)</f>
        <v>43893</v>
      </c>
      <c r="E5" s="76">
        <f>IF(DAY(БерНд1)=1,БерНд1+3,БерНд1+10)</f>
        <v>43894</v>
      </c>
      <c r="F5" s="76">
        <f>IF(DAY(БерНд1)=1,БерНд1+4,БерНд1+11)</f>
        <v>43895</v>
      </c>
      <c r="G5" s="76">
        <f>IF(DAY(БерНд1)=1,БерНд1+5,БерНд1+12)</f>
        <v>43896</v>
      </c>
      <c r="H5" s="76">
        <f>IF(DAY(БерНд1)=1,БерНд1+6,БерНд1+13)</f>
        <v>43897</v>
      </c>
      <c r="I5" s="76">
        <f>IF(DAY(БерНд1)=1,БерНд1+7,БерНд1+14)</f>
        <v>43898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IF(DAY(БерНд1)=1,БерНд1+8,БерНд1+15)</f>
        <v>43899</v>
      </c>
      <c r="D6" s="76">
        <f>IF(DAY(БерНд1)=1,БерНд1+9,БерНд1+16)</f>
        <v>43900</v>
      </c>
      <c r="E6" s="76">
        <f>IF(DAY(БерНд1)=1,БерНд1+10,БерНд1+17)</f>
        <v>43901</v>
      </c>
      <c r="F6" s="76">
        <f>IF(DAY(БерНд1)=1,БерНд1+11,БерНд1+18)</f>
        <v>43902</v>
      </c>
      <c r="G6" s="76">
        <f>IF(DAY(БерНд1)=1,БерНд1+12,БерНд1+19)</f>
        <v>43903</v>
      </c>
      <c r="H6" s="76">
        <f>IF(DAY(БерНд1)=1,БерНд1+13,БерНд1+20)</f>
        <v>43904</v>
      </c>
      <c r="I6" s="76">
        <f>IF(DAY(БерНд1)=1,БерНд1+14,БерНд1+21)</f>
        <v>43905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IF(DAY(БерНд1)=1,БерНд1+15,БерНд1+22)</f>
        <v>43906</v>
      </c>
      <c r="D7" s="76">
        <f>IF(DAY(БерНд1)=1,БерНд1+16,БерНд1+23)</f>
        <v>43907</v>
      </c>
      <c r="E7" s="76">
        <f>IF(DAY(БерНд1)=1,БерНд1+17,БерНд1+24)</f>
        <v>43908</v>
      </c>
      <c r="F7" s="76">
        <f>IF(DAY(БерНд1)=1,БерНд1+18,БерНд1+25)</f>
        <v>43909</v>
      </c>
      <c r="G7" s="76">
        <f>IF(DAY(БерНд1)=1,БерНд1+19,БерНд1+26)</f>
        <v>43910</v>
      </c>
      <c r="H7" s="76">
        <f>IF(DAY(БерНд1)=1,БерНд1+20,БерНд1+27)</f>
        <v>43911</v>
      </c>
      <c r="I7" s="76">
        <f>IF(DAY(БерНд1)=1,БерНд1+21,БерНд1+28)</f>
        <v>43912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IF(DAY(БерНд1)=1,БерНд1+22,БерНд1+29)</f>
        <v>43913</v>
      </c>
      <c r="D8" s="76">
        <f>IF(DAY(БерНд1)=1,БерНд1+23,БерНд1+30)</f>
        <v>43914</v>
      </c>
      <c r="E8" s="76">
        <f>IF(DAY(БерНд1)=1,БерНд1+24,БерНд1+31)</f>
        <v>43915</v>
      </c>
      <c r="F8" s="76">
        <f>IF(DAY(БерНд1)=1,БерНд1+25,БерНд1+32)</f>
        <v>43916</v>
      </c>
      <c r="G8" s="76">
        <f>IF(DAY(БерНд1)=1,БерНд1+26,БерНд1+33)</f>
        <v>43917</v>
      </c>
      <c r="H8" s="76">
        <f>IF(DAY(БерНд1)=1,БерНд1+27,БерНд1+34)</f>
        <v>43918</v>
      </c>
      <c r="I8" s="76">
        <f>IF(DAY(БерНд1)=1,БерНд1+28,БерНд1+35)</f>
        <v>43919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IF(DAY(БерНд1)=1,БерНд1+29,БерНд1+36)</f>
        <v>43920</v>
      </c>
      <c r="D9" s="76">
        <f>IF(DAY(БерНд1)=1,БерНд1+30,БерНд1+37)</f>
        <v>43921</v>
      </c>
      <c r="E9" s="76">
        <f>IF(DAY(БерНд1)=1,БерНд1+31,БерНд1+38)</f>
        <v>43922</v>
      </c>
      <c r="F9" s="76">
        <f>IF(DAY(БерНд1)=1,БерНд1+32,БерНд1+39)</f>
        <v>43923</v>
      </c>
      <c r="G9" s="76">
        <f>IF(DAY(БерНд1)=1,БерНд1+33,БерНд1+40)</f>
        <v>43924</v>
      </c>
      <c r="H9" s="76">
        <f>IF(DAY(БерНд1)=1,БерНд1+34,БерНд1+41)</f>
        <v>43925</v>
      </c>
      <c r="I9" s="76">
        <f>IF(DAY(БерНд1)=1,БерНд1+35,БерНд1+42)</f>
        <v>43926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VLOOKUP(DAY(C4),ДніЗавдання,1,FALSE)=DAY(C4)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27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IF(DAY(КвіНд1)=1,КвіНд1-6,КвіНд1+1)</f>
        <v>43920</v>
      </c>
      <c r="D4" s="76">
        <f>IF(DAY(КвіНд1)=1,КвіНд1-5,КвіНд1+2)</f>
        <v>43921</v>
      </c>
      <c r="E4" s="76">
        <f>IF(DAY(КвіНд1)=1,КвіНд1-4,КвіНд1+3)</f>
        <v>43922</v>
      </c>
      <c r="F4" s="76">
        <f>IF(DAY(КвіНд1)=1,КвіНд1-3,КвіНд1+4)</f>
        <v>43923</v>
      </c>
      <c r="G4" s="76">
        <f>IF(DAY(КвіНд1)=1,КвіНд1-2,КвіНд1+5)</f>
        <v>43924</v>
      </c>
      <c r="H4" s="76">
        <f>IF(DAY(КвіНд1)=1,КвіНд1-1,КвіНд1+6)</f>
        <v>43925</v>
      </c>
      <c r="I4" s="76">
        <f>IF(DAY(КвіНд1)=1,КвіНд1,КвіНд1+7)</f>
        <v>43926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IF(DAY(КвіНд1)=1,КвіНд1+1,КвіНд1+8)</f>
        <v>43927</v>
      </c>
      <c r="D5" s="76">
        <f>IF(DAY(КвіНд1)=1,КвіНд1+2,КвіНд1+9)</f>
        <v>43928</v>
      </c>
      <c r="E5" s="76">
        <f>IF(DAY(КвіНд1)=1,КвіНд1+3,КвіНд1+10)</f>
        <v>43929</v>
      </c>
      <c r="F5" s="76">
        <f>IF(DAY(КвіНд1)=1,КвіНд1+4,КвіНд1+11)</f>
        <v>43930</v>
      </c>
      <c r="G5" s="76">
        <f>IF(DAY(КвіНд1)=1,КвіНд1+5,КвіНд1+12)</f>
        <v>43931</v>
      </c>
      <c r="H5" s="76">
        <f>IF(DAY(КвіНд1)=1,КвіНд1+6,КвіНд1+13)</f>
        <v>43932</v>
      </c>
      <c r="I5" s="76">
        <f>IF(DAY(КвіНд1)=1,КвіНд1+7,КвіНд1+14)</f>
        <v>43933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IF(DAY(КвіНд1)=1,КвіНд1+8,КвіНд1+15)</f>
        <v>43934</v>
      </c>
      <c r="D6" s="76">
        <f>IF(DAY(КвіНд1)=1,КвіНд1+9,КвіНд1+16)</f>
        <v>43935</v>
      </c>
      <c r="E6" s="76">
        <f>IF(DAY(КвіНд1)=1,КвіНд1+10,КвіНд1+17)</f>
        <v>43936</v>
      </c>
      <c r="F6" s="76">
        <f>IF(DAY(КвіНд1)=1,КвіНд1+11,КвіНд1+18)</f>
        <v>43937</v>
      </c>
      <c r="G6" s="76">
        <f>IF(DAY(КвіНд1)=1,КвіНд1+12,КвіНд1+19)</f>
        <v>43938</v>
      </c>
      <c r="H6" s="76">
        <f>IF(DAY(КвіНд1)=1,КвіНд1+13,КвіНд1+20)</f>
        <v>43939</v>
      </c>
      <c r="I6" s="76">
        <f>IF(DAY(КвіНд1)=1,КвіНд1+14,КвіНд1+21)</f>
        <v>43940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IF(DAY(КвіНд1)=1,КвіНд1+15,КвіНд1+22)</f>
        <v>43941</v>
      </c>
      <c r="D7" s="76">
        <f>IF(DAY(КвіНд1)=1,КвіНд1+16,КвіНд1+23)</f>
        <v>43942</v>
      </c>
      <c r="E7" s="76">
        <f>IF(DAY(КвіНд1)=1,КвіНд1+17,КвіНд1+24)</f>
        <v>43943</v>
      </c>
      <c r="F7" s="76">
        <f>IF(DAY(КвіНд1)=1,КвіНд1+18,КвіНд1+25)</f>
        <v>43944</v>
      </c>
      <c r="G7" s="76">
        <f>IF(DAY(КвіНд1)=1,КвіНд1+19,КвіНд1+26)</f>
        <v>43945</v>
      </c>
      <c r="H7" s="76">
        <f>IF(DAY(КвіНд1)=1,КвіНд1+20,КвіНд1+27)</f>
        <v>43946</v>
      </c>
      <c r="I7" s="76">
        <f>IF(DAY(КвіНд1)=1,КвіНд1+21,КвіНд1+28)</f>
        <v>43947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IF(DAY(КвіНд1)=1,КвіНд1+22,КвіНд1+29)</f>
        <v>43948</v>
      </c>
      <c r="D8" s="76">
        <f>IF(DAY(КвіНд1)=1,КвіНд1+23,КвіНд1+30)</f>
        <v>43949</v>
      </c>
      <c r="E8" s="76">
        <f>IF(DAY(КвіНд1)=1,КвіНд1+24,КвіНд1+31)</f>
        <v>43950</v>
      </c>
      <c r="F8" s="76">
        <f>IF(DAY(КвіНд1)=1,КвіНд1+25,КвіНд1+32)</f>
        <v>43951</v>
      </c>
      <c r="G8" s="76">
        <f>IF(DAY(КвіНд1)=1,КвіНд1+26,КвіНд1+33)</f>
        <v>43952</v>
      </c>
      <c r="H8" s="76">
        <f>IF(DAY(КвіНд1)=1,КвіНд1+27,КвіНд1+34)</f>
        <v>43953</v>
      </c>
      <c r="I8" s="76">
        <f>IF(DAY(КвіНд1)=1,КвіНд1+28,КвіНд1+35)</f>
        <v>43954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IF(DAY(КвіНд1)=1,КвіНд1+29,КвіНд1+36)</f>
        <v>43955</v>
      </c>
      <c r="D9" s="76">
        <f>IF(DAY(КвіНд1)=1,КвіНд1+30,КвіНд1+37)</f>
        <v>43956</v>
      </c>
      <c r="E9" s="76">
        <f>IF(DAY(КвіНд1)=1,КвіНд1+31,КвіНд1+38)</f>
        <v>43957</v>
      </c>
      <c r="F9" s="76">
        <f>IF(DAY(КвіНд1)=1,КвіНд1+32,КвіНд1+39)</f>
        <v>43958</v>
      </c>
      <c r="G9" s="76">
        <f>IF(DAY(КвіНд1)=1,КвіНд1+33,КвіНд1+40)</f>
        <v>43959</v>
      </c>
      <c r="H9" s="76">
        <f>IF(DAY(КвіНд1)=1,КвіНд1+34,КвіНд1+41)</f>
        <v>43960</v>
      </c>
      <c r="I9" s="76">
        <f>IF(DAY(КвіНд1)=1,КвіНд1+35,КвіНд1+42)</f>
        <v>43961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VLOOKUP(DAY(C4),ДніЗавдання,1,FALSE)=DAY(C4)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28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IF(DAY(ТраНд1)=1,ТраНд1-6,ТраНд1+1)</f>
        <v>43948</v>
      </c>
      <c r="D4" s="76">
        <f>IF(DAY(ТраНд1)=1,ТраНд1-5,ТраНд1+2)</f>
        <v>43949</v>
      </c>
      <c r="E4" s="76">
        <f>IF(DAY(ТраНд1)=1,ТраНд1-4,ТраНд1+3)</f>
        <v>43950</v>
      </c>
      <c r="F4" s="76">
        <f>IF(DAY(ТраНд1)=1,ТраНд1-3,ТраНд1+4)</f>
        <v>43951</v>
      </c>
      <c r="G4" s="76">
        <f>IF(DAY(ТраНд1)=1,ТраНд1-2,ТраНд1+5)</f>
        <v>43952</v>
      </c>
      <c r="H4" s="76">
        <f>IF(DAY(ТраНд1)=1,ТраНд1-1,ТраНд1+6)</f>
        <v>43953</v>
      </c>
      <c r="I4" s="76">
        <f>IF(DAY(ТраНд1)=1,ТраНд1,ТраНд1+7)</f>
        <v>43954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IF(DAY(ТраНд1)=1,ТраНд1+1,ТраНд1+8)</f>
        <v>43955</v>
      </c>
      <c r="D5" s="76">
        <f>IF(DAY(ТраНд1)=1,ТраНд1+2,ТраНд1+9)</f>
        <v>43956</v>
      </c>
      <c r="E5" s="76">
        <f>IF(DAY(ТраНд1)=1,ТраНд1+3,ТраНд1+10)</f>
        <v>43957</v>
      </c>
      <c r="F5" s="76">
        <f>IF(DAY(ТраНд1)=1,ТраНд1+4,ТраНд1+11)</f>
        <v>43958</v>
      </c>
      <c r="G5" s="76">
        <f>IF(DAY(ТраНд1)=1,ТраНд1+5,ТраНд1+12)</f>
        <v>43959</v>
      </c>
      <c r="H5" s="76">
        <f>IF(DAY(ТраНд1)=1,ТраНд1+6,ТраНд1+13)</f>
        <v>43960</v>
      </c>
      <c r="I5" s="76">
        <f>IF(DAY(ТраНд1)=1,ТраНд1+7,ТраНд1+14)</f>
        <v>43961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IF(DAY(ТраНд1)=1,ТраНд1+8,ТраНд1+15)</f>
        <v>43962</v>
      </c>
      <c r="D6" s="76">
        <f>IF(DAY(ТраНд1)=1,ТраНд1+9,ТраНд1+16)</f>
        <v>43963</v>
      </c>
      <c r="E6" s="76">
        <f>IF(DAY(ТраНд1)=1,ТраНд1+10,ТраНд1+17)</f>
        <v>43964</v>
      </c>
      <c r="F6" s="76">
        <f>IF(DAY(ТраНд1)=1,ТраНд1+11,ТраНд1+18)</f>
        <v>43965</v>
      </c>
      <c r="G6" s="76">
        <f>IF(DAY(ТраНд1)=1,ТраНд1+12,ТраНд1+19)</f>
        <v>43966</v>
      </c>
      <c r="H6" s="76">
        <f>IF(DAY(ТраНд1)=1,ТраНд1+13,ТраНд1+20)</f>
        <v>43967</v>
      </c>
      <c r="I6" s="76">
        <f>IF(DAY(ТраНд1)=1,ТраНд1+14,ТраНд1+21)</f>
        <v>43968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IF(DAY(ТраНд1)=1,ТраНд1+15,ТраНд1+22)</f>
        <v>43969</v>
      </c>
      <c r="D7" s="76">
        <f>IF(DAY(ТраНд1)=1,ТраНд1+16,ТраНд1+23)</f>
        <v>43970</v>
      </c>
      <c r="E7" s="76">
        <f>IF(DAY(ТраНд1)=1,ТраНд1+17,ТраНд1+24)</f>
        <v>43971</v>
      </c>
      <c r="F7" s="76">
        <f>IF(DAY(ТраНд1)=1,ТраНд1+18,ТраНд1+25)</f>
        <v>43972</v>
      </c>
      <c r="G7" s="76">
        <f>IF(DAY(ТраНд1)=1,ТраНд1+19,ТраНд1+26)</f>
        <v>43973</v>
      </c>
      <c r="H7" s="76">
        <f>IF(DAY(ТраНд1)=1,ТраНд1+20,ТраНд1+27)</f>
        <v>43974</v>
      </c>
      <c r="I7" s="76">
        <f>IF(DAY(ТраНд1)=1,ТраНд1+21,ТраНд1+28)</f>
        <v>43975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IF(DAY(ТраНд1)=1,ТраНд1+22,ТраНд1+29)</f>
        <v>43976</v>
      </c>
      <c r="D8" s="76">
        <f>IF(DAY(ТраНд1)=1,ТраНд1+23,ТраНд1+30)</f>
        <v>43977</v>
      </c>
      <c r="E8" s="76">
        <f>IF(DAY(ТраНд1)=1,ТраНд1+24,ТраНд1+31)</f>
        <v>43978</v>
      </c>
      <c r="F8" s="76">
        <f>IF(DAY(ТраНд1)=1,ТраНд1+25,ТраНд1+32)</f>
        <v>43979</v>
      </c>
      <c r="G8" s="76">
        <f>IF(DAY(ТраНд1)=1,ТраНд1+26,ТраНд1+33)</f>
        <v>43980</v>
      </c>
      <c r="H8" s="76">
        <f>IF(DAY(ТраНд1)=1,ТраНд1+27,ТраНд1+34)</f>
        <v>43981</v>
      </c>
      <c r="I8" s="76">
        <f>IF(DAY(ТраНд1)=1,ТраНд1+28,ТраНд1+35)</f>
        <v>43982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IF(DAY(ТраНд1)=1,ТраНд1+29,ТраНд1+36)</f>
        <v>43983</v>
      </c>
      <c r="D9" s="76">
        <f>IF(DAY(ТраНд1)=1,ТраНд1+30,ТраНд1+37)</f>
        <v>43984</v>
      </c>
      <c r="E9" s="76">
        <f>IF(DAY(ТраНд1)=1,ТраНд1+31,ТраНд1+38)</f>
        <v>43985</v>
      </c>
      <c r="F9" s="76">
        <f>IF(DAY(ТраНд1)=1,ТраНд1+32,ТраНд1+39)</f>
        <v>43986</v>
      </c>
      <c r="G9" s="76">
        <f>IF(DAY(ТраНд1)=1,ТраНд1+33,ТраНд1+40)</f>
        <v>43987</v>
      </c>
      <c r="H9" s="76">
        <f>IF(DAY(ТраНд1)=1,ТраНд1+34,ТраНд1+41)</f>
        <v>43988</v>
      </c>
      <c r="I9" s="76">
        <f>IF(DAY(ТраНд1)=1,ТраНд1+35,ТраНд1+42)</f>
        <v>43989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VLOOKUP(DAY(C4),ДніЗавдання,1,FALSE)=DAY(C4)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29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IF(DAY(ЧерНд1)=1,ЧерНд1-6,ЧерНд1+1)</f>
        <v>43983</v>
      </c>
      <c r="D4" s="76">
        <f>IF(DAY(ЧерНд1)=1,ЧерНд1-5,ЧерНд1+2)</f>
        <v>43984</v>
      </c>
      <c r="E4" s="76">
        <f>IF(DAY(ЧерНд1)=1,ЧерНд1-4,ЧерНд1+3)</f>
        <v>43985</v>
      </c>
      <c r="F4" s="76">
        <f>IF(DAY(ЧерНд1)=1,ЧерНд1-3,ЧерНд1+4)</f>
        <v>43986</v>
      </c>
      <c r="G4" s="76">
        <f>IF(DAY(ЧерНд1)=1,ЧерНд1-2,ЧерНд1+5)</f>
        <v>43987</v>
      </c>
      <c r="H4" s="76">
        <f>IF(DAY(ЧерНд1)=1,ЧерНд1-1,ЧерНд1+6)</f>
        <v>43988</v>
      </c>
      <c r="I4" s="76">
        <f>IF(DAY(ЧерНд1)=1,ЧерНд1,ЧерНд1+7)</f>
        <v>43989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IF(DAY(ЧерНд1)=1,ЧерНд1+1,ЧерНд1+8)</f>
        <v>43990</v>
      </c>
      <c r="D5" s="76">
        <f>IF(DAY(ЧерНд1)=1,ЧерНд1+2,ЧерНд1+9)</f>
        <v>43991</v>
      </c>
      <c r="E5" s="76">
        <f>IF(DAY(ЧерНд1)=1,ЧерНд1+3,ЧерНд1+10)</f>
        <v>43992</v>
      </c>
      <c r="F5" s="76">
        <f>IF(DAY(ЧерНд1)=1,ЧерНд1+4,ЧерНд1+11)</f>
        <v>43993</v>
      </c>
      <c r="G5" s="76">
        <f>IF(DAY(ЧерНд1)=1,ЧерНд1+5,ЧерНд1+12)</f>
        <v>43994</v>
      </c>
      <c r="H5" s="76">
        <f>IF(DAY(ЧерНд1)=1,ЧерНд1+6,ЧерНд1+13)</f>
        <v>43995</v>
      </c>
      <c r="I5" s="76">
        <f>IF(DAY(ЧерНд1)=1,ЧерНд1+7,ЧерНд1+14)</f>
        <v>43996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IF(DAY(ЧерНд1)=1,ЧерНд1+8,ЧерНд1+15)</f>
        <v>43997</v>
      </c>
      <c r="D6" s="76">
        <f>IF(DAY(ЧерНд1)=1,ЧерНд1+9,ЧерНд1+16)</f>
        <v>43998</v>
      </c>
      <c r="E6" s="76">
        <f>IF(DAY(ЧерНд1)=1,ЧерНд1+10,ЧерНд1+17)</f>
        <v>43999</v>
      </c>
      <c r="F6" s="76">
        <f>IF(DAY(ЧерНд1)=1,ЧерНд1+11,ЧерНд1+18)</f>
        <v>44000</v>
      </c>
      <c r="G6" s="76">
        <f>IF(DAY(ЧерНд1)=1,ЧерНд1+12,ЧерНд1+19)</f>
        <v>44001</v>
      </c>
      <c r="H6" s="76">
        <f>IF(DAY(ЧерНд1)=1,ЧерНд1+13,ЧерНд1+20)</f>
        <v>44002</v>
      </c>
      <c r="I6" s="76">
        <f>IF(DAY(ЧерНд1)=1,ЧерНд1+14,ЧерНд1+21)</f>
        <v>44003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IF(DAY(ЧерНд1)=1,ЧерНд1+15,ЧерНд1+22)</f>
        <v>44004</v>
      </c>
      <c r="D7" s="76">
        <f>IF(DAY(ЧерНд1)=1,ЧерНд1+16,ЧерНд1+23)</f>
        <v>44005</v>
      </c>
      <c r="E7" s="76">
        <f>IF(DAY(ЧерНд1)=1,ЧерНд1+17,ЧерНд1+24)</f>
        <v>44006</v>
      </c>
      <c r="F7" s="76">
        <f>IF(DAY(ЧерНд1)=1,ЧерНд1+18,ЧерНд1+25)</f>
        <v>44007</v>
      </c>
      <c r="G7" s="76">
        <f>IF(DAY(ЧерНд1)=1,ЧерНд1+19,ЧерНд1+26)</f>
        <v>44008</v>
      </c>
      <c r="H7" s="76">
        <f>IF(DAY(ЧерНд1)=1,ЧерНд1+20,ЧерНд1+27)</f>
        <v>44009</v>
      </c>
      <c r="I7" s="76">
        <f>IF(DAY(ЧерНд1)=1,ЧерНд1+21,ЧерНд1+28)</f>
        <v>44010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IF(DAY(ЧерНд1)=1,ЧерНд1+22,ЧерНд1+29)</f>
        <v>44011</v>
      </c>
      <c r="D8" s="76">
        <f>IF(DAY(ЧерНд1)=1,ЧерНд1+23,ЧерНд1+30)</f>
        <v>44012</v>
      </c>
      <c r="E8" s="76">
        <f>IF(DAY(ЧерНд1)=1,ЧерНд1+24,ЧерНд1+31)</f>
        <v>44013</v>
      </c>
      <c r="F8" s="76">
        <f>IF(DAY(ЧерНд1)=1,ЧерНд1+25,ЧерНд1+32)</f>
        <v>44014</v>
      </c>
      <c r="G8" s="76">
        <f>IF(DAY(ЧерНд1)=1,ЧерНд1+26,ЧерНд1+33)</f>
        <v>44015</v>
      </c>
      <c r="H8" s="76">
        <f>IF(DAY(ЧерНд1)=1,ЧерНд1+27,ЧерНд1+34)</f>
        <v>44016</v>
      </c>
      <c r="I8" s="76">
        <f>IF(DAY(ЧерНд1)=1,ЧерНд1+28,ЧерНд1+35)</f>
        <v>44017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IF(DAY(ЧерНд1)=1,ЧерНд1+29,ЧерНд1+36)</f>
        <v>44018</v>
      </c>
      <c r="D9" s="76">
        <f>IF(DAY(ЧерНд1)=1,ЧерНд1+30,ЧерНд1+37)</f>
        <v>44019</v>
      </c>
      <c r="E9" s="76">
        <f>IF(DAY(ЧерНд1)=1,ЧерНд1+31,ЧерНд1+38)</f>
        <v>44020</v>
      </c>
      <c r="F9" s="76">
        <f>IF(DAY(ЧерНд1)=1,ЧерНд1+32,ЧерНд1+39)</f>
        <v>44021</v>
      </c>
      <c r="G9" s="76">
        <f>IF(DAY(ЧерНд1)=1,ЧерНд1+33,ЧерНд1+40)</f>
        <v>44022</v>
      </c>
      <c r="H9" s="76">
        <f>IF(DAY(ЧерНд1)=1,ЧерНд1+34,ЧерНд1+41)</f>
        <v>44023</v>
      </c>
      <c r="I9" s="76">
        <f>IF(DAY(ЧерНд1)=1,ЧерНд1+35,ЧерНд1+42)</f>
        <v>44024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VLOOKUP(DAY(C4),ДніЗавдання,1,FALSE)=DAY(C4)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30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IF(DAY(ЛипНд1)=1,ЛипНд1-6,ЛипНд1+1)</f>
        <v>44011</v>
      </c>
      <c r="D4" s="76">
        <f>IF(DAY(ЛипНд1)=1,ЛипНд1-5,ЛипНд1+2)</f>
        <v>44012</v>
      </c>
      <c r="E4" s="76">
        <f>IF(DAY(ЛипНд1)=1,ЛипНд1-4,ЛипНд1+3)</f>
        <v>44013</v>
      </c>
      <c r="F4" s="76">
        <f>IF(DAY(ЛипНд1)=1,ЛипНд1-3,ЛипНд1+4)</f>
        <v>44014</v>
      </c>
      <c r="G4" s="76">
        <f>IF(DAY(ЛипНд1)=1,ЛипНд1-2,ЛипНд1+5)</f>
        <v>44015</v>
      </c>
      <c r="H4" s="76">
        <f>IF(DAY(ЛипНд1)=1,ЛипНд1-1,ЛипНд1+6)</f>
        <v>44016</v>
      </c>
      <c r="I4" s="76">
        <f>IF(DAY(ЛипНд1)=1,ЛипНд1,ЛипНд1+7)</f>
        <v>44017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IF(DAY(ЛипНд1)=1,ЛипНд1+1,ЛипНд1+8)</f>
        <v>44018</v>
      </c>
      <c r="D5" s="76">
        <f>IF(DAY(ЛипНд1)=1,ЛипНд1+2,ЛипНд1+9)</f>
        <v>44019</v>
      </c>
      <c r="E5" s="76">
        <f>IF(DAY(ЛипНд1)=1,ЛипНд1+3,ЛипНд1+10)</f>
        <v>44020</v>
      </c>
      <c r="F5" s="76">
        <f>IF(DAY(ЛипНд1)=1,ЛипНд1+4,ЛипНд1+11)</f>
        <v>44021</v>
      </c>
      <c r="G5" s="76">
        <f>IF(DAY(ЛипНд1)=1,ЛипНд1+5,ЛипНд1+12)</f>
        <v>44022</v>
      </c>
      <c r="H5" s="76">
        <f>IF(DAY(ЛипНд1)=1,ЛипНд1+6,ЛипНд1+13)</f>
        <v>44023</v>
      </c>
      <c r="I5" s="76">
        <f>IF(DAY(ЛипНд1)=1,ЛипНд1+7,ЛипНд1+14)</f>
        <v>44024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IF(DAY(ЛипНд1)=1,ЛипНд1+8,ЛипНд1+15)</f>
        <v>44025</v>
      </c>
      <c r="D6" s="76">
        <f>IF(DAY(ЛипНд1)=1,ЛипНд1+9,ЛипНд1+16)</f>
        <v>44026</v>
      </c>
      <c r="E6" s="76">
        <f>IF(DAY(ЛипНд1)=1,ЛипНд1+10,ЛипНд1+17)</f>
        <v>44027</v>
      </c>
      <c r="F6" s="76">
        <f>IF(DAY(ЛипНд1)=1,ЛипНд1+11,ЛипНд1+18)</f>
        <v>44028</v>
      </c>
      <c r="G6" s="76">
        <f>IF(DAY(ЛипНд1)=1,ЛипНд1+12,ЛипНд1+19)</f>
        <v>44029</v>
      </c>
      <c r="H6" s="76">
        <f>IF(DAY(ЛипНд1)=1,ЛипНд1+13,ЛипНд1+20)</f>
        <v>44030</v>
      </c>
      <c r="I6" s="76">
        <f>IF(DAY(ЛипНд1)=1,ЛипНд1+14,ЛипНд1+21)</f>
        <v>44031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IF(DAY(ЛипНд1)=1,ЛипНд1+15,ЛипНд1+22)</f>
        <v>44032</v>
      </c>
      <c r="D7" s="76">
        <f>IF(DAY(ЛипНд1)=1,ЛипНд1+16,ЛипНд1+23)</f>
        <v>44033</v>
      </c>
      <c r="E7" s="76">
        <f>IF(DAY(ЛипНд1)=1,ЛипНд1+17,ЛипНд1+24)</f>
        <v>44034</v>
      </c>
      <c r="F7" s="76">
        <f>IF(DAY(ЛипНд1)=1,ЛипНд1+18,ЛипНд1+25)</f>
        <v>44035</v>
      </c>
      <c r="G7" s="76">
        <f>IF(DAY(ЛипНд1)=1,ЛипНд1+19,ЛипНд1+26)</f>
        <v>44036</v>
      </c>
      <c r="H7" s="76">
        <f>IF(DAY(ЛипНд1)=1,ЛипНд1+20,ЛипНд1+27)</f>
        <v>44037</v>
      </c>
      <c r="I7" s="76">
        <f>IF(DAY(ЛипНд1)=1,ЛипНд1+21,ЛипНд1+28)</f>
        <v>44038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IF(DAY(ЛипНд1)=1,ЛипНд1+22,ЛипНд1+29)</f>
        <v>44039</v>
      </c>
      <c r="D8" s="76">
        <f>IF(DAY(ЛипНд1)=1,ЛипНд1+23,ЛипНд1+30)</f>
        <v>44040</v>
      </c>
      <c r="E8" s="76">
        <f>IF(DAY(ЛипНд1)=1,ЛипНд1+24,ЛипНд1+31)</f>
        <v>44041</v>
      </c>
      <c r="F8" s="76">
        <f>IF(DAY(ЛипНд1)=1,ЛипНд1+25,ЛипНд1+32)</f>
        <v>44042</v>
      </c>
      <c r="G8" s="76">
        <f>IF(DAY(ЛипНд1)=1,ЛипНд1+26,ЛипНд1+33)</f>
        <v>44043</v>
      </c>
      <c r="H8" s="76">
        <f>IF(DAY(ЛипНд1)=1,ЛипНд1+27,ЛипНд1+34)</f>
        <v>44044</v>
      </c>
      <c r="I8" s="76">
        <f>IF(DAY(ЛипНд1)=1,ЛипНд1+28,ЛипНд1+35)</f>
        <v>44045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IF(DAY(ЛипНд1)=1,ЛипНд1+29,ЛипНд1+36)</f>
        <v>44046</v>
      </c>
      <c r="D9" s="76">
        <f>IF(DAY(ЛипНд1)=1,ЛипНд1+30,ЛипНд1+37)</f>
        <v>44047</v>
      </c>
      <c r="E9" s="76">
        <f>IF(DAY(ЛипНд1)=1,ЛипНд1+31,ЛипНд1+38)</f>
        <v>44048</v>
      </c>
      <c r="F9" s="76">
        <f>IF(DAY(ЛипНд1)=1,ЛипНд1+32,ЛипНд1+39)</f>
        <v>44049</v>
      </c>
      <c r="G9" s="76">
        <f>IF(DAY(ЛипНд1)=1,ЛипНд1+33,ЛипНд1+40)</f>
        <v>44050</v>
      </c>
      <c r="H9" s="76">
        <f>IF(DAY(ЛипНд1)=1,ЛипНд1+34,ЛипНд1+41)</f>
        <v>44051</v>
      </c>
      <c r="I9" s="76">
        <f>IF(DAY(ЛипНд1)=1,ЛипНд1+35,ЛипНд1+42)</f>
        <v>44052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VLOOKUP(DAY(C4),ДніЗавдання,1,FALSE)=DAY(C4)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31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IF(DAY(СерНд1)=1,СерНд1-6,СерНд1+1)</f>
        <v>44039</v>
      </c>
      <c r="D4" s="76">
        <f>IF(DAY(СерНд1)=1,СерНд1-5,СерНд1+2)</f>
        <v>44040</v>
      </c>
      <c r="E4" s="76">
        <f>IF(DAY(СерНд1)=1,СерНд1-4,СерНд1+3)</f>
        <v>44041</v>
      </c>
      <c r="F4" s="76">
        <f>IF(DAY(СерНд1)=1,СерНд1-3,СерНд1+4)</f>
        <v>44042</v>
      </c>
      <c r="G4" s="76">
        <f>IF(DAY(СерНд1)=1,СерНд1-2,СерНд1+5)</f>
        <v>44043</v>
      </c>
      <c r="H4" s="76">
        <f>IF(DAY(СерНд1)=1,СерНд1-1,СерНд1+6)</f>
        <v>44044</v>
      </c>
      <c r="I4" s="76">
        <f>IF(DAY(СерНд1)=1,СерНд1,СерНд1+7)</f>
        <v>44045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IF(DAY(СерНд1)=1,СерНд1+1,СерНд1+8)</f>
        <v>44046</v>
      </c>
      <c r="D5" s="76">
        <f>IF(DAY(СерНд1)=1,СерНд1+2,СерНд1+9)</f>
        <v>44047</v>
      </c>
      <c r="E5" s="76">
        <f>IF(DAY(СерНд1)=1,СерНд1+3,СерНд1+10)</f>
        <v>44048</v>
      </c>
      <c r="F5" s="76">
        <f>IF(DAY(СерНд1)=1,СерНд1+4,СерНд1+11)</f>
        <v>44049</v>
      </c>
      <c r="G5" s="76">
        <f>IF(DAY(СерНд1)=1,СерНд1+5,СерНд1+12)</f>
        <v>44050</v>
      </c>
      <c r="H5" s="76">
        <f>IF(DAY(СерНд1)=1,СерНд1+6,СерНд1+13)</f>
        <v>44051</v>
      </c>
      <c r="I5" s="76">
        <f>IF(DAY(СерНд1)=1,СерНд1+7,СерНд1+14)</f>
        <v>44052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IF(DAY(СерНд1)=1,СерНд1+8,СерНд1+15)</f>
        <v>44053</v>
      </c>
      <c r="D6" s="76">
        <f>IF(DAY(СерНд1)=1,СерНд1+9,СерНд1+16)</f>
        <v>44054</v>
      </c>
      <c r="E6" s="76">
        <f>IF(DAY(СерНд1)=1,СерНд1+10,СерНд1+17)</f>
        <v>44055</v>
      </c>
      <c r="F6" s="76">
        <f>IF(DAY(СерНд1)=1,СерНд1+11,СерНд1+18)</f>
        <v>44056</v>
      </c>
      <c r="G6" s="76">
        <f>IF(DAY(СерНд1)=1,СерНд1+12,СерНд1+19)</f>
        <v>44057</v>
      </c>
      <c r="H6" s="76">
        <f>IF(DAY(СерНд1)=1,СерНд1+13,СерНд1+20)</f>
        <v>44058</v>
      </c>
      <c r="I6" s="76">
        <f>IF(DAY(СерНд1)=1,СерНд1+14,СерНд1+21)</f>
        <v>44059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IF(DAY(СерНд1)=1,СерНд1+15,СерНд1+22)</f>
        <v>44060</v>
      </c>
      <c r="D7" s="76">
        <f>IF(DAY(СерНд1)=1,СерНд1+16,СерНд1+23)</f>
        <v>44061</v>
      </c>
      <c r="E7" s="76">
        <f>IF(DAY(СерНд1)=1,СерНд1+17,СерНд1+24)</f>
        <v>44062</v>
      </c>
      <c r="F7" s="76">
        <f>IF(DAY(СерНд1)=1,СерНд1+18,СерНд1+25)</f>
        <v>44063</v>
      </c>
      <c r="G7" s="76">
        <f>IF(DAY(СерНд1)=1,СерНд1+19,СерНд1+26)</f>
        <v>44064</v>
      </c>
      <c r="H7" s="76">
        <f>IF(DAY(СерНд1)=1,СерНд1+20,СерНд1+27)</f>
        <v>44065</v>
      </c>
      <c r="I7" s="76">
        <f>IF(DAY(СерНд1)=1,СерНд1+21,СерНд1+28)</f>
        <v>44066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IF(DAY(СерНд1)=1,СерНд1+22,СерНд1+29)</f>
        <v>44067</v>
      </c>
      <c r="D8" s="76">
        <f>IF(DAY(СерНд1)=1,СерНд1+23,СерНд1+30)</f>
        <v>44068</v>
      </c>
      <c r="E8" s="76">
        <f>IF(DAY(СерНд1)=1,СерНд1+24,СерНд1+31)</f>
        <v>44069</v>
      </c>
      <c r="F8" s="76">
        <f>IF(DAY(СерНд1)=1,СерНд1+25,СерНд1+32)</f>
        <v>44070</v>
      </c>
      <c r="G8" s="76">
        <f>IF(DAY(СерНд1)=1,СерНд1+26,СерНд1+33)</f>
        <v>44071</v>
      </c>
      <c r="H8" s="76">
        <f>IF(DAY(СерНд1)=1,СерНд1+27,СерНд1+34)</f>
        <v>44072</v>
      </c>
      <c r="I8" s="76">
        <f>IF(DAY(СерНд1)=1,СерНд1+28,СерНд1+35)</f>
        <v>44073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IF(DAY(СерНд1)=1,СерНд1+29,СерНд1+36)</f>
        <v>44074</v>
      </c>
      <c r="D9" s="76">
        <f>IF(DAY(СерНд1)=1,СерНд1+30,СерНд1+37)</f>
        <v>44075</v>
      </c>
      <c r="E9" s="76">
        <f>IF(DAY(СерНд1)=1,СерНд1+31,СерНд1+38)</f>
        <v>44076</v>
      </c>
      <c r="F9" s="76">
        <f>IF(DAY(СерНд1)=1,СерНд1+32,СерНд1+39)</f>
        <v>44077</v>
      </c>
      <c r="G9" s="76">
        <f>IF(DAY(СерНд1)=1,СерНд1+33,СерНд1+40)</f>
        <v>44078</v>
      </c>
      <c r="H9" s="76">
        <f>IF(DAY(СерНд1)=1,СерНд1+34,СерНд1+41)</f>
        <v>44079</v>
      </c>
      <c r="I9" s="76">
        <f>IF(DAY(СерНд1)=1,СерНд1+35,СерНд1+42)</f>
        <v>44080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VLOOKUP(DAY(C4),ДніЗавдання,1,FALSE)=DAY(C4)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8.2851562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9.57031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21</v>
      </c>
      <c r="L2" s="41">
        <v>2013</v>
      </c>
      <c r="M2" s="41"/>
      <c r="N2" s="74">
        <f>КалендарРік</f>
        <v>2020</v>
      </c>
    </row>
    <row r="3" spans="1:14" ht="21" customHeight="1" x14ac:dyDescent="0.2">
      <c r="A3" s="3"/>
      <c r="B3" s="64" t="s">
        <v>32</v>
      </c>
      <c r="C3" s="1" t="s">
        <v>17</v>
      </c>
      <c r="D3" s="1" t="s">
        <v>14</v>
      </c>
      <c r="E3" s="1" t="s">
        <v>15</v>
      </c>
      <c r="F3" s="1" t="s">
        <v>36</v>
      </c>
      <c r="G3" s="1" t="s">
        <v>17</v>
      </c>
      <c r="H3" s="1" t="s">
        <v>15</v>
      </c>
      <c r="I3" s="1" t="s">
        <v>19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IF(DAY(ВерНд1)=1,ВерНд1-6,ВерНд1+1)</f>
        <v>44074</v>
      </c>
      <c r="D4" s="76">
        <f>IF(DAY(ВерНд1)=1,ВерНд1-5,ВерНд1+2)</f>
        <v>44075</v>
      </c>
      <c r="E4" s="76">
        <f>IF(DAY(ВерНд1)=1,ВерНд1-4,ВерНд1+3)</f>
        <v>44076</v>
      </c>
      <c r="F4" s="76">
        <f>IF(DAY(ВерНд1)=1,ВерНд1-3,ВерНд1+4)</f>
        <v>44077</v>
      </c>
      <c r="G4" s="76">
        <f>IF(DAY(ВерНд1)=1,ВерНд1-2,ВерНд1+5)</f>
        <v>44078</v>
      </c>
      <c r="H4" s="76">
        <f>IF(DAY(ВерНд1)=1,ВерНд1-1,ВерНд1+6)</f>
        <v>44079</v>
      </c>
      <c r="I4" s="76">
        <f>IF(DAY(ВерНд1)=1,ВерНд1,ВерНд1+7)</f>
        <v>44080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IF(DAY(ВерНд1)=1,ВерНд1+1,ВерНд1+8)</f>
        <v>44081</v>
      </c>
      <c r="D5" s="76">
        <f>IF(DAY(ВерНд1)=1,ВерНд1+2,ВерНд1+9)</f>
        <v>44082</v>
      </c>
      <c r="E5" s="76">
        <f>IF(DAY(ВерНд1)=1,ВерНд1+3,ВерНд1+10)</f>
        <v>44083</v>
      </c>
      <c r="F5" s="76">
        <f>IF(DAY(ВерНд1)=1,ВерНд1+4,ВерНд1+11)</f>
        <v>44084</v>
      </c>
      <c r="G5" s="76">
        <f>IF(DAY(ВерНд1)=1,ВерНд1+5,ВерНд1+12)</f>
        <v>44085</v>
      </c>
      <c r="H5" s="76">
        <f>IF(DAY(ВерНд1)=1,ВерНд1+6,ВерНд1+13)</f>
        <v>44086</v>
      </c>
      <c r="I5" s="76">
        <f>IF(DAY(ВерНд1)=1,ВерНд1+7,ВерНд1+14)</f>
        <v>44087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IF(DAY(ВерНд1)=1,ВерНд1+8,ВерНд1+15)</f>
        <v>44088</v>
      </c>
      <c r="D6" s="76">
        <f>IF(DAY(ВерНд1)=1,ВерНд1+9,ВерНд1+16)</f>
        <v>44089</v>
      </c>
      <c r="E6" s="76">
        <f>IF(DAY(ВерНд1)=1,ВерНд1+10,ВерНд1+17)</f>
        <v>44090</v>
      </c>
      <c r="F6" s="76">
        <f>IF(DAY(ВерНд1)=1,ВерНд1+11,ВерНд1+18)</f>
        <v>44091</v>
      </c>
      <c r="G6" s="76">
        <f>IF(DAY(ВерНд1)=1,ВерНд1+12,ВерНд1+19)</f>
        <v>44092</v>
      </c>
      <c r="H6" s="76">
        <f>IF(DAY(ВерНд1)=1,ВерНд1+13,ВерНд1+20)</f>
        <v>44093</v>
      </c>
      <c r="I6" s="76">
        <f>IF(DAY(ВерНд1)=1,ВерНд1+14,ВерНд1+21)</f>
        <v>44094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IF(DAY(ВерНд1)=1,ВерНд1+15,ВерНд1+22)</f>
        <v>44095</v>
      </c>
      <c r="D7" s="76">
        <f>IF(DAY(ВерНд1)=1,ВерНд1+16,ВерНд1+23)</f>
        <v>44096</v>
      </c>
      <c r="E7" s="76">
        <f>IF(DAY(ВерНд1)=1,ВерНд1+17,ВерНд1+24)</f>
        <v>44097</v>
      </c>
      <c r="F7" s="76">
        <f>IF(DAY(ВерНд1)=1,ВерНд1+18,ВерНд1+25)</f>
        <v>44098</v>
      </c>
      <c r="G7" s="76">
        <f>IF(DAY(ВерНд1)=1,ВерНд1+19,ВерНд1+26)</f>
        <v>44099</v>
      </c>
      <c r="H7" s="76">
        <f>IF(DAY(ВерНд1)=1,ВерНд1+20,ВерНд1+27)</f>
        <v>44100</v>
      </c>
      <c r="I7" s="76">
        <f>IF(DAY(ВерНд1)=1,ВерНд1+21,ВерНд1+28)</f>
        <v>44101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IF(DAY(ВерНд1)=1,ВерНд1+22,ВерНд1+29)</f>
        <v>44102</v>
      </c>
      <c r="D8" s="76">
        <f>IF(DAY(ВерНд1)=1,ВерНд1+23,ВерНд1+30)</f>
        <v>44103</v>
      </c>
      <c r="E8" s="76">
        <f>IF(DAY(ВерНд1)=1,ВерНд1+24,ВерНд1+31)</f>
        <v>44104</v>
      </c>
      <c r="F8" s="76">
        <f>IF(DAY(ВерНд1)=1,ВерНд1+25,ВерНд1+32)</f>
        <v>44105</v>
      </c>
      <c r="G8" s="76">
        <f>IF(DAY(ВерНд1)=1,ВерНд1+26,ВерНд1+33)</f>
        <v>44106</v>
      </c>
      <c r="H8" s="76">
        <f>IF(DAY(ВерНд1)=1,ВерНд1+27,ВерНд1+34)</f>
        <v>44107</v>
      </c>
      <c r="I8" s="76">
        <f>IF(DAY(ВерНд1)=1,ВерНд1+28,ВерНд1+35)</f>
        <v>44108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IF(DAY(ВерНд1)=1,ВерНд1+29,ВерНд1+36)</f>
        <v>44109</v>
      </c>
      <c r="D9" s="76">
        <f>IF(DAY(ВерНд1)=1,ВерНд1+30,ВерНд1+37)</f>
        <v>44110</v>
      </c>
      <c r="E9" s="76">
        <f>IF(DAY(ВерНд1)=1,ВерНд1+31,ВерНд1+38)</f>
        <v>44111</v>
      </c>
      <c r="F9" s="76">
        <f>IF(DAY(ВерНд1)=1,ВерНд1+32,ВерНд1+39)</f>
        <v>44112</v>
      </c>
      <c r="G9" s="76">
        <f>IF(DAY(ВерНд1)=1,ВерНд1+33,ВерНд1+40)</f>
        <v>44113</v>
      </c>
      <c r="H9" s="76">
        <f>IF(DAY(ВерНд1)=1,ВерНд1+34,ВерНд1+41)</f>
        <v>44114</v>
      </c>
      <c r="I9" s="76">
        <f>IF(DAY(ВерНд1)=1,ВерНд1+35,ВерНд1+42)</f>
        <v>44115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9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9</v>
      </c>
      <c r="D13" s="39"/>
      <c r="E13" s="37" t="s">
        <v>16</v>
      </c>
      <c r="F13" s="39"/>
      <c r="G13" s="37" t="s">
        <v>18</v>
      </c>
      <c r="H13" s="39"/>
      <c r="I13" s="37" t="s">
        <v>20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10</v>
      </c>
      <c r="D16" s="52"/>
      <c r="E16" s="51"/>
      <c r="F16" s="52"/>
      <c r="G16" s="51" t="s">
        <v>10</v>
      </c>
      <c r="H16" s="52"/>
      <c r="I16" s="60"/>
      <c r="J16" s="61"/>
      <c r="K16" s="29" t="s">
        <v>16</v>
      </c>
      <c r="L16" s="13"/>
      <c r="M16" s="35"/>
      <c r="N16" s="36"/>
    </row>
    <row r="17" spans="2:14" ht="18" customHeight="1" x14ac:dyDescent="0.2">
      <c r="B17" s="5"/>
      <c r="C17" s="49" t="s">
        <v>11</v>
      </c>
      <c r="D17" s="50"/>
      <c r="E17" s="49"/>
      <c r="F17" s="50"/>
      <c r="G17" s="49" t="s">
        <v>11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18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20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12</v>
      </c>
      <c r="D30" s="52"/>
      <c r="E30" s="51"/>
      <c r="F30" s="52"/>
      <c r="G30" s="51" t="s">
        <v>12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13</v>
      </c>
      <c r="D31" s="50"/>
      <c r="E31" s="49"/>
      <c r="F31" s="50"/>
      <c r="G31" s="49" t="s">
        <v>13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VLOOKUP(DAY(C4),ДніЗавдання,1,FALSE)=DAY(C4)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37</vt:i4>
      </vt:variant>
    </vt:vector>
  </HeadingPairs>
  <TitlesOfParts>
    <vt:vector size="49" baseType="lpstr">
      <vt:lpstr>Січ</vt:lpstr>
      <vt:lpstr>Лют</vt:lpstr>
      <vt:lpstr>бер</vt:lpstr>
      <vt:lpstr>Кві</vt:lpstr>
      <vt:lpstr>Тра</vt:lpstr>
      <vt:lpstr>Чер</vt:lpstr>
      <vt:lpstr>Лип</vt:lpstr>
      <vt:lpstr>Сер</vt:lpstr>
      <vt:lpstr>Вер</vt:lpstr>
      <vt:lpstr>Жов</vt:lpstr>
      <vt:lpstr>Лис</vt:lpstr>
      <vt:lpstr>Гру</vt:lpstr>
      <vt:lpstr>бер!ДніЗавдання</vt:lpstr>
      <vt:lpstr>Вер!ДніЗавдання</vt:lpstr>
      <vt:lpstr>Гру!ДніЗавдання</vt:lpstr>
      <vt:lpstr>Жов!ДніЗавдання</vt:lpstr>
      <vt:lpstr>Кві!ДніЗавдання</vt:lpstr>
      <vt:lpstr>Лип!ДніЗавдання</vt:lpstr>
      <vt:lpstr>Лис!ДніЗавдання</vt:lpstr>
      <vt:lpstr>Лют!ДніЗавдання</vt:lpstr>
      <vt:lpstr>Сер!ДніЗавдання</vt:lpstr>
      <vt:lpstr>Тра!ДніЗавдання</vt:lpstr>
      <vt:lpstr>Чер!ДніЗавдання</vt:lpstr>
      <vt:lpstr>ДніЗавдання</vt:lpstr>
      <vt:lpstr>КалендарРік</vt:lpstr>
      <vt:lpstr>бер!Область_друку</vt:lpstr>
      <vt:lpstr>Вер!Область_друку</vt:lpstr>
      <vt:lpstr>Гру!Область_друку</vt:lpstr>
      <vt:lpstr>Жов!Область_друку</vt:lpstr>
      <vt:lpstr>Кві!Область_друку</vt:lpstr>
      <vt:lpstr>Лип!Область_друку</vt:lpstr>
      <vt:lpstr>Лис!Область_друку</vt:lpstr>
      <vt:lpstr>Лют!Область_друку</vt:lpstr>
      <vt:lpstr>Сер!Область_друку</vt:lpstr>
      <vt:lpstr>Січ!Область_друку</vt:lpstr>
      <vt:lpstr>Тра!Область_друку</vt:lpstr>
      <vt:lpstr>Чер!Область_друку</vt:lpstr>
      <vt:lpstr>бер!ТаблицяВажливихДат</vt:lpstr>
      <vt:lpstr>Вер!ТаблицяВажливихДат</vt:lpstr>
      <vt:lpstr>Гру!ТаблицяВажливихДат</vt:lpstr>
      <vt:lpstr>Жов!ТаблицяВажливихДат</vt:lpstr>
      <vt:lpstr>Кві!ТаблицяВажливихДат</vt:lpstr>
      <vt:lpstr>Лип!ТаблицяВажливихДат</vt:lpstr>
      <vt:lpstr>Лис!ТаблицяВажливихДат</vt:lpstr>
      <vt:lpstr>Лют!ТаблицяВажливихДат</vt:lpstr>
      <vt:lpstr>Сер!ТаблицяВажливихДат</vt:lpstr>
      <vt:lpstr>Тра!ТаблицяВажливихДат</vt:lpstr>
      <vt:lpstr>Чер!ТаблицяВажливихДат</vt:lpstr>
      <vt:lpstr>ТаблицяВажливихДат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2020-02-19T14:43:52Z</dcterms:modified>
</cp:coreProperties>
</file>