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haredStrings.xml" ContentType="application/vnd.openxmlformats-officedocument.spreadsheetml.sharedStrings+xml"/>
  <Override PartName="/xl/worksheets/sheet3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tables/table12.xml" ContentType="application/vnd.openxmlformats-officedocument.spreadsheetml.table+xml"/>
  <Override PartName="/xl/drawings/drawing12.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13.xml" ContentType="application/vnd.openxmlformats-officedocument.spreadsheetml.worksheet+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customXml/item13.xml" ContentType="application/xml"/>
  <Override PartName="/customXml/itemProps13.xml" ContentType="application/vnd.openxmlformats-officedocument.customXmlProperties+xml"/>
  <Override PartName="/xl/worksheets/sheet44.xml" ContentType="application/vnd.openxmlformats-officedocument.spreadsheetml.worksheet+xml"/>
  <Override PartName="/xl/drawings/drawing33.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15"/>
  <workbookPr filterPrivacy="1" codeName="ThisWorkbook" hidePivotFieldList="1"/>
  <xr:revisionPtr revIDLastSave="13" documentId="13_ncr:1_{D6366F35-96B0-4332-A8AA-62BE2DECE4ED}" xr6:coauthVersionLast="47" xr6:coauthVersionMax="47" xr10:uidLastSave="{B604E2C9-4B5D-4598-BE78-4BAB97591F5B}"/>
  <bookViews>
    <workbookView xWindow="-120" yWindow="-120" windowWidth="28920" windowHeight="15870" xr2:uid="{00000000-000D-0000-FFFF-FFFF00000000}"/>
  </bookViews>
  <sheets>
    <sheet name="BAŞLANGIÇ" sheetId="4" r:id="rId1"/>
    <sheet name="PROJE PARAMETRELERİ" sheetId="1" r:id="rId2"/>
    <sheet name="PROJE AYRINTILARI" sheetId="2" r:id="rId3"/>
    <sheet name="PROJE TOPLAMLARI" sheetId="3" r:id="rId4"/>
  </sheets>
  <definedNames>
    <definedName name="ProjectType">Parametreler[PROJE TÜRÜ]</definedName>
    <definedName name="_xlnm.Print_Titles" localSheetId="2">'PROJE AYRINTILARI'!$4:$4</definedName>
    <definedName name="_xlnm.Print_Titles" localSheetId="3">'PROJE TOPLAMLARI'!$4:$4</definedName>
  </definedNames>
  <calcPr calcId="191029"/>
  <pivotCaches>
    <pivotCache cacheId="6"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3" i="3" s="1"/>
  <c r="B3" i="2" l="1"/>
  <c r="G9" i="2"/>
  <c r="F9" i="2"/>
  <c r="E9" i="2"/>
  <c r="D9" i="2"/>
  <c r="G8" i="2"/>
  <c r="F8" i="2"/>
  <c r="E8" i="2"/>
  <c r="D8" i="2"/>
  <c r="E7" i="2"/>
  <c r="D7" i="2"/>
  <c r="G6" i="2"/>
  <c r="F6" i="2"/>
  <c r="D6" i="2"/>
  <c r="E6" i="2"/>
  <c r="G5" i="2"/>
  <c r="F5" i="2"/>
  <c r="E5" i="2"/>
  <c r="D5" i="2"/>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10" i="2"/>
  <c r="H10" i="2"/>
  <c r="I6" i="1"/>
  <c r="I7" i="1"/>
  <c r="I8" i="1"/>
  <c r="I9" i="1"/>
  <c r="I10" i="1"/>
  <c r="I11" i="1"/>
  <c r="H17" i="1" l="1"/>
  <c r="H19" i="1" s="1"/>
  <c r="F17" i="1"/>
  <c r="F19" i="1" s="1"/>
  <c r="D17" i="1"/>
  <c r="D19" i="1" s="1"/>
  <c r="G17" i="1"/>
  <c r="G19" i="1" s="1"/>
  <c r="E17" i="1"/>
  <c r="E19" i="1" s="1"/>
  <c r="F16" i="1"/>
  <c r="F18" i="1" s="1"/>
  <c r="E16" i="1"/>
  <c r="E18" i="1" s="1"/>
  <c r="C17" i="1"/>
  <c r="C19" i="1" s="1"/>
  <c r="D16" i="1"/>
  <c r="D18" i="1" s="1"/>
  <c r="H16" i="1"/>
  <c r="H18" i="1" s="1"/>
  <c r="C16" i="1"/>
  <c r="C18" i="1" s="1"/>
  <c r="G16" i="1"/>
  <c r="G18" i="1" s="1"/>
  <c r="J10" i="2"/>
  <c r="K10" i="2"/>
</calcChain>
</file>

<file path=xl/sharedStrings.xml><?xml version="1.0" encoding="utf-8"?>
<sst xmlns="http://schemas.openxmlformats.org/spreadsheetml/2006/main" count="92" uniqueCount="66">
  <si>
    <t>BU ŞABLON HAKKINDA</t>
  </si>
  <si>
    <t>Bu Etkinlik Planlama İzleyici çalışma kitabında Proje Parametrelerini, Proje Ayrıntılarını ve Proje Toplamlarını izleyin.</t>
  </si>
  <si>
    <t>Sütun grafiklerini güncelleştirmek için Proje Parametreleri ve Proje Ayrıntıları çalışma sayfasına bilgileri girin. Proje Toplamları çalışma sayfasındaki PivotTable otomatik olarak güncelleştirilir.</t>
  </si>
  <si>
    <t>Parametreler çalışma sayfasında Şirket Adını girdiğinizde, bu ad diğer çalışma sayfalarında otomatik olarak güncelleştirilir.</t>
  </si>
  <si>
    <t xml:space="preserve">Not:  </t>
  </si>
  <si>
    <t>Ek Yönergeler, ETKİNLİK PLANLAMA İZLEYİCİ çalışma kitabındaki her çalışma sayfasının A sütununda sağlanmıştır. Bu metin özellikle gizlendi. Metni kaldırmak için A sütununu ve ardından SİL seçeneğini belirleyin. Metni göstermek için A sütununu seçin ve yazı tipi rengini değiştirin.</t>
  </si>
  <si>
    <t>Çalışma sayfalarındaki tablolar hakkında daha fazla bilgi edinmek için bir tabloda SHIFT ve F10 tuşlarına basın, TABLO seçeneğini ve ardından ALTERNATİF METİN seçeneğini belirleyin.</t>
  </si>
  <si>
    <t>Şirket Adı</t>
  </si>
  <si>
    <t>Etkinlik Yönetimi Proje İzleyicisi</t>
  </si>
  <si>
    <t>Gölgeli hücreler sizin için hesaplanır. Bu hücrelere hiçbir şey girmeniz gerekmez.</t>
  </si>
  <si>
    <t>PROJE TÜRÜ</t>
  </si>
  <si>
    <t>Etkinlik stratejisi geliştirme</t>
  </si>
  <si>
    <t>Etkinlik planlaması</t>
  </si>
  <si>
    <t>Etkinlik tasarımı</t>
  </si>
  <si>
    <t>Etkinlik lojistiği</t>
  </si>
  <si>
    <t>Etkinlik personeli</t>
  </si>
  <si>
    <t>Etkinlik değerlendirme</t>
  </si>
  <si>
    <t>Karışık fiyatlar</t>
  </si>
  <si>
    <t>PLANLANAN MALİYET</t>
  </si>
  <si>
    <t>FİİLİ MASRAF</t>
  </si>
  <si>
    <t>PLANLANAN SAATLER</t>
  </si>
  <si>
    <t>FİİLİ SAATLER</t>
  </si>
  <si>
    <t>HESAP YÖNETİCİSİ</t>
  </si>
  <si>
    <t>PROJE YÖNETİCİSİ</t>
  </si>
  <si>
    <t>STRATEJİ YÖNETİCİSİ</t>
  </si>
  <si>
    <t>TASARIM UZMANI</t>
  </si>
  <si>
    <t>Planlanan ve gerçek saatleri gösteren sütun grafiği bu hücrededir.</t>
  </si>
  <si>
    <t>ETKİNLİK PERSONELİ</t>
  </si>
  <si>
    <t>YÖNETİCİ PERSONEL</t>
  </si>
  <si>
    <t>Toplam</t>
  </si>
  <si>
    <t>Sağdaki hücreden başlayarak Proje Ayrıntıları tablosuna bilgileri girin.
BİLGİ
Sağdaki tabloya satır eklemek için tablo gövdesinin (toplamlar satırı değil) sağ alt köşesindeki hücreyi seçin ve Sekme tuşuna basın veya tablonun içinde satırı eklemek istediğiniz yere gelin, SHIFT + F10 tuşlarına basın ve Ekle | Yukarıya/Aşağıya Tablo Satırları seçeneklerini belirleyin.
Kullanılmayan tüm satırların silindiğinden emin olun, PROJE TOPLAMLARI PivotTable tablonun tüm hücrelerini kullandığı için, bunları silmezseniz hatalı sonuçlar verebilir.</t>
  </si>
  <si>
    <t>PROJE ADI</t>
  </si>
  <si>
    <t>Proje 1</t>
  </si>
  <si>
    <t>Proje 2</t>
  </si>
  <si>
    <t>Proje 3</t>
  </si>
  <si>
    <t>Proje 4</t>
  </si>
  <si>
    <t>Proje 5</t>
  </si>
  <si>
    <t>TOPLAM</t>
  </si>
  <si>
    <t>TAHMİNİ BAŞLANGIÇ</t>
  </si>
  <si>
    <t>TAHMİNİ BİTİŞ</t>
  </si>
  <si>
    <t>FİİLİ BAŞLANGIÇ</t>
  </si>
  <si>
    <t>FİİLİ BİTİŞ</t>
  </si>
  <si>
    <t>TAHMİNİ ÇALIŞMA</t>
  </si>
  <si>
    <t>FİİLİ ÇALIŞMA</t>
  </si>
  <si>
    <t>TAHMİNİ SÜRE</t>
  </si>
  <si>
    <t>FİİLİ SÜRE</t>
  </si>
  <si>
    <t xml:space="preserve">HESAP YÖNETİCİSİ </t>
  </si>
  <si>
    <t xml:space="preserve">PROJE YÖNETİCİSİ </t>
  </si>
  <si>
    <t xml:space="preserve">STRATEJİ YÖNETİCİSİ </t>
  </si>
  <si>
    <t xml:space="preserve">TASARIM UZMANI </t>
  </si>
  <si>
    <t xml:space="preserve">ETKİNLİK PERSONELİ </t>
  </si>
  <si>
    <t xml:space="preserve">YÖNETİM PERSONELİ </t>
  </si>
  <si>
    <t>Sağdaki hücreden başlayan PivotTable otomatik olarak güncelleştirilir.
BİLGİ
Sağdaki PivotTable’ı yenilemek için PivotTable’daki herhangi bir hücreyi seçin, PIVOTTABLE ARAÇLARI | ANALİZ şerit sekmesinde Yenile’yi seçin veya, PivotTable’da herhangi bir hücrede SHIFT+F10 tuşuna basın ve Yenile’yi seçin.</t>
  </si>
  <si>
    <t xml:space="preserve">HESAP YÖNETİCİSİ TAHMİNİ </t>
  </si>
  <si>
    <t>PROJE YÖNETİCİSİ TAHMİNİ</t>
  </si>
  <si>
    <t>STRATEJİ YÖNETİCİSİ TAHMİNİ</t>
  </si>
  <si>
    <t>TASARIM UZMANI TAHMİNİ</t>
  </si>
  <si>
    <t>ETKİNLİK PERSONELİ TAHMİNİ</t>
  </si>
  <si>
    <t>YÖNETİCİ PERSONEL TAHMİNİ</t>
  </si>
  <si>
    <t>HESAP YÖNETİCİSİ FİİLİ</t>
  </si>
  <si>
    <t>PROJE YÖNETİCİSİ FİİLİ</t>
  </si>
  <si>
    <t>STRATEJİ YÖNETİCİSİ FİİLİ</t>
  </si>
  <si>
    <t>TASARIM UZMANI FİİLİ</t>
  </si>
  <si>
    <t>ETKİNLİK PERSONELİ FİİLİ</t>
  </si>
  <si>
    <t>YÖNETİCİ PERSONEL FİİLİ</t>
  </si>
  <si>
    <t>Genel 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</si>
</sst>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_);_(* \(#,##0\);_(* &quot;-&quot;_);_(@_)"/>
    <numFmt numFmtId="165" formatCode="_(* #,##0.00_);_(* \(#,##0.00\);_(* &quot;-&quot;??_);_(@_)"/>
    <numFmt numFmtId="166" formatCode="_-* #,##0.00\ &quot;₺&quot;_-;\-* #,##0.00\ &quot;₺&quot;_-;_-* &quot;-&quot;??\ &quot;₺&quot;_-;_-@_-"/>
    <numFmt numFmtId="167" formatCode="_-* #,##0\ &quot;₺&quot;_-;\-* #,##0\ &quot;₺&quot;_-;_-* &quot;-&quot;\ &quot;₺&quot;_-;_-@_-"/>
    <numFmt numFmtId="168" formatCode="#,##0\ &quot;₺&quot;"/>
    <numFmt numFmtId="169" formatCode="&quot;₺&quot;#,##0"/>
    <numFmt numFmtId="170" formatCode="&quot;₺&quot;#,##0.00"/>
  </numFmts>
  <fonts count="32" x14ac:knownFonts="1">
    <font>
      <sz val="10"/>
      <color theme="1" tint="0.249946592608417"/>
      <name val="Cambria"/>
      <family val="2"/>
      <scheme val="minor"/>
    </font>
    <font>
      <sz val="11"/>
      <color theme="1"/>
      <name val="Cambria"/>
      <family val="2"/>
      <scheme val="minor"/>
    </font>
    <font>
      <sz val="11"/>
      <color theme="1"/>
      <name val="Cambria"/>
      <family val="1"/>
      <scheme val="minor"/>
    </font>
    <font>
      <sz val="20"/>
      <color theme="1" tint="0.249946592608417"/>
      <name val="Tahoma"/>
      <family val="2"/>
      <scheme val="major"/>
    </font>
    <font>
      <sz val="16"/>
      <color theme="1" tint="0.3499862666707358"/>
      <name val="Tahoma"/>
      <family val="2"/>
      <scheme val="major"/>
    </font>
    <font>
      <sz val="12"/>
      <color theme="1" tint="0.249946592608417"/>
      <name val="Tahoma"/>
      <family val="2"/>
      <scheme val="major"/>
    </font>
    <font>
      <sz val="11"/>
      <color theme="1"/>
      <name val="Cambria"/>
      <family val="1"/>
      <scheme val="minor"/>
    </font>
    <font>
      <i/>
      <sz val="10"/>
      <color theme="1"/>
      <name val="Tahoma"/>
      <family val="2"/>
      <scheme val="major"/>
    </font>
    <font>
      <sz val="10"/>
      <color theme="1"/>
      <name val="Tahoma"/>
      <family val="2"/>
      <scheme val="major"/>
    </font>
    <font>
      <sz val="10"/>
      <color theme="1"/>
      <name val="Tahoma"/>
      <family val="2"/>
      <scheme val="major"/>
    </font>
    <font>
      <sz val="11"/>
      <color theme="0"/>
      <name val="Cambria"/>
      <family val="1"/>
      <scheme val="minor"/>
    </font>
    <font>
      <sz val="16"/>
      <color theme="0"/>
      <name val="Tahoma"/>
      <family val="2"/>
      <scheme val="major"/>
    </font>
    <font>
      <sz val="11"/>
      <color theme="1" tint="0.249946592608417"/>
      <name val="Cambria"/>
      <family val="1"/>
      <scheme val="minor"/>
    </font>
    <font>
      <b/>
      <sz val="11"/>
      <color theme="1" tint="0.249946592608417"/>
      <name val="Cambria"/>
      <family val="1"/>
      <scheme val="minor"/>
    </font>
    <font>
      <sz val="10"/>
      <color theme="0"/>
      <name val="Cambria"/>
      <family val="2"/>
      <scheme val="minor"/>
    </font>
    <font>
      <b/>
      <sz val="10"/>
      <name val="Cambria"/>
      <family val="2"/>
      <scheme val="minor"/>
    </font>
    <font>
      <sz val="10"/>
      <color theme="1" tint="0.249946592608417"/>
      <name val="Cambria"/>
      <family val="2"/>
      <scheme val="minor"/>
    </font>
    <font>
      <sz val="18"/>
      <color theme="3"/>
      <name val="Tahoma"/>
      <family val="2"/>
      <scheme val="major"/>
    </font>
    <font>
      <b/>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
      <b/>
      <sz val="10"/>
      <color theme="1" tint="0.249946592608417"/>
      <name val="Cambria"/>
      <family val="1"/>
      <scheme val="minor"/>
    </font>
  </fonts>
  <fills count="36">
    <fill>
      <patternFill patternType="none"/>
    </fill>
    <fill>
      <patternFill patternType="gray125"/>
    </fill>
    <fill>
      <patternFill patternType="solid">
        <fgColor theme="0" tint="-0.14996795556505021"/>
        <bgColor indexed="64"/>
      </patternFill>
    </fill>
    <fill>
      <patternFill patternType="solid">
        <fgColor theme="5" tint="-0.249977111117893"/>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8">
    <border>
      <left/>
      <right/>
      <top/>
      <bottom/>
      <diagonal/>
    </border>
    <border>
      <left/>
      <right/>
      <top/>
      <bottom style="thin">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165" fontId="16" fillId="0" borderId="0" applyFont="0" applyFill="0" applyBorder="0" applyAlignment="0" applyProtection="0"/>
    <xf numFmtId="164"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2" applyNumberFormat="0" applyAlignment="0" applyProtection="0"/>
    <xf numFmtId="0" fontId="23" fillId="9" borderId="3" applyNumberFormat="0" applyAlignment="0" applyProtection="0"/>
    <xf numFmtId="0" fontId="24" fillId="9" borderId="2" applyNumberFormat="0" applyAlignment="0" applyProtection="0"/>
    <xf numFmtId="0" fontId="25" fillId="0" borderId="4" applyNumberFormat="0" applyFill="0" applyAlignment="0" applyProtection="0"/>
    <xf numFmtId="0" fontId="26" fillId="10" borderId="5" applyNumberFormat="0" applyAlignment="0" applyProtection="0"/>
    <xf numFmtId="0" fontId="27" fillId="0" borderId="0" applyNumberFormat="0" applyFill="0" applyBorder="0" applyAlignment="0" applyProtection="0"/>
    <xf numFmtId="0" fontId="16" fillId="11" borderId="6" applyNumberFormat="0" applyFont="0" applyAlignment="0" applyProtection="0"/>
    <xf numFmtId="0" fontId="28" fillId="0" borderId="0" applyNumberFormat="0" applyFill="0" applyBorder="0" applyAlignment="0" applyProtection="0"/>
    <xf numFmtId="0" fontId="29" fillId="0" borderId="7" applyNumberFormat="0" applyFill="0" applyAlignment="0" applyProtection="0"/>
    <xf numFmtId="0" fontId="3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5">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9" fontId="6" fillId="0" borderId="0" xfId="0" applyNumberFormat="1" applyFont="1"/>
    <xf numFmtId="9" fontId="6" fillId="2" borderId="0" xfId="0" applyNumberFormat="1" applyFont="1" applyFill="1"/>
    <xf numFmtId="0" fontId="7" fillId="0" borderId="0" xfId="0" applyFont="1"/>
    <xf numFmtId="0" fontId="0" fillId="0" borderId="0" xfId="0" applyAlignment="1">
      <alignment wrapText="1"/>
    </xf>
    <xf numFmtId="0" fontId="2" fillId="0" borderId="0" xfId="0" applyFont="1" applyAlignment="1">
      <alignment wrapText="1"/>
    </xf>
    <xf numFmtId="0" fontId="10" fillId="0" borderId="0" xfId="0" applyFont="1"/>
    <xf numFmtId="4" fontId="10" fillId="0" borderId="0" xfId="0" applyNumberFormat="1" applyFont="1"/>
    <xf numFmtId="0" fontId="2" fillId="0" borderId="0" xfId="0" applyFont="1" applyAlignment="1">
      <alignment vertical="center"/>
    </xf>
    <xf numFmtId="0" fontId="5" fillId="0" borderId="0" xfId="3" applyAlignment="1">
      <alignment vertical="center"/>
    </xf>
    <xf numFmtId="0" fontId="11" fillId="4" borderId="0" xfId="2" applyFont="1" applyFill="1" applyAlignment="1">
      <alignment horizontal="center"/>
    </xf>
    <xf numFmtId="0" fontId="10" fillId="0" borderId="0" xfId="0" applyFont="1" applyAlignment="1">
      <alignment vertical="center"/>
    </xf>
    <xf numFmtId="0" fontId="12" fillId="0" borderId="0" xfId="0" applyFont="1" applyAlignment="1">
      <alignment vertical="center" wrapText="1"/>
    </xf>
    <xf numFmtId="0" fontId="12" fillId="0" borderId="0" xfId="0" applyFont="1" applyAlignment="1">
      <alignment wrapText="1"/>
    </xf>
    <xf numFmtId="0" fontId="13" fillId="0" borderId="0" xfId="0" applyFont="1" applyAlignment="1">
      <alignment wrapText="1"/>
    </xf>
    <xf numFmtId="0" fontId="10" fillId="0" borderId="0" xfId="0" applyFont="1" applyAlignment="1">
      <alignment wrapText="1"/>
    </xf>
    <xf numFmtId="0" fontId="9" fillId="0" borderId="0" xfId="0" applyFont="1" applyAlignment="1">
      <alignment wrapText="1"/>
    </xf>
    <xf numFmtId="0" fontId="8" fillId="0" borderId="0" xfId="0" applyFont="1" applyAlignment="1">
      <alignment wrapText="1"/>
    </xf>
    <xf numFmtId="14" fontId="0" fillId="0" borderId="0" xfId="0" applyNumberFormat="1"/>
    <xf numFmtId="0" fontId="14" fillId="3" borderId="0" xfId="0" applyFont="1" applyFill="1" applyAlignment="1">
      <alignment wrapText="1"/>
    </xf>
    <xf numFmtId="169" fontId="6" fillId="0" borderId="0" xfId="0" applyNumberFormat="1" applyFont="1"/>
    <xf numFmtId="170" fontId="10" fillId="0" borderId="0" xfId="0" applyNumberFormat="1" applyFont="1"/>
    <xf numFmtId="169" fontId="0" fillId="0" borderId="0" xfId="0" applyNumberFormat="1"/>
    <xf numFmtId="0" fontId="10" fillId="0" borderId="0" xfId="0" applyFont="1" applyAlignment="1">
      <alignment horizontal="center"/>
    </xf>
    <xf numFmtId="0" fontId="0" fillId="0" borderId="0" xfId="0" applyFill="1"/>
    <xf numFmtId="170" fontId="0" fillId="0" borderId="0" xfId="0" applyNumberFormat="1" applyFill="1"/>
    <xf numFmtId="170" fontId="15" fillId="0" borderId="0" xfId="0" applyNumberFormat="1" applyFont="1" applyFill="1"/>
    <xf numFmtId="0" fontId="15" fillId="0" borderId="0" xfId="0" applyFont="1" applyFill="1"/>
    <xf numFmtId="0" fontId="31" fillId="0" borderId="0" xfId="0" applyFont="1" applyFill="1"/>
    <xf numFmtId="0" fontId="31" fillId="0" borderId="0" xfId="0" applyFont="1" applyFill="1" applyAlignment="1">
      <alignment wrapText="1"/>
    </xf>
  </cellXfs>
  <cellStyles count="47">
    <cellStyle name="%20 - Vurgu1" xfId="24" builtinId="30" customBuiltin="1"/>
    <cellStyle name="%20 - Vurgu2" xfId="28" builtinId="34" customBuiltin="1"/>
    <cellStyle name="%20 - Vurgu3" xfId="32" builtinId="38" customBuiltin="1"/>
    <cellStyle name="%20 - Vurgu4" xfId="36" builtinId="42" customBuiltin="1"/>
    <cellStyle name="%20 - Vurgu5" xfId="40" builtinId="46" customBuiltin="1"/>
    <cellStyle name="%20 - Vurgu6" xfId="44" builtinId="50" customBuiltin="1"/>
    <cellStyle name="%40 - Vurgu1" xfId="25" builtinId="31" customBuiltin="1"/>
    <cellStyle name="%40 - Vurgu2" xfId="29" builtinId="35" customBuiltin="1"/>
    <cellStyle name="%40 - Vurgu3" xfId="33" builtinId="39" customBuiltin="1"/>
    <cellStyle name="%40 - Vurgu4" xfId="37" builtinId="43" customBuiltin="1"/>
    <cellStyle name="%40 - Vurgu5" xfId="41" builtinId="47" customBuiltin="1"/>
    <cellStyle name="%40 - Vurgu6" xfId="45" builtinId="51" customBuiltin="1"/>
    <cellStyle name="%60 - Vurgu1" xfId="26" builtinId="32" customBuiltin="1"/>
    <cellStyle name="%60 - Vurgu2" xfId="30" builtinId="36" customBuiltin="1"/>
    <cellStyle name="%60 - Vurgu3" xfId="34" builtinId="40" customBuiltin="1"/>
    <cellStyle name="%60 - Vurgu4" xfId="38" builtinId="44" customBuiltin="1"/>
    <cellStyle name="%60 - Vurgu5" xfId="42" builtinId="48" customBuiltin="1"/>
    <cellStyle name="%60 - Vurgu6" xfId="46" builtinId="52" customBuiltin="1"/>
    <cellStyle name="Açıklama Metni" xfId="21" builtinId="53" customBuiltin="1"/>
    <cellStyle name="Ana Başlık" xfId="9" builtinId="15" customBuiltin="1"/>
    <cellStyle name="Bağlı Hücre" xfId="17" builtinId="24" customBuiltin="1"/>
    <cellStyle name="Başlık 1" xfId="1" builtinId="16" customBuiltin="1"/>
    <cellStyle name="Başlık 2" xfId="2" builtinId="17" customBuiltin="1"/>
    <cellStyle name="Başlık 3" xfId="3" builtinId="18" customBuiltin="1"/>
    <cellStyle name="Başlık 4" xfId="10" builtinId="19" customBuiltin="1"/>
    <cellStyle name="Binlik Ayracı [0]" xfId="5" builtinId="6" customBuiltin="1"/>
    <cellStyle name="Çıkış" xfId="15" builtinId="21" customBuiltin="1"/>
    <cellStyle name="Giriş" xfId="14" builtinId="20" customBuiltin="1"/>
    <cellStyle name="Hesaplama" xfId="16" builtinId="22" customBuiltin="1"/>
    <cellStyle name="İşaretli Hücre" xfId="18" builtinId="23" customBuiltin="1"/>
    <cellStyle name="İyi" xfId="11" builtinId="26" customBuiltin="1"/>
    <cellStyle name="Kötü" xfId="12" builtinId="27" customBuiltin="1"/>
    <cellStyle name="Normal" xfId="0" builtinId="0" customBuiltin="1"/>
    <cellStyle name="Not" xfId="20" builtinId="10" customBuiltin="1"/>
    <cellStyle name="Nötr" xfId="13" builtinId="28" customBuiltin="1"/>
    <cellStyle name="ParaBirimi" xfId="6" builtinId="4" customBuiltin="1"/>
    <cellStyle name="ParaBirimi [0]" xfId="7" builtinId="7" customBuiltin="1"/>
    <cellStyle name="Toplam" xfId="22" builtinId="25" customBuiltin="1"/>
    <cellStyle name="Uyarı Metni" xfId="19" builtinId="11" customBuiltin="1"/>
    <cellStyle name="Virgül" xfId="4" builtinId="3" customBuiltin="1"/>
    <cellStyle name="Vurgu1" xfId="23" builtinId="29" customBuiltin="1"/>
    <cellStyle name="Vurgu2" xfId="27" builtinId="33" customBuiltin="1"/>
    <cellStyle name="Vurgu3" xfId="31" builtinId="37" customBuiltin="1"/>
    <cellStyle name="Vurgu4" xfId="35" builtinId="41" customBuiltin="1"/>
    <cellStyle name="Vurgu5" xfId="39" builtinId="45" customBuiltin="1"/>
    <cellStyle name="Vurgu6" xfId="43" builtinId="49" customBuiltin="1"/>
    <cellStyle name="Yüzde" xfId="8" builtinId="5" customBuiltin="1"/>
  </cellStyles>
  <dxfs count="172">
    <dxf>
      <fill>
        <patternFill patternType="solid">
          <bgColor theme="0"/>
        </patternFill>
      </fill>
    </dxf>
    <dxf>
      <fill>
        <patternFill patternType="solid">
          <bgColor theme="0"/>
        </patternFill>
      </fill>
    </dxf>
    <dxf>
      <font>
        <b/>
      </font>
    </dxf>
    <dxf>
      <fill>
        <patternFill patternType="none">
          <bgColor auto="1"/>
        </patternFill>
      </fill>
    </dxf>
    <dxf>
      <fill>
        <patternFill patternType="none">
          <bgColor auto="1"/>
        </patternFill>
      </fill>
    </dxf>
    <dxf>
      <fill>
        <patternFill patternType="none">
          <bgColor auto="1"/>
        </patternFill>
      </fill>
    </dxf>
    <dxf>
      <font>
        <b/>
      </font>
    </dxf>
    <dxf>
      <font>
        <b/>
      </font>
    </dxf>
    <dxf>
      <font>
        <color theme="0"/>
      </font>
    </dxf>
    <dxf>
      <font>
        <color theme="0"/>
      </font>
    </dxf>
    <dxf>
      <fill>
        <patternFill patternType="solid">
          <bgColor theme="0"/>
        </patternFill>
      </fill>
    </dxf>
    <dxf>
      <fill>
        <patternFill patternType="solid">
          <bgColor theme="0"/>
        </patternFill>
      </fill>
    </dxf>
    <dxf>
      <font>
        <color theme="1"/>
      </font>
    </dxf>
    <dxf>
      <font>
        <color theme="1"/>
      </font>
    </dxf>
    <dxf>
      <fill>
        <patternFill patternType="none">
          <bgColor auto="1"/>
        </patternFill>
      </fill>
    </dxf>
    <dxf>
      <fill>
        <patternFill patternType="none">
          <bgColor auto="1"/>
        </patternFill>
      </fill>
    </dxf>
    <dxf>
      <fill>
        <patternFill>
          <bgColor auto="1"/>
        </patternFill>
      </fill>
    </dxf>
    <dxf>
      <fill>
        <patternFill>
          <bgColor auto="1"/>
        </patternFill>
      </fill>
    </dxf>
    <dxf>
      <font>
        <color auto="1"/>
      </font>
    </dxf>
    <dxf>
      <font>
        <color auto="1"/>
      </font>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alignment wrapText="1"/>
    </dxf>
    <dxf>
      <font>
        <b/>
        <family val="1"/>
      </font>
    </dxf>
    <dxf>
      <font>
        <b/>
        <family val="1"/>
      </font>
    </dxf>
    <dxf>
      <font>
        <b/>
        <family val="1"/>
      </font>
    </dxf>
    <dxf>
      <font>
        <b/>
        <family val="1"/>
      </font>
    </dxf>
    <dxf>
      <fill>
        <patternFill patternType="solid">
          <bgColor theme="0"/>
        </patternFill>
      </fill>
    </dxf>
    <dxf>
      <fill>
        <patternFill patternType="solid">
          <bgColor theme="0"/>
        </patternFill>
      </fill>
    </dxf>
    <dxf>
      <font>
        <b/>
      </font>
    </dxf>
    <dxf>
      <fill>
        <patternFill patternType="none">
          <bgColor auto="1"/>
        </patternFill>
      </fill>
    </dxf>
    <dxf>
      <fill>
        <patternFill patternType="none">
          <bgColor auto="1"/>
        </patternFill>
      </fill>
    </dxf>
    <dxf>
      <fill>
        <patternFill patternType="none">
          <bgColor auto="1"/>
        </patternFill>
      </fill>
    </dxf>
    <dxf>
      <font>
        <b/>
      </font>
    </dxf>
    <dxf>
      <font>
        <b/>
      </font>
    </dxf>
    <dxf>
      <font>
        <color theme="0"/>
      </font>
    </dxf>
    <dxf>
      <font>
        <color theme="0"/>
      </font>
    </dxf>
    <dxf>
      <fill>
        <patternFill patternType="solid">
          <bgColor theme="0"/>
        </patternFill>
      </fill>
    </dxf>
    <dxf>
      <fill>
        <patternFill patternType="solid">
          <bgColor theme="0"/>
        </patternFill>
      </fill>
    </dxf>
    <dxf>
      <font>
        <color theme="1"/>
      </font>
    </dxf>
    <dxf>
      <font>
        <color theme="1"/>
      </font>
    </dxf>
    <dxf>
      <fill>
        <patternFill patternType="none">
          <bgColor auto="1"/>
        </patternFill>
      </fill>
    </dxf>
    <dxf>
      <fill>
        <patternFill patternType="none">
          <bgColor auto="1"/>
        </patternFill>
      </fill>
    </dxf>
    <dxf>
      <fill>
        <patternFill>
          <bgColor auto="1"/>
        </patternFill>
      </fill>
    </dxf>
    <dxf>
      <fill>
        <patternFill>
          <bgColor auto="1"/>
        </patternFill>
      </fill>
    </dxf>
    <dxf>
      <font>
        <color auto="1"/>
      </font>
    </dxf>
    <dxf>
      <font>
        <color auto="1"/>
      </font>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alignment wrapText="1"/>
    </dxf>
    <dxf>
      <alignment wrapText="1"/>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numFmt numFmtId="170" formatCode="&quot;₺&quot;#,##0.00"/>
    </dxf>
    <dxf>
      <font>
        <color auto="1"/>
      </font>
    </dxf>
    <dxf>
      <font>
        <color auto="1"/>
      </font>
    </dxf>
    <dxf>
      <fill>
        <patternFill>
          <bgColor auto="1"/>
        </patternFill>
      </fill>
    </dxf>
    <dxf>
      <fill>
        <patternFill>
          <bgColor auto="1"/>
        </patternFill>
      </fill>
    </dxf>
    <dxf>
      <fill>
        <patternFill patternType="none">
          <bgColor auto="1"/>
        </patternFill>
      </fill>
    </dxf>
    <dxf>
      <fill>
        <patternFill patternType="none">
          <bgColor auto="1"/>
        </patternFill>
      </fill>
    </dxf>
    <dxf>
      <font>
        <color theme="1"/>
      </font>
    </dxf>
    <dxf>
      <font>
        <color theme="1"/>
      </font>
    </dxf>
    <dxf>
      <fill>
        <patternFill patternType="solid">
          <bgColor theme="0"/>
        </patternFill>
      </fill>
    </dxf>
    <dxf>
      <fill>
        <patternFill patternType="solid">
          <bgColor theme="0"/>
        </patternFill>
      </fill>
    </dxf>
    <dxf>
      <font>
        <color theme="0"/>
      </font>
    </dxf>
    <dxf>
      <font>
        <color theme="0"/>
      </font>
    </dxf>
    <dxf>
      <font>
        <b/>
      </font>
    </dxf>
    <dxf>
      <font>
        <b/>
      </font>
    </dxf>
    <dxf>
      <fill>
        <patternFill patternType="none">
          <bgColor auto="1"/>
        </patternFill>
      </fill>
    </dxf>
    <dxf>
      <fill>
        <patternFill patternType="none">
          <bgColor auto="1"/>
        </patternFill>
      </fill>
    </dxf>
    <dxf>
      <fill>
        <patternFill patternType="none">
          <bgColor auto="1"/>
        </patternFill>
      </fill>
    </dxf>
    <dxf>
      <font>
        <b/>
      </font>
    </dxf>
    <dxf>
      <fill>
        <patternFill patternType="solid">
          <bgColor theme="0"/>
        </patternFill>
      </fill>
    </dxf>
    <dxf>
      <fill>
        <patternFill patternType="solid">
          <bgColor theme="0"/>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9"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9"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9"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9"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9"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9"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9"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9"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9"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9"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9"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69" formatCode="&quot;₺&quot;#,##0"/>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0" formatCode="General"/>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0" formatCode="General"/>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9" formatCode="d/mm/yyyy"/>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9" formatCode="d/mm/yyyy"/>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9" formatCode="d/mm/yyyy"/>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numFmt numFmtId="19" formatCode="d/mm/yyyy"/>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mbria"/>
        <family val="1"/>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1"/>
        <name val="Tahoma"/>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
      <border>
        <top style="thin">
          <color theme="5" tint="0.7999816888943144"/>
        </top>
        <bottom style="thin">
          <color theme="5" tint="0.7999816888943144"/>
        </bottom>
      </border>
    </dxf>
    <dxf>
      <border>
        <top style="thin">
          <color theme="5" tint="0.7999816888943144"/>
        </top>
        <bottom style="thin">
          <color theme="5" tint="0.7999816888943144"/>
        </bottom>
      </border>
    </dxf>
    <dxf>
      <fill>
        <patternFill patternType="solid">
          <fgColor theme="5" tint="0.7999816888943144"/>
          <bgColor theme="5" tint="0.7999816888943144"/>
        </patternFill>
      </fill>
      <border>
        <bottom style="thin">
          <color theme="5"/>
        </bottom>
      </border>
    </dxf>
    <dxf>
      <font>
        <color theme="0"/>
      </font>
      <fill>
        <patternFill patternType="solid">
          <fgColor theme="5" tint="0.3999755851924192"/>
          <bgColor theme="5" tint="0.3999755851924192"/>
        </patternFill>
      </fill>
      <border>
        <bottom style="thin">
          <color theme="5" tint="0.7999816888943144"/>
        </bottom>
        <horizontal style="thin">
          <color theme="5" tint="0.3999755851924192"/>
        </horizontal>
      </border>
    </dxf>
    <dxf>
      <border>
        <bottom style="thin">
          <color theme="5" tint="0.5999938962981048"/>
        </bottom>
      </border>
    </dxf>
    <dxf>
      <font>
        <b/>
        <color theme="1"/>
      </font>
      <fill>
        <patternFill patternType="solid">
          <fgColor theme="0" tint="-0.1499984740745262"/>
          <bgColor theme="0" tint="-0.1499984740745262"/>
        </patternFill>
      </fill>
    </dxf>
    <dxf>
      <font>
        <b/>
        <color theme="0"/>
      </font>
      <fill>
        <patternFill patternType="solid">
          <fgColor theme="5" tint="0.3999755851924192"/>
          <bgColor theme="5" tint="0.3999755851924192"/>
        </patternFill>
      </fill>
    </dxf>
    <dxf>
      <font>
        <b/>
        <color theme="0"/>
      </font>
    </dxf>
    <dxf>
      <border>
        <left style="thin">
          <color theme="5" tint="-0.249977111117893"/>
        </left>
        <right style="thin">
          <color theme="5" tint="-0.249977111117893"/>
        </right>
      </border>
    </dxf>
    <dxf>
      <border>
        <top style="thin">
          <color theme="5" tint="-0.249977111117893"/>
        </top>
        <bottom style="thin">
          <color theme="5" tint="-0.249977111117893"/>
        </bottom>
        <horizontal style="thin">
          <color theme="5" tint="-0.249977111117893"/>
        </horizontal>
      </border>
    </dxf>
    <dxf>
      <font>
        <color auto="1"/>
      </font>
      <border>
        <top style="double">
          <color theme="5" tint="-0.249977111117893"/>
        </top>
      </border>
    </dxf>
    <dxf>
      <font>
        <color theme="0"/>
      </font>
      <fill>
        <patternFill patternType="solid">
          <fgColor theme="5" tint="-0.249977111117893"/>
          <bgColor theme="5" tint="-0.249977111117893"/>
        </patternFill>
      </fill>
      <border>
        <horizontal style="thin">
          <color theme="5" tint="-0.249977111117893"/>
        </horizontal>
      </border>
    </dxf>
  </dxfs>
  <tableStyles count="1" defaultTableStyle="TableStyleMedium3" defaultPivotStyle="PivotStyleLight16">
    <tableStyle name="Projeİzleyicisi" table="0" count="12" xr9:uid="{23DA97AA-2C17-4E01-857D-321976E8BB89}">
      <tableStyleElement type="headerRow" dxfId="171"/>
      <tableStyleElement type="totalRow" dxfId="170"/>
      <tableStyleElement type="firstRowStripe" dxfId="169"/>
      <tableStyleElement type="firstColumnStripe" dxfId="168"/>
      <tableStyleElement type="firstHeaderCell" dxfId="167"/>
      <tableStyleElement type="firstSubtotalRow" dxfId="166"/>
      <tableStyleElement type="secondSubtotalRow" dxfId="165"/>
      <tableStyleElement type="firstColumnSubheading" dxfId="164"/>
      <tableStyleElement type="firstRowSubheading" dxfId="163"/>
      <tableStyleElement type="secondRowSubheading" dxfId="162"/>
      <tableStyleElement type="pageFieldLabels" dxfId="161"/>
      <tableStyleElement type="pageFieldValues" dxfId="16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customXml" Target="/customXml/item3.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22.xml" Id="rId11" /><Relationship Type="http://schemas.openxmlformats.org/officeDocument/2006/relationships/pivotCacheDefinition" Target="/xl/pivotCache/pivotCacheDefinition11.xml" Id="rId5" /><Relationship Type="http://schemas.openxmlformats.org/officeDocument/2006/relationships/customXml" Target="/customXml/item13.xml" Id="rId10" /><Relationship Type="http://schemas.openxmlformats.org/officeDocument/2006/relationships/worksheet" Target="/xl/worksheets/sheet44.xml" Id="rId4" /><Relationship Type="http://schemas.openxmlformats.org/officeDocument/2006/relationships/calcChain" Target="/xl/calcChain.xml" Id="rId9"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PLANLANAN ve FİİLİ MALİYET</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tr-TR"/>
        </a:p>
      </c:txPr>
    </c:title>
    <c:autoTitleDeleted val="0"/>
    <c:plotArea>
      <c:layout/>
      <c:barChart>
        <c:barDir val="col"/>
        <c:grouping val="clustered"/>
        <c:varyColors val="0"/>
        <c:ser>
          <c:idx val="0"/>
          <c:order val="0"/>
          <c:tx>
            <c:strRef>
              <c:f>'PROJE PARAMETRELERİ'!$B$16</c:f>
              <c:strCache>
                <c:ptCount val="1"/>
                <c:pt idx="0">
                  <c:v>PLANLANAN MALİYET</c:v>
                </c:pt>
              </c:strCache>
            </c:strRef>
          </c:tx>
          <c:spPr>
            <a:solidFill>
              <a:schemeClr val="accent1"/>
            </a:solidFill>
            <a:ln>
              <a:noFill/>
            </a:ln>
            <a:effectLst/>
          </c:spPr>
          <c:invertIfNegative val="0"/>
          <c:cat>
            <c:strRef>
              <c:f>'PROJE PARAMETRELERİ'!$C$15:$H$15</c:f>
              <c:strCache>
                <c:ptCount val="6"/>
                <c:pt idx="0">
                  <c:v>HESAP YÖNETİCİSİ</c:v>
                </c:pt>
                <c:pt idx="1">
                  <c:v>PROJE YÖNETİCİSİ</c:v>
                </c:pt>
                <c:pt idx="2">
                  <c:v>STRATEJİ YÖNETİCİSİ</c:v>
                </c:pt>
                <c:pt idx="3">
                  <c:v>TASARIM UZMANI</c:v>
                </c:pt>
                <c:pt idx="4">
                  <c:v>ETKİNLİK PERSONELİ</c:v>
                </c:pt>
                <c:pt idx="5">
                  <c:v>YÖNETİCİ PERSONEL</c:v>
                </c:pt>
              </c:strCache>
            </c:strRef>
          </c:cat>
          <c:val>
            <c:numRef>
              <c:f>'PROJE PARAMETRELERİ'!$C$16:$H$16</c:f>
              <c:numCache>
                <c:formatCode>"₺"#,##0.00</c:formatCode>
                <c:ptCount val="6"/>
                <c:pt idx="0">
                  <c:v>54000</c:v>
                </c:pt>
                <c:pt idx="1">
                  <c:v>52200</c:v>
                </c:pt>
                <c:pt idx="2">
                  <c:v>24000</c:v>
                </c:pt>
                <c:pt idx="3">
                  <c:v>29000</c:v>
                </c:pt>
                <c:pt idx="4">
                  <c:v>13200</c:v>
                </c:pt>
                <c:pt idx="5">
                  <c:v>9000</c:v>
                </c:pt>
              </c:numCache>
            </c:numRef>
          </c:val>
          <c:extLst>
            <c:ext xmlns:c16="http://schemas.microsoft.com/office/drawing/2014/chart" uri="{C3380CC4-5D6E-409C-BE32-E72D297353CC}">
              <c16:uniqueId val="{00000000-AAD0-4845-B60A-67B25D8A3957}"/>
            </c:ext>
          </c:extLst>
        </c:ser>
        <c:ser>
          <c:idx val="1"/>
          <c:order val="1"/>
          <c:tx>
            <c:strRef>
              <c:f>'PROJE PARAMETRELERİ'!$B$17</c:f>
              <c:strCache>
                <c:ptCount val="1"/>
                <c:pt idx="0">
                  <c:v>FİİLİ MASRAF</c:v>
                </c:pt>
              </c:strCache>
            </c:strRef>
          </c:tx>
          <c:spPr>
            <a:solidFill>
              <a:schemeClr val="accent2"/>
            </a:solidFill>
            <a:ln>
              <a:noFill/>
            </a:ln>
            <a:effectLst/>
          </c:spPr>
          <c:invertIfNegative val="0"/>
          <c:cat>
            <c:strRef>
              <c:f>'PROJE PARAMETRELERİ'!$C$15:$H$15</c:f>
              <c:strCache>
                <c:ptCount val="6"/>
                <c:pt idx="0">
                  <c:v>HESAP YÖNETİCİSİ</c:v>
                </c:pt>
                <c:pt idx="1">
                  <c:v>PROJE YÖNETİCİSİ</c:v>
                </c:pt>
                <c:pt idx="2">
                  <c:v>STRATEJİ YÖNETİCİSİ</c:v>
                </c:pt>
                <c:pt idx="3">
                  <c:v>TASARIM UZMANI</c:v>
                </c:pt>
                <c:pt idx="4">
                  <c:v>ETKİNLİK PERSONELİ</c:v>
                </c:pt>
                <c:pt idx="5">
                  <c:v>YÖNETİCİ PERSONEL</c:v>
                </c:pt>
              </c:strCache>
            </c:strRef>
          </c:cat>
          <c:val>
            <c:numRef>
              <c:f>'PROJE PARAMETRELERİ'!$C$17:$H$17</c:f>
              <c:numCache>
                <c:formatCode>"₺"#,##0.00</c:formatCode>
                <c:ptCount val="6"/>
                <c:pt idx="0">
                  <c:v>54360</c:v>
                </c:pt>
                <c:pt idx="1">
                  <c:v>51540</c:v>
                </c:pt>
                <c:pt idx="2">
                  <c:v>25650</c:v>
                </c:pt>
                <c:pt idx="3">
                  <c:v>28900</c:v>
                </c:pt>
                <c:pt idx="4">
                  <c:v>13400</c:v>
                </c:pt>
                <c:pt idx="5">
                  <c:v>9060</c:v>
                </c:pt>
              </c:numCache>
            </c:numRef>
          </c:val>
          <c:extLst>
            <c:ext xmlns:c16="http://schemas.microsoft.com/office/drawing/2014/chart" uri="{C3380CC4-5D6E-409C-BE32-E72D297353CC}">
              <c16:uniqueId val="{00000001-AAD0-4845-B60A-67B25D8A3957}"/>
            </c:ext>
          </c:extLst>
        </c:ser>
        <c:dLbls>
          <c:showLegendKey val="0"/>
          <c:showVal val="0"/>
          <c:showCatName val="0"/>
          <c:showSerName val="0"/>
          <c:showPercent val="0"/>
          <c:showBubbleSize val="0"/>
        </c:dLbls>
        <c:gapWidth val="199"/>
        <c:axId val="235542680"/>
        <c:axId val="235555352"/>
      </c:barChart>
      <c:catAx>
        <c:axId val="235542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tr-TR"/>
          </a:p>
        </c:txPr>
        <c:crossAx val="235555352"/>
        <c:crosses val="autoZero"/>
        <c:auto val="1"/>
        <c:lblAlgn val="ctr"/>
        <c:lblOffset val="100"/>
        <c:noMultiLvlLbl val="0"/>
      </c:catAx>
      <c:valAx>
        <c:axId val="23555535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35542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PLANLANAN ve FİİLİ SAATLER</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tr-TR"/>
        </a:p>
      </c:txPr>
    </c:title>
    <c:autoTitleDeleted val="0"/>
    <c:plotArea>
      <c:layout/>
      <c:barChart>
        <c:barDir val="col"/>
        <c:grouping val="clustered"/>
        <c:varyColors val="0"/>
        <c:ser>
          <c:idx val="0"/>
          <c:order val="0"/>
          <c:tx>
            <c:strRef>
              <c:f>'PROJE PARAMETRELERİ'!$B$18</c:f>
              <c:strCache>
                <c:ptCount val="1"/>
                <c:pt idx="0">
                  <c:v>PLANLANAN SAATLER</c:v>
                </c:pt>
              </c:strCache>
            </c:strRef>
          </c:tx>
          <c:spPr>
            <a:solidFill>
              <a:schemeClr val="accent1"/>
            </a:solidFill>
            <a:ln>
              <a:noFill/>
            </a:ln>
            <a:effectLst/>
          </c:spPr>
          <c:invertIfNegative val="0"/>
          <c:cat>
            <c:strRef>
              <c:f>'PROJE PARAMETRELERİ'!$C$15:$H$15</c:f>
              <c:strCache>
                <c:ptCount val="6"/>
                <c:pt idx="0">
                  <c:v>HESAP YÖNETİCİSİ</c:v>
                </c:pt>
                <c:pt idx="1">
                  <c:v>PROJE YÖNETİCİSİ</c:v>
                </c:pt>
                <c:pt idx="2">
                  <c:v>STRATEJİ YÖNETİCİSİ</c:v>
                </c:pt>
                <c:pt idx="3">
                  <c:v>TASARIM UZMANI</c:v>
                </c:pt>
                <c:pt idx="4">
                  <c:v>ETKİNLİK PERSONELİ</c:v>
                </c:pt>
                <c:pt idx="5">
                  <c:v>YÖNETİCİ PERSONEL</c:v>
                </c:pt>
              </c:strCache>
            </c:strRef>
          </c:cat>
          <c:val>
            <c:numRef>
              <c:f>'PROJE PARAMETRELERİ'!$C$18:$H$18</c:f>
              <c:numCache>
                <c:formatCode>#,##0.00</c:formatCode>
                <c:ptCount val="6"/>
                <c:pt idx="0">
                  <c:v>300</c:v>
                </c:pt>
                <c:pt idx="1">
                  <c:v>290</c:v>
                </c:pt>
                <c:pt idx="2">
                  <c:v>133.33333333333334</c:v>
                </c:pt>
                <c:pt idx="3">
                  <c:v>161.11111111111111</c:v>
                </c:pt>
                <c:pt idx="4">
                  <c:v>73.333333333333329</c:v>
                </c:pt>
                <c:pt idx="5">
                  <c:v>50</c:v>
                </c:pt>
              </c:numCache>
            </c:numRef>
          </c:val>
          <c:extLst>
            <c:ext xmlns:c16="http://schemas.microsoft.com/office/drawing/2014/chart" uri="{C3380CC4-5D6E-409C-BE32-E72D297353CC}">
              <c16:uniqueId val="{00000000-A86A-44EC-9CDF-5C3EB0A17C14}"/>
            </c:ext>
          </c:extLst>
        </c:ser>
        <c:ser>
          <c:idx val="1"/>
          <c:order val="1"/>
          <c:tx>
            <c:strRef>
              <c:f>'PROJE PARAMETRELERİ'!$B$19</c:f>
              <c:strCache>
                <c:ptCount val="1"/>
                <c:pt idx="0">
                  <c:v>FİİLİ SAATLER</c:v>
                </c:pt>
              </c:strCache>
            </c:strRef>
          </c:tx>
          <c:spPr>
            <a:solidFill>
              <a:schemeClr val="accent2"/>
            </a:solidFill>
            <a:ln>
              <a:noFill/>
            </a:ln>
            <a:effectLst/>
          </c:spPr>
          <c:invertIfNegative val="0"/>
          <c:cat>
            <c:strRef>
              <c:f>'PROJE PARAMETRELERİ'!$C$15:$H$15</c:f>
              <c:strCache>
                <c:ptCount val="6"/>
                <c:pt idx="0">
                  <c:v>HESAP YÖNETİCİSİ</c:v>
                </c:pt>
                <c:pt idx="1">
                  <c:v>PROJE YÖNETİCİSİ</c:v>
                </c:pt>
                <c:pt idx="2">
                  <c:v>STRATEJİ YÖNETİCİSİ</c:v>
                </c:pt>
                <c:pt idx="3">
                  <c:v>TASARIM UZMANI</c:v>
                </c:pt>
                <c:pt idx="4">
                  <c:v>ETKİNLİK PERSONELİ</c:v>
                </c:pt>
                <c:pt idx="5">
                  <c:v>YÖNETİCİ PERSONEL</c:v>
                </c:pt>
              </c:strCache>
            </c:strRef>
          </c:cat>
          <c:val>
            <c:numRef>
              <c:f>'PROJE PARAMETRELERİ'!$C$19:$H$19</c:f>
              <c:numCache>
                <c:formatCode>#,##0.00</c:formatCode>
                <c:ptCount val="6"/>
                <c:pt idx="0">
                  <c:v>302</c:v>
                </c:pt>
                <c:pt idx="1">
                  <c:v>286.33333333333331</c:v>
                </c:pt>
                <c:pt idx="2">
                  <c:v>142.5</c:v>
                </c:pt>
                <c:pt idx="3">
                  <c:v>160.55555555555554</c:v>
                </c:pt>
                <c:pt idx="4">
                  <c:v>74.444444444444443</c:v>
                </c:pt>
                <c:pt idx="5">
                  <c:v>50.333333333333336</c:v>
                </c:pt>
              </c:numCache>
            </c:numRef>
          </c:val>
          <c:extLst>
            <c:ext xmlns:c16="http://schemas.microsoft.com/office/drawing/2014/chart" uri="{C3380CC4-5D6E-409C-BE32-E72D297353CC}">
              <c16:uniqueId val="{00000001-A86A-44EC-9CDF-5C3EB0A17C14}"/>
            </c:ext>
          </c:extLst>
        </c:ser>
        <c:dLbls>
          <c:showLegendKey val="0"/>
          <c:showVal val="0"/>
          <c:showCatName val="0"/>
          <c:showSerName val="0"/>
          <c:showPercent val="0"/>
          <c:showBubbleSize val="0"/>
        </c:dLbls>
        <c:gapWidth val="199"/>
        <c:axId val="235519648"/>
        <c:axId val="235697816"/>
      </c:barChart>
      <c:catAx>
        <c:axId val="23551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tr-TR"/>
          </a:p>
        </c:txPr>
        <c:crossAx val="235697816"/>
        <c:crosses val="autoZero"/>
        <c:auto val="1"/>
        <c:lblAlgn val="ctr"/>
        <c:lblOffset val="100"/>
        <c:noMultiLvlLbl val="0"/>
      </c:catAx>
      <c:valAx>
        <c:axId val="23569781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35519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2.xml.rels>&#65279;<?xml version="1.0" encoding="utf-8"?><Relationships xmlns="http://schemas.openxmlformats.org/package/2006/relationships"><Relationship Type="http://schemas.openxmlformats.org/officeDocument/2006/relationships/chart" Target="/xl/charts/chart21.xml" Id="rId2" /><Relationship Type="http://schemas.openxmlformats.org/officeDocument/2006/relationships/chart" Target="/xl/charts/chart12.xml" Id="rId1" /></Relationships>
</file>

<file path=xl/drawings/drawing12.xml><?xml version="1.0" encoding="utf-8"?>
<xdr:wsDr xmlns:xdr="http://schemas.openxmlformats.org/drawingml/2006/spreadsheetDrawing" xmlns:a="http://schemas.openxmlformats.org/drawingml/2006/main">
  <xdr:twoCellAnchor editAs="oneCell">
    <xdr:from>
      <xdr:col>1</xdr:col>
      <xdr:colOff>0</xdr:colOff>
      <xdr:row>12</xdr:row>
      <xdr:rowOff>180974</xdr:rowOff>
    </xdr:from>
    <xdr:to>
      <xdr:col>4</xdr:col>
      <xdr:colOff>238125</xdr:colOff>
      <xdr:row>42</xdr:row>
      <xdr:rowOff>76200</xdr:rowOff>
    </xdr:to>
    <xdr:graphicFrame macro="">
      <xdr:nvGraphicFramePr>
        <xdr:cNvPr id="7" name="Grafik 6" descr="Planlanan ve fiili maliyetleri gösteren sütun grafiği">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381000</xdr:colOff>
      <xdr:row>12</xdr:row>
      <xdr:rowOff>180974</xdr:rowOff>
    </xdr:from>
    <xdr:to>
      <xdr:col>9</xdr:col>
      <xdr:colOff>9525</xdr:colOff>
      <xdr:row>42</xdr:row>
      <xdr:rowOff>76200</xdr:rowOff>
    </xdr:to>
    <xdr:graphicFrame macro="">
      <xdr:nvGraphicFramePr>
        <xdr:cNvPr id="8" name="Grafik 7" descr="Planlanan ve fiili saatleri gösteren sütun grafiği">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0</xdr:colOff>
      <xdr:row>3</xdr:row>
      <xdr:rowOff>0</xdr:rowOff>
    </xdr:from>
    <xdr:to>
      <xdr:col>28</xdr:col>
      <xdr:colOff>590550</xdr:colOff>
      <xdr:row>18</xdr:row>
      <xdr:rowOff>85726</xdr:rowOff>
    </xdr:to>
    <xdr:sp macro="" textlink="">
      <xdr:nvSpPr>
        <xdr:cNvPr id="2" name="Dikdörtgen 1" descr="INFO:&#10;&#10;To add a row, select the bottom-right most cell in the body of the table (not the totals row) and press Tab, or press SHIFT+F10 key where you want the row inserted and select Insert | Table Rows Above/Below.&#10;&#10;Be sure all unused rows are deleted, as the PROJECT TOTALS PivotTable will use all of the tables cells, and otherwise would give erroneous results.&#10;&#10;To delete this info tip, select any edge and press Delete">
          <a:extLst>
            <a:ext uri="{FF2B5EF4-FFF2-40B4-BE49-F238E27FC236}">
              <a16:creationId xmlns:a16="http://schemas.microsoft.com/office/drawing/2014/main" id="{00000000-0008-0000-0100-000002000000}"/>
            </a:ext>
          </a:extLst>
        </xdr:cNvPr>
        <xdr:cNvSpPr/>
      </xdr:nvSpPr>
      <xdr:spPr>
        <a:xfrm>
          <a:off x="9906000" y="1066800"/>
          <a:ext cx="3028950" cy="2943226"/>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tr" sz="1800">
              <a:solidFill>
                <a:schemeClr val="tx1">
                  <a:lumMod val="65000"/>
                  <a:lumOff val="35000"/>
                </a:schemeClr>
              </a:solidFill>
              <a:latin typeface="+mj-lt"/>
            </a:rPr>
            <a:t>BİLGİ</a:t>
          </a:r>
        </a:p>
        <a:p>
          <a:pPr algn="l" rtl="0"/>
          <a:endParaRPr lang="en-US" sz="1100">
            <a:solidFill>
              <a:schemeClr val="tx1">
                <a:lumMod val="65000"/>
                <a:lumOff val="35000"/>
              </a:schemeClr>
            </a:solidFill>
          </a:endParaRPr>
        </a:p>
        <a:p>
          <a:pPr algn="l" rtl="0"/>
          <a:r>
            <a:rPr lang="tr" sz="1100">
              <a:solidFill>
                <a:schemeClr val="tx1">
                  <a:lumMod val="65000"/>
                  <a:lumOff val="35000"/>
                </a:schemeClr>
              </a:solidFill>
            </a:rPr>
            <a:t>Satır eklemek için</a:t>
          </a:r>
          <a:r>
            <a:rPr lang="tr" sz="1100" baseline="0">
              <a:solidFill>
                <a:schemeClr val="tx1">
                  <a:lumMod val="65000"/>
                  <a:lumOff val="35000"/>
                </a:schemeClr>
              </a:solidFill>
            </a:rPr>
            <a:t> tablo gövdesinin (toplamlar satırı değil) sağ alt köşesindeki hücreyi seçin ve Sekme tuşuna basın veya satırı eklemek istediğiniz yere sağ tıklayıp Ekle | Yukarıya/Aşağıya Tablo Satırları seçeneklerini belirleyin.</a:t>
          </a:r>
        </a:p>
        <a:p>
          <a:pPr algn="l" rtl="0"/>
          <a:endParaRPr lang="en-US" sz="1100" baseline="0">
            <a:solidFill>
              <a:schemeClr val="tx1">
                <a:lumMod val="65000"/>
                <a:lumOff val="35000"/>
              </a:schemeClr>
            </a:solidFill>
          </a:endParaRPr>
        </a:p>
        <a:p>
          <a:pPr algn="l" rtl="0"/>
          <a:r>
            <a:rPr lang="tr" sz="1100" baseline="0">
              <a:solidFill>
                <a:schemeClr val="tx1">
                  <a:lumMod val="65000"/>
                  <a:lumOff val="35000"/>
                </a:schemeClr>
              </a:solidFill>
            </a:rPr>
            <a:t>Kullanılmayan tüm satırların silindiğinden emin olun, PROJE TOPLAMLARI PivotTable tablonun tüm hücrelerini kullandığı için, bunları silmezseniz hatalı sonuçlar verebilir.</a:t>
          </a:r>
        </a:p>
        <a:p>
          <a:pPr algn="l" rtl="0"/>
          <a:endParaRPr lang="en-US" sz="1100" baseline="0">
            <a:solidFill>
              <a:schemeClr val="tx1">
                <a:lumMod val="65000"/>
                <a:lumOff val="35000"/>
              </a:schemeClr>
            </a:solidFill>
          </a:endParaRPr>
        </a:p>
        <a:p>
          <a:pPr algn="l" rtl="0"/>
          <a:r>
            <a:rPr lang="tr" sz="1100" baseline="0">
              <a:solidFill>
                <a:schemeClr val="tx1">
                  <a:lumMod val="65000"/>
                  <a:lumOff val="35000"/>
                </a:schemeClr>
              </a:solidFill>
            </a:rPr>
            <a:t>Bu bilgi ipucunu silmek için herhangi bir kenarı seçin, Sil tuşuna basın.</a:t>
          </a:r>
          <a:endParaRPr lang="en-US" sz="1100">
            <a:solidFill>
              <a:schemeClr val="tx1">
                <a:lumMod val="65000"/>
                <a:lumOff val="35000"/>
              </a:schemeClr>
            </a:solidFill>
          </a:endParaRP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15</xdr:row>
      <xdr:rowOff>109855</xdr:rowOff>
    </xdr:to>
    <xdr:sp macro="" textlink="">
      <xdr:nvSpPr>
        <xdr:cNvPr id="2" name="Dikdörtgen 1" descr="INFO:&#10;&#10;This PivotTable will not refresh automatically.  To refresh it, select it (any cell within the PivotTable), on the PIVOTTABLE TOOLS | ANALYZE ribbon tab select Refresh.  Or press SHIFT+F10 key in any cell in the PivotTable, and then select Refresh.&#10;&#10;To delete this info tip, select any edge and press Delete.">
          <a:extLst>
            <a:ext uri="{FF2B5EF4-FFF2-40B4-BE49-F238E27FC236}">
              <a16:creationId xmlns:a16="http://schemas.microsoft.com/office/drawing/2014/main" id="{00000000-0008-0000-0200-000002000000}"/>
            </a:ext>
          </a:extLst>
        </xdr:cNvPr>
        <xdr:cNvSpPr/>
      </xdr:nvSpPr>
      <xdr:spPr>
        <a:xfrm>
          <a:off x="11953875" y="1066800"/>
          <a:ext cx="3028950" cy="22479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tr" sz="1800">
              <a:solidFill>
                <a:schemeClr val="tx1">
                  <a:lumMod val="65000"/>
                  <a:lumOff val="35000"/>
                </a:schemeClr>
              </a:solidFill>
              <a:latin typeface="+mj-lt"/>
            </a:rPr>
            <a:t>BİLGİ</a:t>
          </a:r>
        </a:p>
        <a:p>
          <a:pPr algn="l" rtl="0"/>
          <a:endParaRPr lang="en-US" sz="1100">
            <a:solidFill>
              <a:schemeClr val="tx1">
                <a:lumMod val="65000"/>
                <a:lumOff val="35000"/>
              </a:schemeClr>
            </a:solidFill>
          </a:endParaRPr>
        </a:p>
        <a:p>
          <a:pPr algn="l" rtl="0"/>
          <a:r>
            <a:rPr lang="tr" sz="1100">
              <a:solidFill>
                <a:schemeClr val="tx1">
                  <a:lumMod val="65000"/>
                  <a:lumOff val="35000"/>
                </a:schemeClr>
              </a:solidFill>
            </a:rPr>
            <a:t>Bu PivotTable otomatik olarak yenilenmez.  Yenilemek için bu</a:t>
          </a:r>
          <a:r>
            <a:rPr lang="tr" sz="1100" baseline="0">
              <a:solidFill>
                <a:schemeClr val="tx1">
                  <a:lumMod val="65000"/>
                  <a:lumOff val="35000"/>
                </a:schemeClr>
              </a:solidFill>
            </a:rPr>
            <a:t> PivotTable'ı (PivotTable'ın içindeki herhangi bir satırı) seçin, PIVOTTABLE ARAÇLARI | ANALİZ ET şerit sekmesinde Yenile'yi basın.  Ya da PivotTable'da herhangi bir hücreye sağ tıklayın ve Yenile'yi seçin.</a:t>
          </a:r>
        </a:p>
        <a:p>
          <a:pPr algn="l" rtl="0"/>
          <a:endParaRPr lang="en-US" sz="1100" baseline="0">
            <a:solidFill>
              <a:schemeClr val="tx1">
                <a:lumMod val="65000"/>
                <a:lumOff val="35000"/>
              </a:schemeClr>
            </a:solidFill>
          </a:endParaRPr>
        </a:p>
        <a:p>
          <a:pPr algn="l" rtl="0"/>
          <a:r>
            <a:rPr lang="tr" sz="1100" baseline="0">
              <a:solidFill>
                <a:schemeClr val="tx1">
                  <a:lumMod val="65000"/>
                  <a:lumOff val="35000"/>
                </a:schemeClr>
              </a:solidFill>
            </a:rPr>
            <a:t>Bu bilgi ipucunu silmek için herhangi bir kenarı seçin, Sil tuşuna basın.</a:t>
          </a:r>
          <a:endParaRPr lang="en-US" sz="1100">
            <a:solidFill>
              <a:schemeClr val="tx1">
                <a:lumMod val="65000"/>
                <a:lumOff val="35000"/>
              </a:schemeClr>
            </a:solidFill>
          </a:endParaRPr>
        </a:p>
      </xdr:txBody>
    </xdr:sp>
    <xdr:clientData fPrintsWithSheet="0"/>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azar" refreshedDate="4.466990440706019E4" createdVersion="5" refreshedVersion="7" minRefreshableVersion="3" recordCount="5" xr:uid="{00000000-000A-0000-FFFF-FFFF00000000}">
  <cacheSource type="worksheet">
    <worksheetSource name="ProjeAyrıntıları"/>
  </cacheSource>
  <cacheFields count="22">
    <cacheField name="PROJE ADI" numFmtId="0">
      <sharedItems count="5">
        <s v="Proje 1"/>
        <s v="Proje 2"/>
        <s v="Proje 3"/>
        <s v="Proje 4"/>
        <s v="Proje 5"/>
      </sharedItems>
    </cacheField>
    <cacheField name="PROJE TÜRÜ" numFmtId="0">
      <sharedItems/>
    </cacheField>
    <cacheField name="TAHMİNİ BAŞLANGIÇ" numFmtId="14">
      <sharedItems containsSemiMixedTypes="0" containsNonDate="0" containsDate="1" containsString="0" minDate="2022-06-09T00:00:00" maxDate="2026-08-12T00:00:00"/>
    </cacheField>
    <cacheField name="TAHMİNİ BİTİŞ" numFmtId="14">
      <sharedItems containsSemiMixedTypes="0" containsNonDate="0" containsDate="1" containsString="0" minDate="2022-08-07T00:00:00" maxDate="2026-08-22T00:00:00"/>
    </cacheField>
    <cacheField name="FİİLİ BAŞLANGIÇ" numFmtId="14">
      <sharedItems containsSemiMixedTypes="0" containsNonDate="0" containsDate="1" containsString="0" minDate="2022-06-29T00:00:00" maxDate="2026-09-15T00:00:00"/>
    </cacheField>
    <cacheField name="FİİLİ BİTİŞ" numFmtId="14">
      <sharedItems containsSemiMixedTypes="0" containsNonDate="0" containsDate="1" containsString="0" minDate="2022-09-03T00:00:00" maxDate="2026-09-26T00:00:00"/>
    </cacheField>
    <cacheField name="TAHMİNİ ÇALIŞMA" numFmtId="0">
      <sharedItems containsSemiMixedTypes="0" containsString="0" containsNumber="1" containsInteger="1" minValue="150" maxValue="500"/>
    </cacheField>
    <cacheField name="FİİLİ ÇALIŞMA" numFmtId="0">
      <sharedItems containsSemiMixedTypes="0" containsString="0" containsNumber="1" containsInteger="1" minValue="145" maxValue="500"/>
    </cacheField>
    <cacheField name="TAHMİNİ SÜRE" numFmtId="0">
      <sharedItems containsSemiMixedTypes="0" containsString="0" containsNumber="1" containsInteger="1" minValue="10" maxValue="67"/>
    </cacheField>
    <cacheField name="FİİLİ SÜRE" numFmtId="0">
      <sharedItems containsSemiMixedTypes="0" containsString="0" containsNumber="1" containsInteger="1" minValue="11" maxValue="400"/>
    </cacheField>
    <cacheField name="HESAP YÖNETİCİSİ" numFmtId="169">
      <sharedItems containsSemiMixedTypes="0" containsString="0" containsNumber="1" containsInteger="1" minValue="5400" maxValue="18000"/>
    </cacheField>
    <cacheField name="PROJE YÖNETİCİSİ" numFmtId="169">
      <sharedItems containsSemiMixedTypes="0" containsString="0" containsNumber="1" containsInteger="1" minValue="2400" maxValue="24000"/>
    </cacheField>
    <cacheField name="STRATEJİ YÖNETİCİSİ" numFmtId="169">
      <sharedItems containsSemiMixedTypes="0" containsString="0" containsNumber="1" containsInteger="1" minValue="0" maxValue="18000"/>
    </cacheField>
    <cacheField name="TASARIM UZMANI" numFmtId="169">
      <sharedItems containsSemiMixedTypes="0" containsString="0" containsNumber="1" containsInteger="1" minValue="0" maxValue="25000"/>
    </cacheField>
    <cacheField name="ETKİNLİK PERSONELİ" numFmtId="169">
      <sharedItems containsSemiMixedTypes="0" containsString="0" containsNumber="1" containsInteger="1" minValue="0" maxValue="12000"/>
    </cacheField>
    <cacheField name="YÖNETİCİ PERSONEL" numFmtId="169">
      <sharedItems containsSemiMixedTypes="0" containsString="0" containsNumber="1" containsInteger="1" minValue="900" maxValue="3000"/>
    </cacheField>
    <cacheField name="HESAP YÖNETİCİSİ " numFmtId="169">
      <sharedItems containsSemiMixedTypes="0" containsString="0" containsNumber="1" containsInteger="1" minValue="5220" maxValue="18000"/>
    </cacheField>
    <cacheField name="PROJE YÖNETİCİSİ " numFmtId="169">
      <sharedItems containsSemiMixedTypes="0" containsString="0" containsNumber="1" containsInteger="1" minValue="2640" maxValue="23400"/>
    </cacheField>
    <cacheField name="STRATEJİ YÖNETİCİSİ " numFmtId="169">
      <sharedItems containsSemiMixedTypes="0" containsString="0" containsNumber="1" containsInteger="1" minValue="0" maxValue="19800"/>
    </cacheField>
    <cacheField name="TASARIM UZMANI " numFmtId="169">
      <sharedItems containsSemiMixedTypes="0" containsString="0" containsNumber="1" containsInteger="1" minValue="0" maxValue="25000"/>
    </cacheField>
    <cacheField name="ETKİNLİK PERSONELİ " numFmtId="169">
      <sharedItems containsSemiMixedTypes="0" containsString="0" containsNumber="1" containsInteger="1" minValue="0" maxValue="12240"/>
    </cacheField>
    <cacheField name="YÖNETİM PERSONELİ " numFmtId="169">
      <sharedItems containsSemiMixedTypes="0" containsString="0" containsNumber="1" containsInteger="1" minValue="870" maxValue="30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Etkinlik stratejisi geliştirme"/>
    <d v="2022-06-09T00:00:00"/>
    <d v="2022-08-07T00:00:00"/>
    <d v="2022-06-29T00:00:00"/>
    <d v="2022-09-03T00:00:00"/>
    <n v="200"/>
    <n v="220"/>
    <n v="58"/>
    <n v="64"/>
    <n v="7200"/>
    <n v="2400"/>
    <n v="18000"/>
    <n v="0"/>
    <n v="0"/>
    <n v="1200"/>
    <n v="7920"/>
    <n v="2640"/>
    <n v="19800"/>
    <n v="0"/>
    <n v="0"/>
    <n v="1320"/>
  </r>
  <r>
    <x v="1"/>
    <s v="Etkinlik planlaması"/>
    <d v="2023-06-25T00:00:00"/>
    <d v="2023-07-27T00:00:00"/>
    <d v="2022-07-15T00:00:00"/>
    <d v="2023-08-25T00:00:00"/>
    <n v="400"/>
    <n v="390"/>
    <n v="32"/>
    <n v="400"/>
    <n v="14400"/>
    <n v="24000"/>
    <n v="6000"/>
    <n v="4000"/>
    <n v="0"/>
    <n v="2400"/>
    <n v="14040"/>
    <n v="23400"/>
    <n v="5850"/>
    <n v="3900"/>
    <n v="0"/>
    <n v="2340"/>
  </r>
  <r>
    <x v="2"/>
    <s v="Etkinlik tasarımı"/>
    <d v="2024-07-12T00:00:00"/>
    <d v="2024-09-19T00:00:00"/>
    <d v="2025-08-07T00:00:00"/>
    <d v="2025-10-10T00:00:00"/>
    <n v="500"/>
    <n v="500"/>
    <n v="67"/>
    <n v="63"/>
    <n v="18000"/>
    <n v="12000"/>
    <n v="0"/>
    <n v="25000"/>
    <n v="0"/>
    <n v="3000"/>
    <n v="18000"/>
    <n v="12000"/>
    <n v="0"/>
    <n v="25000"/>
    <n v="0"/>
    <n v="3000"/>
  </r>
  <r>
    <x v="3"/>
    <s v="Etkinlik lojistiği"/>
    <d v="2025-07-30T00:00:00"/>
    <d v="2025-09-28T00:00:00"/>
    <d v="2025-09-14T00:00:00"/>
    <d v="2025-11-13T00:00:00"/>
    <n v="150"/>
    <n v="145"/>
    <n v="58"/>
    <n v="59"/>
    <n v="5400"/>
    <n v="10800"/>
    <n v="0"/>
    <n v="0"/>
    <n v="1200"/>
    <n v="900"/>
    <n v="5220"/>
    <n v="10440"/>
    <n v="0"/>
    <n v="0"/>
    <n v="1160"/>
    <n v="870"/>
  </r>
  <r>
    <x v="4"/>
    <s v="Etkinlik personeli"/>
    <d v="2026-08-11T00:00:00"/>
    <d v="2026-08-21T00:00:00"/>
    <d v="2026-09-14T00:00:00"/>
    <d v="2026-09-25T00:00:00"/>
    <n v="250"/>
    <n v="255"/>
    <n v="10"/>
    <n v="11"/>
    <n v="9000"/>
    <n v="3000"/>
    <n v="0"/>
    <n v="0"/>
    <n v="12000"/>
    <n v="1500"/>
    <n v="9180"/>
    <n v="3060"/>
    <n v="0"/>
    <n v="0"/>
    <n v="12240"/>
    <n v="153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oplamlar" cacheId="6" applyNumberFormats="0" applyBorderFormats="0" applyFontFormats="0" applyPatternFormats="0" applyAlignmentFormats="0" applyWidthHeightFormats="1" dataCaption="Values" updatedVersion="7" minRefreshableVersion="3" itemPrintTitles="1" createdVersion="5" indent="0" compact="0" compactData="0" multipleFieldFilters="0" chartFormat="4">
  <location ref="B4:N10" firstHeaderRow="0" firstDataRow="1" firstDataCol="1"/>
  <pivotFields count="22">
    <pivotField axis="axisRow" compact="0" outline="0" showAll="0">
      <items count="6">
        <item x="0"/>
        <item x="1"/>
        <item x="2"/>
        <item x="3"/>
        <item x="4"/>
        <item t="default"/>
      </items>
    </pivotField>
    <pivotField compact="0" outline="0" showAll="0"/>
    <pivotField compact="0" numFmtId="14" outline="0" showAll="0"/>
    <pivotField compact="0" numFmtId="14" outline="0" showAll="0"/>
    <pivotField compact="0" numFmtId="14" outline="0" showAll="0"/>
    <pivotField compact="0" numFmtId="14" outline="0" showAll="0"/>
    <pivotField compact="0" outline="0" showAll="0"/>
    <pivotField compact="0" outline="0" showAll="0"/>
    <pivotField compact="0" outline="0" showAll="0"/>
    <pivotField compact="0" outline="0" showAll="0"/>
    <pivotField dataField="1" compact="0" numFmtId="168" outline="0" showAll="0"/>
    <pivotField dataField="1" compact="0" numFmtId="168" outline="0" showAll="0"/>
    <pivotField dataField="1" compact="0" numFmtId="168" outline="0" showAll="0"/>
    <pivotField dataField="1" compact="0" numFmtId="168" outline="0" showAll="0"/>
    <pivotField dataField="1" compact="0" numFmtId="168" outline="0" showAll="0"/>
    <pivotField dataField="1" compact="0" numFmtId="168" outline="0" showAll="0"/>
    <pivotField dataField="1" compact="0" numFmtId="168" outline="0" showAll="0"/>
    <pivotField dataField="1" compact="0" numFmtId="168" outline="0" showAll="0"/>
    <pivotField dataField="1" compact="0" numFmtId="168" outline="0" showAll="0"/>
    <pivotField dataField="1" compact="0" numFmtId="168" outline="0" showAll="0"/>
    <pivotField dataField="1" compact="0" numFmtId="168" outline="0" showAll="0"/>
    <pivotField dataField="1" compact="0" numFmtId="168"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HESAP YÖNETİCİSİ TAHMİNİ " fld="10" baseField="0" baseItem="0" numFmtId="170"/>
    <dataField name="PROJE YÖNETİCİSİ TAHMİNİ" fld="11" baseField="0" baseItem="0" numFmtId="170"/>
    <dataField name="STRATEJİ YÖNETİCİSİ TAHMİNİ" fld="12" baseField="0" baseItem="0" numFmtId="170"/>
    <dataField name="TASARIM UZMANI TAHMİNİ" fld="13" baseField="0" baseItem="0" numFmtId="170"/>
    <dataField name="ETKİNLİK PERSONELİ TAHMİNİ" fld="14" baseField="0" baseItem="0" numFmtId="170"/>
    <dataField name="YÖNETİCİ PERSONEL TAHMİNİ" fld="15" baseField="0" baseItem="0" numFmtId="170"/>
    <dataField name="HESAP YÖNETİCİSİ FİİLİ" fld="16" baseField="0" baseItem="0" numFmtId="170"/>
    <dataField name="PROJE YÖNETİCİSİ FİİLİ" fld="17" baseField="0" baseItem="0" numFmtId="170"/>
    <dataField name="STRATEJİ YÖNETİCİSİ FİİLİ" fld="18" baseField="0" baseItem="0" numFmtId="170"/>
    <dataField name="TASARIM UZMANI FİİLİ" fld="19" baseField="0" baseItem="0" numFmtId="170"/>
    <dataField name="ETKİNLİK PERSONELİ FİİLİ" fld="20" baseField="0" baseItem="0" numFmtId="170"/>
    <dataField name="YÖNETİCİ PERSONEL FİİLİ" fld="21" baseField="0" baseItem="0" numFmtId="170"/>
  </dataFields>
  <formats count="35">
    <format dxfId="102">
      <pivotArea grandRow="1" outline="0" collapsedLevelsAreSubtotals="1" fieldPosition="0"/>
    </format>
    <format dxfId="101">
      <pivotArea dataOnly="0" labelOnly="1" grandRow="1" outline="0" fieldPosition="0"/>
    </format>
    <format dxfId="100">
      <pivotArea dataOnly="0" labelOnly="1" grandRow="1" outline="0" fieldPosition="0"/>
    </format>
    <format dxfId="99">
      <pivotArea type="all" dataOnly="0" outline="0" fieldPosition="0"/>
    </format>
    <format dxfId="98">
      <pivotArea outline="0" collapsedLevelsAreSubtotals="1" fieldPosition="0"/>
    </format>
    <format dxfId="97">
      <pivotArea dataOnly="0" labelOnly="1" grandRow="1" outline="0" fieldPosition="0"/>
    </format>
    <format dxfId="96">
      <pivotArea grandRow="1" outline="0" collapsedLevelsAreSubtotals="1" fieldPosition="0"/>
    </format>
    <format dxfId="95">
      <pivotArea dataOnly="0" labelOnly="1" grandRow="1" outline="0" fieldPosition="0"/>
    </format>
    <format dxfId="94">
      <pivotArea grandRow="1" outline="0" collapsedLevelsAreSubtotals="1" fieldPosition="0"/>
    </format>
    <format dxfId="93">
      <pivotArea dataOnly="0" labelOnly="1" grandRow="1" outline="0" fieldPosition="0"/>
    </format>
    <format dxfId="92">
      <pivotArea grandRow="1" outline="0" collapsedLevelsAreSubtotals="1" fieldPosition="0"/>
    </format>
    <format dxfId="91">
      <pivotArea dataOnly="0" labelOnly="1" grandRow="1" outline="0" fieldPosition="0"/>
    </format>
    <format dxfId="90">
      <pivotArea grandRow="1" outline="0" collapsedLevelsAreSubtotals="1" fieldPosition="0"/>
    </format>
    <format dxfId="89">
      <pivotArea dataOnly="0" labelOnly="1" grandRow="1" outline="0" fieldPosition="0"/>
    </format>
    <format dxfId="88">
      <pivotArea grandRow="1" outline="0" collapsedLevelsAreSubtotals="1" fieldPosition="0"/>
    </format>
    <format dxfId="87">
      <pivotArea dataOnly="0" labelOnly="1" grandRow="1" outline="0" fieldPosition="0"/>
    </format>
    <format dxfId="86">
      <pivotArea grandRow="1" outline="0" collapsedLevelsAreSubtotals="1" fieldPosition="0"/>
    </format>
    <format dxfId="85">
      <pivotArea dataOnly="0" labelOnly="1" grandRow="1" outline="0" fieldPosition="0"/>
    </format>
    <format dxfId="84">
      <pivotArea grandRow="1" outline="0" collapsedLevelsAreSubtotals="1" fieldPosition="0"/>
    </format>
    <format dxfId="83">
      <pivotArea dataOnly="0" labelOnly="1" grandRow="1" outline="0" fieldPosition="0"/>
    </format>
    <format dxfId="82">
      <pivotArea outline="0" fieldPosition="0">
        <references count="1">
          <reference field="4294967294" count="1">
            <x v="1"/>
          </reference>
        </references>
      </pivotArea>
    </format>
    <format dxfId="81">
      <pivotArea outline="0" fieldPosition="0">
        <references count="1">
          <reference field="4294967294" count="1">
            <x v="0"/>
          </reference>
        </references>
      </pivotArea>
    </format>
    <format dxfId="80">
      <pivotArea outline="0" fieldPosition="0">
        <references count="1">
          <reference field="4294967294" count="1">
            <x v="2"/>
          </reference>
        </references>
      </pivotArea>
    </format>
    <format dxfId="79">
      <pivotArea outline="0" fieldPosition="0">
        <references count="1">
          <reference field="4294967294" count="1">
            <x v="3"/>
          </reference>
        </references>
      </pivotArea>
    </format>
    <format dxfId="78">
      <pivotArea outline="0" fieldPosition="0">
        <references count="1">
          <reference field="4294967294" count="1">
            <x v="4"/>
          </reference>
        </references>
      </pivotArea>
    </format>
    <format dxfId="77">
      <pivotArea outline="0" fieldPosition="0">
        <references count="1">
          <reference field="4294967294" count="1">
            <x v="5"/>
          </reference>
        </references>
      </pivotArea>
    </format>
    <format dxfId="76">
      <pivotArea outline="0" fieldPosition="0">
        <references count="1">
          <reference field="4294967294" count="1">
            <x v="6"/>
          </reference>
        </references>
      </pivotArea>
    </format>
    <format dxfId="75">
      <pivotArea outline="0" fieldPosition="0">
        <references count="1">
          <reference field="4294967294" count="1">
            <x v="7"/>
          </reference>
        </references>
      </pivotArea>
    </format>
    <format dxfId="74">
      <pivotArea outline="0" fieldPosition="0">
        <references count="1">
          <reference field="4294967294" count="1">
            <x v="8"/>
          </reference>
        </references>
      </pivotArea>
    </format>
    <format dxfId="73">
      <pivotArea outline="0" fieldPosition="0">
        <references count="1">
          <reference field="4294967294" count="1">
            <x v="9"/>
          </reference>
        </references>
      </pivotArea>
    </format>
    <format dxfId="72">
      <pivotArea outline="0" fieldPosition="0">
        <references count="1">
          <reference field="4294967294" count="1">
            <x v="10"/>
          </reference>
        </references>
      </pivotArea>
    </format>
    <format dxfId="71">
      <pivotArea outline="0" fieldPosition="0">
        <references count="1">
          <reference field="4294967294" count="1">
            <x v="11"/>
          </reference>
        </references>
      </pivotArea>
    </format>
    <format dxfId="70">
      <pivotArea dataOnly="0" labelOnly="1" outline="0" fieldPosition="0">
        <references count="1">
          <reference field="4294967294" count="12">
            <x v="0"/>
            <x v="1"/>
            <x v="2"/>
            <x v="3"/>
            <x v="4"/>
            <x v="5"/>
            <x v="6"/>
            <x v="7"/>
            <x v="8"/>
            <x v="9"/>
            <x v="10"/>
            <x v="11"/>
          </reference>
        </references>
      </pivotArea>
    </format>
    <format dxfId="36">
      <pivotArea field="0" type="button" dataOnly="0" labelOnly="1" outline="0" axis="axisRow" fieldPosition="0"/>
    </format>
    <format dxfId="35">
      <pivotArea dataOnly="0" labelOnly="1" outline="0" fieldPosition="0">
        <references count="1">
          <reference field="4294967294" count="12">
            <x v="0"/>
            <x v="1"/>
            <x v="2"/>
            <x v="3"/>
            <x v="4"/>
            <x v="5"/>
            <x v="6"/>
            <x v="7"/>
            <x v="8"/>
            <x v="9"/>
            <x v="10"/>
            <x v="11"/>
          </reference>
        </references>
      </pivotArea>
    </format>
  </formats>
  <pivotTableStyleInfo name="Projeİzleyicisi" showRowHeaders="1" showColHeaders="1" showRowStripes="0" showColStripes="0" showLastColumn="1"/>
  <extLst>
    <ext xmlns:x14="http://schemas.microsoft.com/office/spreadsheetml/2009/9/main" uri="{962EF5D1-5CA2-4c93-8EF4-DBF5C05439D2}">
      <x14:pivotTableDefinition xmlns:xm="http://schemas.microsoft.com/office/excel/2006/main" altTextSummary="Bu PivotTable’da Proje Adları ve PROJE PARAMETRELERİ çalışma sayfasındaki tüm öğelerin hesaplanan değerleri listelenir. Bu hesaplamalar PROJE AYRINTILARI sayfasındaki saat sürelerinin çarpılmasıyla yapılmıştır" hideValuesRow="1"/>
    </ext>
    <ext xmlns:xpdl="http://schemas.microsoft.com/office/spreadsheetml/2016/pivotdefaultlayout" uri="{747A6164-185A-40DC-8AA5-F01512510D54}">
      <xpdl:pivotTableDefinition16/>
    </ext>
  </extLst>
</pivotTableDefinition>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ametreler" displayName="Parametreler" ref="B5:I11" totalsRowShown="0" headerRowDxfId="159" dataDxfId="158">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PROJE TÜRÜ" dataDxfId="157"/>
    <tableColumn id="2" xr3:uid="{00000000-0010-0000-0000-000002000000}" name="HESAP YÖNETİCİSİ" dataDxfId="156"/>
    <tableColumn id="3" xr3:uid="{00000000-0010-0000-0000-000003000000}" name="PROJE YÖNETİCİSİ" dataDxfId="155"/>
    <tableColumn id="4" xr3:uid="{00000000-0010-0000-0000-000004000000}" name="STRATEJİ YÖNETİCİSİ" dataDxfId="154"/>
    <tableColumn id="5" xr3:uid="{00000000-0010-0000-0000-000005000000}" name="TASARIM UZMANI" dataDxfId="153"/>
    <tableColumn id="6" xr3:uid="{00000000-0010-0000-0000-000006000000}" name="ETKİNLİK PERSONELİ" dataDxfId="152"/>
    <tableColumn id="7" xr3:uid="{00000000-0010-0000-0000-000007000000}" name="YÖNETİCİ PERSONEL" dataDxfId="151"/>
    <tableColumn id="8" xr3:uid="{00000000-0010-0000-0000-000008000000}" name="Toplam" dataDxfId="150">
      <calculatedColumnFormula>SUM(Parametreler[[#This Row],[HESAP YÖNETİCİSİ]:[YÖNETİCİ PERSONEL]])</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Proje Türünü, Hesap Yöneticisi, Proje Yöneticisi, Strateji Yöneticisi, Tasarım Uzmanı, Etkinlik Personeli ve Yönetim Personeli yüzdelerini girin.  Toplam otomatik olarak hesaplanır"/>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jeAyrıntıları" displayName="ProjeAyrıntıları" ref="B4:W10" totalsRowCount="1" headerRowDxfId="149" dataDxfId="148" totalsRowDxfId="147" dataCellStyle="Normal">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22">
    <tableColumn id="1" xr3:uid="{00000000-0010-0000-0100-000001000000}" name="PROJE ADI" totalsRowLabel="TOPLAM" dataDxfId="146" totalsRowDxfId="145" dataCellStyle="Normal"/>
    <tableColumn id="2" xr3:uid="{00000000-0010-0000-0100-000002000000}" name="PROJE TÜRÜ" dataDxfId="144" totalsRowDxfId="143" dataCellStyle="Normal"/>
    <tableColumn id="3" xr3:uid="{00000000-0010-0000-0100-000003000000}" name="TAHMİNİ BAŞLANGIÇ" dataDxfId="142" totalsRowDxfId="141" dataCellStyle="Normal"/>
    <tableColumn id="4" xr3:uid="{00000000-0010-0000-0100-000004000000}" name="TAHMİNİ BİTİŞ" dataDxfId="140" totalsRowDxfId="139" dataCellStyle="Normal"/>
    <tableColumn id="7" xr3:uid="{00000000-0010-0000-0100-000007000000}" name="FİİLİ BAŞLANGIÇ" dataDxfId="138" totalsRowDxfId="137" dataCellStyle="Normal"/>
    <tableColumn id="8" xr3:uid="{00000000-0010-0000-0100-000008000000}" name="FİİLİ BİTİŞ" dataDxfId="136" totalsRowDxfId="135" dataCellStyle="Normal"/>
    <tableColumn id="5" xr3:uid="{00000000-0010-0000-0100-000005000000}" name="TAHMİNİ ÇALIŞMA" totalsRowFunction="sum" dataDxfId="134" totalsRowDxfId="133" dataCellStyle="Normal"/>
    <tableColumn id="9" xr3:uid="{00000000-0010-0000-0100-000009000000}" name="FİİLİ ÇALIŞMA" totalsRowFunction="sum" dataDxfId="132" totalsRowDxfId="131" dataCellStyle="Normal"/>
    <tableColumn id="6" xr3:uid="{00000000-0010-0000-0100-000006000000}" name="TAHMİNİ SÜRE" totalsRowFunction="sum" dataDxfId="130" totalsRowDxfId="129" dataCellStyle="Normal">
      <calculatedColumnFormula>DAYS360(ProjeAyrıntıları[[#This Row],[TAHMİNİ BAŞLANGIÇ]],ProjeAyrıntıları[[#This Row],[TAHMİNİ BİTİŞ]],FALSE)</calculatedColumnFormula>
    </tableColumn>
    <tableColumn id="10" xr3:uid="{00000000-0010-0000-0100-00000A000000}" name="FİİLİ SÜRE" totalsRowFunction="sum" dataDxfId="128" totalsRowDxfId="127" dataCellStyle="Normal">
      <calculatedColumnFormula>DAYS360(ProjeAyrıntıları[[#This Row],[FİİLİ BAŞLANGIÇ]],ProjeAyrıntıları[[#This Row],[FİİLİ BİTİŞ]],FALSE)</calculatedColumnFormula>
    </tableColumn>
    <tableColumn id="11" xr3:uid="{00000000-0010-0000-0100-00000B000000}" name="HESAP YÖNETİCİSİ" dataDxfId="126" totalsRowDxfId="125" dataCellStyle="Normal">
      <calculatedColumnFormula>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Row],[TAHMİNİ ÇALIŞMA]]</calculatedColumnFormula>
    </tableColumn>
    <tableColumn id="12" xr3:uid="{00000000-0010-0000-0100-00000C000000}" name="PROJE YÖNETİCİSİ" dataDxfId="124" totalsRowDxfId="123" dataCellStyle="Normal">
      <calculatedColumnFormula>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Row],[TAHMİNİ ÇALIŞMA]]</calculatedColumnFormula>
    </tableColumn>
    <tableColumn id="13" xr3:uid="{00000000-0010-0000-0100-00000D000000}" name="STRATEJİ YÖNETİCİSİ" dataDxfId="122" totalsRowDxfId="121" dataCellStyle="Normal">
      <calculatedColumnFormula>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Row],[TAHMİNİ ÇALIŞMA]]</calculatedColumnFormula>
    </tableColumn>
    <tableColumn id="14" xr3:uid="{00000000-0010-0000-0100-00000E000000}" name="TASARIM UZMANI" dataDxfId="120" totalsRowDxfId="119" dataCellStyle="Normal">
      <calculatedColumnFormula>INDEX(Parametreler[],MATCH(ProjeAyrıntıları[[#This Row],[PROJE TÜRÜ]],Parametreler[PROJE TÜRÜ],0),MATCH(ProjeAyrıntıları[[#Headers],[TASARIM UZMANI]],Parametreler[#Headers],0))*INDEX('PROJE PARAMETRELERİ'!$B$12:$H$12,1,MATCH(ProjeAyrıntıları[[#Headers],[TASARIM UZMANI]],Parametreler[#Headers],0))*ProjeAyrıntıları[[#This Row],[TAHMİNİ ÇALIŞMA]]</calculatedColumnFormula>
    </tableColumn>
    <tableColumn id="15" xr3:uid="{00000000-0010-0000-0100-00000F000000}" name="ETKİNLİK PERSONELİ" dataDxfId="118" totalsRowDxfId="117" dataCellStyle="Normal">
      <calculatedColumnFormula>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Row],[TAHMİNİ ÇALIŞMA]]</calculatedColumnFormula>
    </tableColumn>
    <tableColumn id="16" xr3:uid="{00000000-0010-0000-0100-000010000000}" name="YÖNETİCİ PERSONEL" dataDxfId="116" totalsRowDxfId="115" dataCellStyle="Normal">
      <calculatedColumnFormula>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Row],[TAHMİNİ ÇALIŞMA]]</calculatedColumnFormula>
    </tableColumn>
    <tableColumn id="17" xr3:uid="{00000000-0010-0000-0100-000011000000}" name="HESAP YÖNETİCİSİ " dataDxfId="114" totalsRowDxfId="113" dataCellStyle="Normal">
      <calculatedColumnFormula>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Row],[FİİLİ ÇALIŞMA]]</calculatedColumnFormula>
    </tableColumn>
    <tableColumn id="18" xr3:uid="{00000000-0010-0000-0100-000012000000}" name="PROJE YÖNETİCİSİ " dataDxfId="112" totalsRowDxfId="111" dataCellStyle="Normal">
      <calculatedColumnFormula>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Row],[FİİLİ ÇALIŞMA]]</calculatedColumnFormula>
    </tableColumn>
    <tableColumn id="19" xr3:uid="{00000000-0010-0000-0100-000013000000}" name="STRATEJİ YÖNETİCİSİ " dataDxfId="110" totalsRowDxfId="109" dataCellStyle="Normal">
      <calculatedColumnFormula>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Row],[FİİLİ ÇALIŞMA]]</calculatedColumnFormula>
    </tableColumn>
    <tableColumn id="20" xr3:uid="{00000000-0010-0000-0100-000014000000}" name="TASARIM UZMANI " dataDxfId="108" totalsRowDxfId="107" dataCellStyle="Normal">
      <calculatedColumnFormula>INDEX(Parametreler[],MATCH(ProjeAyrıntıları[[#This Row],[PROJE TÜRÜ]],Parametreler[PROJE TÜRÜ],0),MATCH(ProjeAyrıntıları[[#Headers],[TASARIM UZMANI]],Parametreler[#Headers],0))*INDEX('PROJE PARAMETRELERİ'!$B$12:$H$12,1,MATCH(ProjeAyrıntıları[[#Headers],[TASARIM UZMANI]],Parametreler[#Headers],0))*ProjeAyrıntıları[[#This Row],[FİİLİ ÇALIŞMA]]</calculatedColumnFormula>
    </tableColumn>
    <tableColumn id="21" xr3:uid="{00000000-0010-0000-0100-000015000000}" name="ETKİNLİK PERSONELİ " dataDxfId="106" totalsRowDxfId="105" dataCellStyle="Normal">
      <calculatedColumnFormula>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Row],[FİİLİ ÇALIŞMA]]</calculatedColumnFormula>
    </tableColumn>
    <tableColumn id="22" xr3:uid="{00000000-0010-0000-0100-000016000000}" name="YÖNETİM PERSONELİ " dataDxfId="104" totalsRowDxfId="103" dataCellStyle="Normal">
      <calculatedColumnFormula>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Row],[FİİLİ ÇALIŞMA]]</calculatedColumnFormula>
    </tableColumn>
  </tableColumns>
  <tableStyleInfo name="TableStyleLight17" showFirstColumn="0" showLastColumn="0" showRowStripes="1" showColumnStripes="0"/>
  <extLst>
    <ext xmlns:x14="http://schemas.microsoft.com/office/spreadsheetml/2009/9/main" uri="{504A1905-F514-4f6f-8877-14C23A59335A}">
      <x14:table altTextSummary="Proje Adını, Tahmini Başlangıç ve Bitiş tarihlerini, Fiili Başlangıç ve Bitiş tarihlerini ve Tahmini ve Fiili çalışmayı girin ve Proje Türünü seçin.  Tahmini ve Fiili Süre otomatik olarak hesaplanır."/>
    </ext>
  </extLst>
</table>
</file>

<file path=xl/theme/theme1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drawing" Target="/xl/drawings/drawing33.xml" Id="rId3" /><Relationship Type="http://schemas.openxmlformats.org/officeDocument/2006/relationships/printerSettings" Target="/xl/printerSettings/printerSettings44.bin" Id="rId2" /><Relationship Type="http://schemas.openxmlformats.org/officeDocument/2006/relationships/pivotTable" Target="/xl/pivotTables/pivotTable1.xm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2267-7996-4DFE-B69E-896B28477E48}">
  <sheetPr>
    <tabColor theme="9"/>
  </sheetPr>
  <dimension ref="B1:B7"/>
  <sheetViews>
    <sheetView showGridLines="0" tabSelected="1" zoomScaleNormal="100" workbookViewId="0"/>
  </sheetViews>
  <sheetFormatPr defaultRowHeight="12.75" x14ac:dyDescent="0.2"/>
  <cols>
    <col min="1" max="1" width="2.7109375" customWidth="1"/>
    <col min="2" max="2" width="114" customWidth="1"/>
    <col min="3" max="3" width="2.7109375" customWidth="1"/>
  </cols>
  <sheetData>
    <row r="1" spans="2:2" ht="19.5" x14ac:dyDescent="0.25">
      <c r="B1" s="15" t="s">
        <v>0</v>
      </c>
    </row>
    <row r="2" spans="2:2" ht="33.75" customHeight="1" x14ac:dyDescent="0.2">
      <c r="B2" s="17" t="s">
        <v>1</v>
      </c>
    </row>
    <row r="3" spans="2:2" ht="36.75" customHeight="1" x14ac:dyDescent="0.2">
      <c r="B3" s="17" t="s">
        <v>2</v>
      </c>
    </row>
    <row r="4" spans="2:2" ht="30" customHeight="1" x14ac:dyDescent="0.2">
      <c r="B4" s="17" t="s">
        <v>3</v>
      </c>
    </row>
    <row r="5" spans="2:2" ht="40.5" customHeight="1" x14ac:dyDescent="0.2">
      <c r="B5" s="19" t="s">
        <v>4</v>
      </c>
    </row>
    <row r="6" spans="2:2" ht="54" customHeight="1" x14ac:dyDescent="0.2">
      <c r="B6" s="18" t="s">
        <v>5</v>
      </c>
    </row>
    <row r="7" spans="2:2" ht="35.25" customHeight="1" x14ac:dyDescent="0.2">
      <c r="B7" s="18" t="s">
        <v>6</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43"/>
  <sheetViews>
    <sheetView showGridLines="0" zoomScaleNormal="100" workbookViewId="0"/>
  </sheetViews>
  <sheetFormatPr defaultColWidth="9.140625" defaultRowHeight="14.25" x14ac:dyDescent="0.2"/>
  <cols>
    <col min="1" max="1" width="1.7109375" style="11" customWidth="1"/>
    <col min="2" max="2" width="29.28515625" style="5" customWidth="1"/>
    <col min="3" max="3" width="21.42578125" style="5" bestFit="1" customWidth="1"/>
    <col min="4" max="4" width="20.85546875" style="5" bestFit="1" customWidth="1"/>
    <col min="5" max="5" width="22.42578125" style="5" bestFit="1" customWidth="1"/>
    <col min="6" max="6" width="21" style="5" bestFit="1" customWidth="1"/>
    <col min="7" max="7" width="14.5703125" style="5" bestFit="1" customWidth="1"/>
    <col min="8" max="8" width="15.42578125" style="5" bestFit="1" customWidth="1"/>
    <col min="9" max="9" width="9" style="5" customWidth="1"/>
    <col min="10" max="10" width="2.7109375" style="5" customWidth="1"/>
    <col min="11" max="16384" width="9.140625" style="5"/>
  </cols>
  <sheetData>
    <row r="1" spans="2:9" ht="35.45" customHeight="1" x14ac:dyDescent="0.35">
      <c r="B1" s="2" t="s">
        <v>7</v>
      </c>
      <c r="C1" s="2"/>
      <c r="D1" s="2"/>
      <c r="E1" s="2"/>
      <c r="F1" s="2"/>
      <c r="G1" s="2"/>
      <c r="H1" s="2"/>
      <c r="I1" s="2"/>
    </row>
    <row r="2" spans="2:9" ht="19.5" x14ac:dyDescent="0.25">
      <c r="B2" s="3" t="s">
        <v>8</v>
      </c>
      <c r="C2" s="3"/>
      <c r="D2" s="3"/>
      <c r="E2" s="3"/>
      <c r="F2" s="3"/>
      <c r="G2" s="3"/>
      <c r="H2" s="3"/>
      <c r="I2" s="3"/>
    </row>
    <row r="3" spans="2:9" ht="15" x14ac:dyDescent="0.2">
      <c r="B3" s="4" t="str">
        <f>B1&amp;" Gi̇zli̇"</f>
        <v>Şirket Adı Gi̇zli̇</v>
      </c>
      <c r="C3" s="4"/>
      <c r="D3" s="4"/>
      <c r="E3" s="4"/>
      <c r="F3" s="4"/>
      <c r="G3" s="4"/>
      <c r="H3" s="4"/>
      <c r="I3" s="4"/>
    </row>
    <row r="4" spans="2:9" ht="28.5" customHeight="1" x14ac:dyDescent="0.2">
      <c r="B4" s="8" t="s">
        <v>9</v>
      </c>
    </row>
    <row r="5" spans="2:9" ht="25.5" x14ac:dyDescent="0.2">
      <c r="B5" s="9" t="s">
        <v>10</v>
      </c>
      <c r="C5" s="9" t="s">
        <v>22</v>
      </c>
      <c r="D5" s="9" t="s">
        <v>23</v>
      </c>
      <c r="E5" s="9" t="s">
        <v>24</v>
      </c>
      <c r="F5" s="9" t="s">
        <v>25</v>
      </c>
      <c r="G5" s="9" t="s">
        <v>27</v>
      </c>
      <c r="H5" s="9" t="s">
        <v>28</v>
      </c>
      <c r="I5" s="9" t="s">
        <v>29</v>
      </c>
    </row>
    <row r="6" spans="2:9" x14ac:dyDescent="0.2">
      <c r="B6" s="5" t="s">
        <v>11</v>
      </c>
      <c r="C6" s="6">
        <v>0.2</v>
      </c>
      <c r="D6" s="6">
        <v>0.1</v>
      </c>
      <c r="E6" s="6">
        <v>0.6</v>
      </c>
      <c r="F6" s="6">
        <v>0</v>
      </c>
      <c r="G6" s="6">
        <v>0</v>
      </c>
      <c r="H6" s="6">
        <v>0.1</v>
      </c>
      <c r="I6" s="7">
        <f>SUM(Parametreler[[#This Row],[HESAP YÖNETİCİSİ]:[YÖNETİCİ PERSONEL]])</f>
        <v>1</v>
      </c>
    </row>
    <row r="7" spans="2:9" x14ac:dyDescent="0.2">
      <c r="B7" s="5" t="s">
        <v>12</v>
      </c>
      <c r="C7" s="6">
        <v>0.2</v>
      </c>
      <c r="D7" s="6">
        <v>0.5</v>
      </c>
      <c r="E7" s="6">
        <v>0.1</v>
      </c>
      <c r="F7" s="6">
        <v>0.1</v>
      </c>
      <c r="G7" s="6">
        <v>0</v>
      </c>
      <c r="H7" s="6">
        <v>0.1</v>
      </c>
      <c r="I7" s="7">
        <f>SUM(Parametreler[[#This Row],[HESAP YÖNETİCİSİ]:[YÖNETİCİ PERSONEL]])</f>
        <v>0.9999999999999999</v>
      </c>
    </row>
    <row r="8" spans="2:9" x14ac:dyDescent="0.2">
      <c r="B8" s="5" t="s">
        <v>13</v>
      </c>
      <c r="C8" s="6">
        <v>0.2</v>
      </c>
      <c r="D8" s="6">
        <v>0.2</v>
      </c>
      <c r="E8" s="6">
        <v>0</v>
      </c>
      <c r="F8" s="6">
        <v>0.5</v>
      </c>
      <c r="G8" s="6">
        <v>0</v>
      </c>
      <c r="H8" s="6">
        <v>0.1</v>
      </c>
      <c r="I8" s="7">
        <f>SUM(Parametreler[[#This Row],[HESAP YÖNETİCİSİ]:[YÖNETİCİ PERSONEL]])</f>
        <v>1</v>
      </c>
    </row>
    <row r="9" spans="2:9" x14ac:dyDescent="0.2">
      <c r="B9" s="5" t="s">
        <v>14</v>
      </c>
      <c r="C9" s="6">
        <v>0.2</v>
      </c>
      <c r="D9" s="6">
        <v>0.6</v>
      </c>
      <c r="E9" s="6">
        <v>0</v>
      </c>
      <c r="F9" s="6">
        <v>0</v>
      </c>
      <c r="G9" s="6">
        <v>0.1</v>
      </c>
      <c r="H9" s="6">
        <v>0.1</v>
      </c>
      <c r="I9" s="7">
        <f>SUM(Parametreler[[#This Row],[HESAP YÖNETİCİSİ]:[YÖNETİCİ PERSONEL]])</f>
        <v>1</v>
      </c>
    </row>
    <row r="10" spans="2:9" x14ac:dyDescent="0.2">
      <c r="B10" s="5" t="s">
        <v>15</v>
      </c>
      <c r="C10" s="6">
        <v>0.2</v>
      </c>
      <c r="D10" s="6">
        <v>0.1</v>
      </c>
      <c r="E10" s="6">
        <v>0</v>
      </c>
      <c r="F10" s="6">
        <v>0</v>
      </c>
      <c r="G10" s="6">
        <v>0.6</v>
      </c>
      <c r="H10" s="6">
        <v>0.1</v>
      </c>
      <c r="I10" s="7">
        <f>SUM(Parametreler[[#This Row],[HESAP YÖNETİCİSİ]:[YÖNETİCİ PERSONEL]])</f>
        <v>1</v>
      </c>
    </row>
    <row r="11" spans="2:9" x14ac:dyDescent="0.2">
      <c r="B11" s="5" t="s">
        <v>16</v>
      </c>
      <c r="C11" s="6">
        <v>0.2</v>
      </c>
      <c r="D11" s="6">
        <v>0.2</v>
      </c>
      <c r="E11" s="6">
        <v>0.2</v>
      </c>
      <c r="F11" s="6">
        <v>0.2</v>
      </c>
      <c r="G11" s="6">
        <v>0</v>
      </c>
      <c r="H11" s="6">
        <v>0.2</v>
      </c>
      <c r="I11" s="7">
        <f>SUM(Parametreler[[#This Row],[HESAP YÖNETİCİSİ]:[YÖNETİCİ PERSONEL]])</f>
        <v>1</v>
      </c>
    </row>
    <row r="12" spans="2:9" x14ac:dyDescent="0.2">
      <c r="B12" s="5" t="s">
        <v>17</v>
      </c>
      <c r="C12" s="25">
        <v>180</v>
      </c>
      <c r="D12" s="25">
        <v>120</v>
      </c>
      <c r="E12" s="25">
        <v>150</v>
      </c>
      <c r="F12" s="25">
        <v>100</v>
      </c>
      <c r="G12" s="25">
        <v>80</v>
      </c>
      <c r="H12" s="25">
        <v>60</v>
      </c>
      <c r="I12" s="6"/>
    </row>
    <row r="14" spans="2:9" x14ac:dyDescent="0.2">
      <c r="F14" s="1" t="s">
        <v>26</v>
      </c>
    </row>
    <row r="15" spans="2:9" x14ac:dyDescent="0.2">
      <c r="B15" s="11"/>
      <c r="C15" s="11" t="s">
        <v>22</v>
      </c>
      <c r="D15" s="11" t="s">
        <v>23</v>
      </c>
      <c r="E15" s="11" t="s">
        <v>24</v>
      </c>
      <c r="F15" s="11" t="s">
        <v>25</v>
      </c>
      <c r="G15" s="11" t="s">
        <v>27</v>
      </c>
      <c r="H15" s="11" t="s">
        <v>28</v>
      </c>
    </row>
    <row r="16" spans="2:9" x14ac:dyDescent="0.2">
      <c r="B16" s="11" t="s">
        <v>18</v>
      </c>
      <c r="C16" s="26">
        <f>SUBTOTAL(109,ProjeAyrıntıları[HESAP YÖNETİCİSİ])</f>
        <v>54000</v>
      </c>
      <c r="D16" s="26">
        <f>SUBTOTAL(109,ProjeAyrıntıları[PROJE YÖNETİCİSİ])</f>
        <v>52200</v>
      </c>
      <c r="E16" s="26">
        <f>SUBTOTAL(109,ProjeAyrıntıları[STRATEJİ YÖNETİCİSİ])</f>
        <v>24000</v>
      </c>
      <c r="F16" s="26">
        <f>SUBTOTAL(109,ProjeAyrıntıları[TASARIM UZMANI])</f>
        <v>29000</v>
      </c>
      <c r="G16" s="26">
        <f>SUBTOTAL(109,ProjeAyrıntıları[ETKİNLİK PERSONELİ])</f>
        <v>13200</v>
      </c>
      <c r="H16" s="26">
        <f>SUBTOTAL(109,ProjeAyrıntıları[YÖNETİCİ PERSONEL])</f>
        <v>9000</v>
      </c>
    </row>
    <row r="17" spans="2:9" x14ac:dyDescent="0.2">
      <c r="B17" s="11" t="s">
        <v>19</v>
      </c>
      <c r="C17" s="26">
        <f>SUBTOTAL(109,ProjeAyrıntıları[[HESAP YÖNETİCİSİ ]])</f>
        <v>54360</v>
      </c>
      <c r="D17" s="26">
        <f>SUBTOTAL(109,ProjeAyrıntıları[[PROJE YÖNETİCİSİ ]])</f>
        <v>51540</v>
      </c>
      <c r="E17" s="26">
        <f>SUBTOTAL(109,ProjeAyrıntıları[[STRATEJİ YÖNETİCİSİ ]])</f>
        <v>25650</v>
      </c>
      <c r="F17" s="26">
        <f>SUBTOTAL(109,ProjeAyrıntıları[[TASARIM UZMANI ]])</f>
        <v>28900</v>
      </c>
      <c r="G17" s="26">
        <f>SUBTOTAL(109,ProjeAyrıntıları[[ETKİNLİK PERSONELİ ]])</f>
        <v>13400</v>
      </c>
      <c r="H17" s="26">
        <f>SUBTOTAL(109,ProjeAyrıntıları[[YÖNETİM PERSONELİ ]])</f>
        <v>9060</v>
      </c>
    </row>
    <row r="18" spans="2:9" x14ac:dyDescent="0.2">
      <c r="B18" s="11" t="s">
        <v>20</v>
      </c>
      <c r="C18" s="12">
        <f>C16/$C$12</f>
        <v>300</v>
      </c>
      <c r="D18" s="12">
        <f t="shared" ref="D18:H18" si="0">D16/$C$12</f>
        <v>290</v>
      </c>
      <c r="E18" s="12">
        <f t="shared" si="0"/>
        <v>1.3333333333333334E2</v>
      </c>
      <c r="F18" s="12">
        <f t="shared" si="0"/>
        <v>1.6111111111111111E2</v>
      </c>
      <c r="G18" s="12">
        <f t="shared" si="0"/>
        <v>7.333333333333333E1</v>
      </c>
      <c r="H18" s="12">
        <f t="shared" si="0"/>
        <v>50</v>
      </c>
    </row>
    <row r="19" spans="2:9" x14ac:dyDescent="0.2">
      <c r="B19" s="11" t="s">
        <v>21</v>
      </c>
      <c r="C19" s="12">
        <f>C17/$C$12</f>
        <v>302</v>
      </c>
      <c r="D19" s="12">
        <f>D17/$C$12</f>
        <v>2.863333333333333E2</v>
      </c>
      <c r="E19" s="12">
        <f>E17/$C$12</f>
        <v>142.5</v>
      </c>
      <c r="F19" s="12">
        <f>F17/$C$12</f>
        <v>1.6055555555555554E2</v>
      </c>
      <c r="G19" s="12">
        <f>G17/$C$12</f>
        <v>7.444444444444444E1</v>
      </c>
      <c r="H19" s="12">
        <f>H17/$C$12</f>
        <v>5.0333333333333336E1</v>
      </c>
    </row>
    <row r="20" spans="2:9" x14ac:dyDescent="0.2">
      <c r="F20" s="11"/>
      <c r="G20" s="11"/>
      <c r="H20" s="11"/>
      <c r="I20" s="11"/>
    </row>
    <row r="21" spans="2:9" x14ac:dyDescent="0.2">
      <c r="F21" s="11"/>
      <c r="G21" s="11"/>
      <c r="H21" s="11"/>
      <c r="I21" s="11"/>
    </row>
    <row r="22" spans="2:9" x14ac:dyDescent="0.2">
      <c r="F22" s="11"/>
      <c r="G22" s="11"/>
      <c r="H22" s="11"/>
      <c r="I22" s="11"/>
    </row>
    <row r="23" spans="2:9" x14ac:dyDescent="0.2">
      <c r="F23" s="11"/>
      <c r="G23" s="11"/>
      <c r="H23" s="11"/>
      <c r="I23" s="11"/>
    </row>
    <row r="24" spans="2:9" x14ac:dyDescent="0.2">
      <c r="B24" s="28"/>
      <c r="C24" s="28"/>
      <c r="D24" s="28"/>
      <c r="F24" s="11"/>
      <c r="G24" s="11"/>
      <c r="H24" s="11"/>
      <c r="I24" s="11"/>
    </row>
    <row r="25" spans="2:9" x14ac:dyDescent="0.2">
      <c r="B25" s="28"/>
      <c r="C25" s="28"/>
      <c r="D25" s="28"/>
      <c r="F25" s="11"/>
      <c r="G25" s="11"/>
      <c r="H25" s="11"/>
      <c r="I25" s="11"/>
    </row>
    <row r="26" spans="2:9" x14ac:dyDescent="0.2">
      <c r="B26" s="28"/>
      <c r="C26" s="28"/>
      <c r="D26" s="28"/>
      <c r="F26" s="11"/>
      <c r="G26" s="11"/>
      <c r="H26" s="11"/>
      <c r="I26" s="11"/>
    </row>
    <row r="27" spans="2:9" x14ac:dyDescent="0.2">
      <c r="B27" s="28"/>
      <c r="C27" s="28"/>
      <c r="D27" s="28"/>
      <c r="F27" s="11"/>
      <c r="G27" s="11"/>
      <c r="H27" s="11"/>
      <c r="I27" s="11"/>
    </row>
    <row r="28" spans="2:9" x14ac:dyDescent="0.2">
      <c r="B28" s="28"/>
      <c r="C28" s="28"/>
      <c r="D28" s="28"/>
      <c r="F28" s="11"/>
      <c r="G28" s="11"/>
      <c r="H28" s="11"/>
      <c r="I28" s="11"/>
    </row>
    <row r="29" spans="2:9" x14ac:dyDescent="0.2">
      <c r="B29" s="28"/>
      <c r="C29" s="28"/>
      <c r="D29" s="28"/>
      <c r="F29" s="11"/>
      <c r="G29" s="11"/>
      <c r="H29" s="11"/>
      <c r="I29" s="11"/>
    </row>
    <row r="30" spans="2:9" x14ac:dyDescent="0.2">
      <c r="B30" s="28"/>
      <c r="C30" s="28"/>
      <c r="D30" s="28"/>
      <c r="F30" s="11"/>
      <c r="G30" s="11"/>
      <c r="H30" s="11"/>
      <c r="I30" s="11"/>
    </row>
    <row r="31" spans="2:9" x14ac:dyDescent="0.2">
      <c r="B31" s="28"/>
      <c r="C31" s="28"/>
      <c r="D31" s="28"/>
      <c r="F31" s="11"/>
      <c r="G31" s="11"/>
      <c r="H31" s="11"/>
      <c r="I31" s="11"/>
    </row>
    <row r="32" spans="2:9" x14ac:dyDescent="0.2">
      <c r="B32" s="28"/>
      <c r="C32" s="28"/>
      <c r="D32" s="28"/>
      <c r="F32" s="11"/>
      <c r="G32" s="11"/>
      <c r="H32" s="11"/>
      <c r="I32" s="11"/>
    </row>
    <row r="33" spans="2:9" x14ac:dyDescent="0.2">
      <c r="B33" s="28"/>
      <c r="C33" s="28"/>
      <c r="D33" s="28"/>
      <c r="F33" s="11"/>
      <c r="G33" s="11"/>
      <c r="H33" s="11"/>
      <c r="I33" s="11"/>
    </row>
    <row r="34" spans="2:9" x14ac:dyDescent="0.2">
      <c r="B34" s="28"/>
      <c r="C34" s="28"/>
      <c r="D34" s="28"/>
      <c r="F34" s="11"/>
      <c r="G34" s="11"/>
      <c r="H34" s="11"/>
      <c r="I34" s="11"/>
    </row>
    <row r="35" spans="2:9" x14ac:dyDescent="0.2">
      <c r="B35" s="28"/>
      <c r="C35" s="28"/>
      <c r="D35" s="28"/>
      <c r="F35" s="11"/>
      <c r="G35" s="11"/>
      <c r="H35" s="11"/>
      <c r="I35" s="11"/>
    </row>
    <row r="36" spans="2:9" x14ac:dyDescent="0.2">
      <c r="B36" s="28"/>
      <c r="C36" s="28"/>
      <c r="D36" s="28"/>
      <c r="F36" s="11"/>
      <c r="G36" s="11"/>
      <c r="H36" s="11"/>
      <c r="I36" s="11"/>
    </row>
    <row r="37" spans="2:9" x14ac:dyDescent="0.2">
      <c r="B37" s="28"/>
      <c r="C37" s="28"/>
      <c r="D37" s="28"/>
      <c r="F37" s="11"/>
      <c r="G37" s="11"/>
      <c r="H37" s="11"/>
      <c r="I37" s="11"/>
    </row>
    <row r="38" spans="2:9" x14ac:dyDescent="0.2">
      <c r="B38" s="28"/>
      <c r="C38" s="28"/>
      <c r="D38" s="28"/>
      <c r="F38" s="11"/>
      <c r="G38" s="11"/>
      <c r="H38" s="11"/>
      <c r="I38" s="11"/>
    </row>
    <row r="39" spans="2:9" x14ac:dyDescent="0.2">
      <c r="B39" s="28"/>
      <c r="C39" s="28"/>
      <c r="D39" s="28"/>
      <c r="F39" s="11"/>
      <c r="G39" s="11"/>
      <c r="H39" s="11"/>
      <c r="I39" s="11"/>
    </row>
    <row r="40" spans="2:9" x14ac:dyDescent="0.2">
      <c r="B40" s="28"/>
      <c r="C40" s="28"/>
      <c r="D40" s="28"/>
      <c r="F40" s="11"/>
      <c r="G40" s="11"/>
      <c r="H40" s="11"/>
      <c r="I40" s="11"/>
    </row>
    <row r="41" spans="2:9" x14ac:dyDescent="0.2">
      <c r="B41" s="28"/>
      <c r="C41" s="28"/>
      <c r="D41" s="28"/>
      <c r="F41" s="11"/>
      <c r="G41" s="11"/>
      <c r="H41" s="11"/>
      <c r="I41" s="11"/>
    </row>
    <row r="42" spans="2:9" x14ac:dyDescent="0.2">
      <c r="B42" s="28"/>
      <c r="C42" s="28"/>
      <c r="D42" s="28"/>
      <c r="F42" s="11"/>
      <c r="G42" s="11"/>
      <c r="H42" s="11"/>
      <c r="I42" s="11"/>
    </row>
    <row r="43" spans="2:9" x14ac:dyDescent="0.2">
      <c r="B43" s="28"/>
      <c r="C43" s="28"/>
      <c r="D43" s="28"/>
      <c r="F43" s="11"/>
      <c r="G43" s="11"/>
      <c r="H43" s="11"/>
      <c r="I43" s="11"/>
    </row>
  </sheetData>
  <mergeCells count="1">
    <mergeCell ref="B24:D43"/>
  </mergeCells>
  <dataValidations count="8">
    <dataValidation allowBlank="1" showInputMessage="1" showErrorMessage="1" prompt="Bu çalışma sayfasında Proje Parametrelerini oluşturun. Sağdaki hücreye Şirket Adını girin. Bu sütundaki hücrelerde faydalı yönergeler yer alır. Başlamak için aşağı oka basın." sqref="A1" xr:uid="{91F26DDA-7CCA-4E02-A18E-3D1AFE714CB3}"/>
    <dataValidation allowBlank="1" showInputMessage="1" showErrorMessage="1" prompt="Bu çalışma sayfasının başlığı sağdaki hücrededir." sqref="A2" xr:uid="{2C5B12D8-C364-4164-B4D5-D63E1A2238C2}"/>
    <dataValidation allowBlank="1" showInputMessage="1" showErrorMessage="1" prompt="Gizlilik iletisi sağdaki hücrededir." sqref="A3" xr:uid="{3F02BA0A-DD55-43ED-B1CD-B06A26A73841}"/>
    <dataValidation allowBlank="1" showInputMessage="1" showErrorMessage="1" prompt="İpucu sağdaki hücrededir." sqref="A4" xr:uid="{F3744A54-83FC-47C1-9C15-A50282A47AD8}"/>
    <dataValidation allowBlank="1" showInputMessage="1" showErrorMessage="1" prompt="Sağdaki hücreden başlayarak Parametreler tablosuna ayrıntıları girin. Sonraki yönerge A12 hücresindedir." sqref="A5" xr:uid="{1DFF8811-9B69-4644-B785-C216CE5DAA82}"/>
    <dataValidation allowBlank="1" showInputMessage="1" showErrorMessage="1" prompt="Karışık Ücretleri sağda C12 ile H12 arasındaki hücrelere girin. Sonraki yönerge A14 hücresindedir." sqref="A12" xr:uid="{E6293BD8-FCA4-4626-9AA5-C91B25A408B8}"/>
    <dataValidation allowBlank="1" showInputMessage="1" showErrorMessage="1" prompt="Planlanan ve fiili maliyetleri gösteren sütun grafiği bu hücrededir." sqref="A13" xr:uid="{1BCF02F6-B2B5-45D8-A29B-60CC81801125}"/>
    <dataValidation allowBlank="1" showInputMessage="1" showErrorMessage="1" prompt="Planlanan ile fiili maliyeti gösteren sütun grafiği sağdaki hücrede ve planlanan ile fiili saatleri gösteren sütun grafiği F14 hücresindedir." sqref="A14" xr:uid="{F38CF4BC-4477-466E-BE3D-3102DF1EE3E4}"/>
  </dataValidations>
  <printOptions horizontalCentered="1"/>
  <pageMargins left="0.4" right="0.4" top="0.4" bottom="0.4" header="0.3" footer="0.3"/>
  <pageSetup paperSize="9" scale="81" orientation="landscape" horizontalDpi="4294967293" r:id="rId1"/>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fitToPage="1"/>
  </sheetPr>
  <dimension ref="A1:W10"/>
  <sheetViews>
    <sheetView showGridLines="0" zoomScaleNormal="100" workbookViewId="0"/>
  </sheetViews>
  <sheetFormatPr defaultColWidth="9.140625" defaultRowHeight="14.25" x14ac:dyDescent="0.2"/>
  <cols>
    <col min="1" max="1" width="1.7109375" style="11" customWidth="1"/>
    <col min="2" max="2" width="25.5703125" style="1" customWidth="1"/>
    <col min="3" max="3" width="23.85546875" style="1" customWidth="1"/>
    <col min="4" max="7" width="11.85546875" style="1" customWidth="1"/>
    <col min="8" max="8" width="12.5703125" style="1" customWidth="1"/>
    <col min="9" max="9" width="9.42578125" style="1" customWidth="1"/>
    <col min="10" max="10" width="14.7109375" style="1" customWidth="1"/>
    <col min="11" max="11" width="10.28515625" style="1" bestFit="1" customWidth="1"/>
    <col min="12" max="12" width="11.7109375" style="1" hidden="1" customWidth="1"/>
    <col min="13" max="14" width="11.140625" style="1" hidden="1" customWidth="1"/>
    <col min="15" max="15" width="11.42578125" style="1" hidden="1" customWidth="1"/>
    <col min="16" max="16" width="12.42578125" style="1" hidden="1" customWidth="1"/>
    <col min="17" max="17" width="10" style="1" hidden="1" customWidth="1"/>
    <col min="18" max="19" width="13.42578125" style="1" hidden="1" customWidth="1"/>
    <col min="20" max="20" width="14" style="1" hidden="1" customWidth="1"/>
    <col min="21" max="21" width="13.7109375" style="1" hidden="1" customWidth="1"/>
    <col min="22" max="22" width="14.5703125" style="1" hidden="1" customWidth="1"/>
    <col min="23" max="23" width="15.42578125" style="1" hidden="1" customWidth="1"/>
    <col min="24" max="24" width="2.7109375" style="1" customWidth="1"/>
    <col min="25" max="16384" width="9.140625" style="1"/>
  </cols>
  <sheetData>
    <row r="1" spans="1:23" ht="35.45" customHeight="1" x14ac:dyDescent="0.35">
      <c r="B1" s="2" t="str">
        <f>'PROJE PARAMETRELERİ'!B1</f>
        <v>Şirket Adı</v>
      </c>
      <c r="C1" s="2"/>
      <c r="D1" s="2"/>
      <c r="E1" s="2"/>
      <c r="F1" s="2"/>
      <c r="G1" s="2"/>
      <c r="H1" s="2"/>
      <c r="I1" s="2"/>
      <c r="J1" s="2"/>
      <c r="K1" s="2"/>
    </row>
    <row r="2" spans="1:23" ht="19.5" x14ac:dyDescent="0.25">
      <c r="B2" s="3" t="s">
        <v>8</v>
      </c>
      <c r="C2" s="3"/>
      <c r="D2" s="3"/>
      <c r="E2" s="3"/>
      <c r="F2" s="3"/>
      <c r="G2" s="3"/>
      <c r="H2" s="3"/>
      <c r="I2" s="3"/>
      <c r="J2" s="3"/>
      <c r="K2" s="3"/>
    </row>
    <row r="3" spans="1:23" s="13" customFormat="1" ht="29.25" customHeight="1" x14ac:dyDescent="0.2">
      <c r="A3" s="16"/>
      <c r="B3" s="14" t="str">
        <f>'PROJE PARAMETRELERİ'!B3</f>
        <v>Şirket Adı Gi̇zli̇</v>
      </c>
      <c r="C3" s="14"/>
      <c r="D3" s="14"/>
      <c r="E3" s="14"/>
      <c r="F3" s="14"/>
      <c r="G3" s="14"/>
      <c r="H3" s="14"/>
      <c r="I3" s="14"/>
      <c r="J3" s="14"/>
      <c r="K3" s="14"/>
    </row>
    <row r="4" spans="1:23" ht="25.5" customHeight="1" x14ac:dyDescent="0.2">
      <c r="A4" s="20" t="s">
        <v>30</v>
      </c>
      <c r="B4" s="24" t="s">
        <v>31</v>
      </c>
      <c r="C4" s="24" t="s">
        <v>10</v>
      </c>
      <c r="D4" s="24" t="s">
        <v>38</v>
      </c>
      <c r="E4" s="24" t="s">
        <v>39</v>
      </c>
      <c r="F4" s="24" t="s">
        <v>40</v>
      </c>
      <c r="G4" s="24" t="s">
        <v>41</v>
      </c>
      <c r="H4" s="24" t="s">
        <v>42</v>
      </c>
      <c r="I4" s="24" t="s">
        <v>43</v>
      </c>
      <c r="J4" s="24" t="s">
        <v>44</v>
      </c>
      <c r="K4" s="24" t="s">
        <v>45</v>
      </c>
      <c r="L4" s="21" t="s">
        <v>22</v>
      </c>
      <c r="M4" s="21" t="s">
        <v>23</v>
      </c>
      <c r="N4" s="21" t="s">
        <v>24</v>
      </c>
      <c r="O4" s="21" t="s">
        <v>25</v>
      </c>
      <c r="P4" s="21" t="s">
        <v>27</v>
      </c>
      <c r="Q4" s="21" t="s">
        <v>28</v>
      </c>
      <c r="R4" s="22" t="s">
        <v>46</v>
      </c>
      <c r="S4" s="22" t="s">
        <v>47</v>
      </c>
      <c r="T4" s="22" t="s">
        <v>48</v>
      </c>
      <c r="U4" s="22" t="s">
        <v>49</v>
      </c>
      <c r="V4" s="22" t="s">
        <v>50</v>
      </c>
      <c r="W4" s="22" t="s">
        <v>51</v>
      </c>
    </row>
    <row r="5" spans="1:23" x14ac:dyDescent="0.2">
      <c r="B5" t="s">
        <v>32</v>
      </c>
      <c r="C5" t="s">
        <v>11</v>
      </c>
      <c r="D5" s="23">
        <f ca="1">DATE(YEAR(TODAY()),6,9)</f>
        <v>44721</v>
      </c>
      <c r="E5" s="23">
        <f ca="1" xml:space="preserve"> DATE(YEAR(TODAY()),8,7)</f>
        <v>44780</v>
      </c>
      <c r="F5" s="23">
        <f ca="1">DATE(YEAR(TODAY()),6,29)</f>
        <v>44741</v>
      </c>
      <c r="G5" s="23">
        <f ca="1">DATE(YEAR(TODAY()),9,3)</f>
        <v>44807</v>
      </c>
      <c r="H5">
        <v>200</v>
      </c>
      <c r="I5">
        <v>220</v>
      </c>
      <c r="J5">
        <f ca="1">DAYS360(ProjeAyrıntıları[[#This Row],[TAHMİNİ BAŞLANGIÇ]],ProjeAyrıntıları[[#This Row],[TAHMİNİ BİTİŞ]],FALSE)</f>
        <v>58</v>
      </c>
      <c r="K5">
        <f ca="1">DAYS360(ProjeAyrıntıları[[#This Row],[FİİLİ BAŞLANGIÇ]],ProjeAyrıntıları[[#This Row],[FİİLİ BİTİŞ]],FALSE)</f>
        <v>64</v>
      </c>
      <c r="L5" s="27">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Row],[TAHMİNİ ÇALIŞMA]]</f>
        <v>7200</v>
      </c>
      <c r="M5" s="27">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Row],[TAHMİNİ ÇALIŞMA]]</f>
        <v>2400</v>
      </c>
      <c r="N5" s="27">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Row],[TAHMİNİ ÇALIŞMA]]</f>
        <v>18000</v>
      </c>
      <c r="O5" s="27">
        <f>INDEX(Parametreler[],MATCH(ProjeAyrıntıları[[#This Row],[PROJE TÜRÜ]],Parametreler[PROJE TÜRÜ],0),MATCH(ProjeAyrıntıları[[#Headers],[TASARIM UZMANI]],Parametreler[#Headers],0))*INDEX('PROJE PARAMETRELERİ'!$B$12:$H$12,1,MATCH(ProjeAyrıntıları[[#Headers],[TASARIM UZMANI]],Parametreler[#Headers],0))*ProjeAyrıntıları[[#This Row],[TAHMİNİ ÇALIŞMA]]</f>
        <v>0</v>
      </c>
      <c r="P5" s="27">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Row],[TAHMİNİ ÇALIŞMA]]</f>
        <v>0</v>
      </c>
      <c r="Q5" s="27">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Row],[TAHMİNİ ÇALIŞMA]]</f>
        <v>1200</v>
      </c>
      <c r="R5" s="27">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Row],[FİİLİ ÇALIŞMA]]</f>
        <v>7920</v>
      </c>
      <c r="S5" s="27">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Row],[FİİLİ ÇALIŞMA]]</f>
        <v>2640</v>
      </c>
      <c r="T5" s="27">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Row],[FİİLİ ÇALIŞMA]]</f>
        <v>19800</v>
      </c>
      <c r="U5" s="27">
        <f>INDEX(Parametreler[],MATCH(ProjeAyrıntıları[[#This Row],[PROJE TÜRÜ]],Parametreler[PROJE TÜRÜ],0),MATCH(ProjeAyrıntıları[[#Headers],[TASARIM UZMANI]],Parametreler[#Headers],0))*INDEX('PROJE PARAMETRELERİ'!$B$12:$H$12,1,MATCH(ProjeAyrıntıları[[#Headers],[TASARIM UZMANI]],Parametreler[#Headers],0))*ProjeAyrıntıları[[#This Row],[FİİLİ ÇALIŞMA]]</f>
        <v>0</v>
      </c>
      <c r="V5" s="27">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Row],[FİİLİ ÇALIŞMA]]</f>
        <v>0</v>
      </c>
      <c r="W5" s="27">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Row],[FİİLİ ÇALIŞMA]]</f>
        <v>1320</v>
      </c>
    </row>
    <row r="6" spans="1:23" x14ac:dyDescent="0.2">
      <c r="B6" t="s">
        <v>33</v>
      </c>
      <c r="C6" t="s">
        <v>12</v>
      </c>
      <c r="D6" s="23">
        <f ca="1">DATE(YEAR(TODAY())+1,6,25)</f>
        <v>45102</v>
      </c>
      <c r="E6" s="23">
        <f ca="1">DATE(YEAR(TODAY())+1,7,27)</f>
        <v>45134</v>
      </c>
      <c r="F6" s="23">
        <f ca="1">DATE(YEAR(TODAY()),7,15)</f>
        <v>44757</v>
      </c>
      <c r="G6" s="23">
        <f ca="1">DATE(YEAR(TODAY())+1,8,25)</f>
        <v>45163</v>
      </c>
      <c r="H6">
        <v>400</v>
      </c>
      <c r="I6">
        <v>390</v>
      </c>
      <c r="J6">
        <f ca="1">DAYS360(ProjeAyrıntıları[[#This Row],[TAHMİNİ BAŞLANGIÇ]],ProjeAyrıntıları[[#This Row],[TAHMİNİ BİTİŞ]],FALSE)</f>
        <v>32</v>
      </c>
      <c r="K6">
        <f ca="1">DAYS360(ProjeAyrıntıları[[#This Row],[FİİLİ BAŞLANGIÇ]],ProjeAyrıntıları[[#This Row],[FİİLİ BİTİŞ]],FALSE)</f>
        <v>400</v>
      </c>
      <c r="L6" s="27">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Row],[TAHMİNİ ÇALIŞMA]]</f>
        <v>14400</v>
      </c>
      <c r="M6" s="27">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Row],[TAHMİNİ ÇALIŞMA]]</f>
        <v>24000</v>
      </c>
      <c r="N6" s="27">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Row],[TAHMİNİ ÇALIŞMA]]</f>
        <v>6000</v>
      </c>
      <c r="O6" s="27">
        <f>INDEX(Parametreler[],MATCH(ProjeAyrıntıları[[#This Row],[PROJE TÜRÜ]],Parametreler[PROJE TÜRÜ],0),MATCH(ProjeAyrıntıları[[#Headers],[TASARIM UZMANI]],Parametreler[#Headers],0))*INDEX('PROJE PARAMETRELERİ'!$B$12:$H$12,1,MATCH(ProjeAyrıntıları[[#Headers],[TASARIM UZMANI]],Parametreler[#Headers],0))*ProjeAyrıntıları[[#This Row],[TAHMİNİ ÇALIŞMA]]</f>
        <v>4000</v>
      </c>
      <c r="P6" s="27">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Row],[TAHMİNİ ÇALIŞMA]]</f>
        <v>0</v>
      </c>
      <c r="Q6" s="27">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Row],[TAHMİNİ ÇALIŞMA]]</f>
        <v>2400</v>
      </c>
      <c r="R6" s="27">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Row],[FİİLİ ÇALIŞMA]]</f>
        <v>14040</v>
      </c>
      <c r="S6" s="27">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Row],[FİİLİ ÇALIŞMA]]</f>
        <v>23400</v>
      </c>
      <c r="T6" s="27">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Row],[FİİLİ ÇALIŞMA]]</f>
        <v>5850</v>
      </c>
      <c r="U6" s="27">
        <f>INDEX(Parametreler[],MATCH(ProjeAyrıntıları[[#This Row],[PROJE TÜRÜ]],Parametreler[PROJE TÜRÜ],0),MATCH(ProjeAyrıntıları[[#Headers],[TASARIM UZMANI]],Parametreler[#Headers],0))*INDEX('PROJE PARAMETRELERİ'!$B$12:$H$12,1,MATCH(ProjeAyrıntıları[[#Headers],[TASARIM UZMANI]],Parametreler[#Headers],0))*ProjeAyrıntıları[[#This Row],[FİİLİ ÇALIŞMA]]</f>
        <v>3900</v>
      </c>
      <c r="V6" s="27">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Row],[FİİLİ ÇALIŞMA]]</f>
        <v>0</v>
      </c>
      <c r="W6" s="27">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Row],[FİİLİ ÇALIŞMA]]</f>
        <v>2340</v>
      </c>
    </row>
    <row r="7" spans="1:23" x14ac:dyDescent="0.2">
      <c r="B7" t="s">
        <v>34</v>
      </c>
      <c r="C7" t="s">
        <v>13</v>
      </c>
      <c r="D7" s="23">
        <f ca="1">DATE(YEAR(TODAY())+2,7,12)</f>
        <v>45485</v>
      </c>
      <c r="E7" s="23">
        <f ca="1">DATE(YEAR(TODAY())+2,9,19)</f>
        <v>45554</v>
      </c>
      <c r="F7" s="23">
        <v>45876</v>
      </c>
      <c r="G7" s="23">
        <v>45940</v>
      </c>
      <c r="H7">
        <v>500</v>
      </c>
      <c r="I7">
        <v>500</v>
      </c>
      <c r="J7">
        <f ca="1">DAYS360(ProjeAyrıntıları[[#This Row],[TAHMİNİ BAŞLANGIÇ]],ProjeAyrıntıları[[#This Row],[TAHMİNİ BİTİŞ]],FALSE)</f>
        <v>67</v>
      </c>
      <c r="K7">
        <f>DAYS360(ProjeAyrıntıları[[#This Row],[FİİLİ BAŞLANGIÇ]],ProjeAyrıntıları[[#This Row],[FİİLİ BİTİŞ]],FALSE)</f>
        <v>63</v>
      </c>
      <c r="L7" s="27">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Row],[TAHMİNİ ÇALIŞMA]]</f>
        <v>18000</v>
      </c>
      <c r="M7" s="27">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Row],[TAHMİNİ ÇALIŞMA]]</f>
        <v>12000</v>
      </c>
      <c r="N7" s="27">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Row],[TAHMİNİ ÇALIŞMA]]</f>
        <v>0</v>
      </c>
      <c r="O7" s="27">
        <f>INDEX(Parametreler[],MATCH(ProjeAyrıntıları[[#This Row],[PROJE TÜRÜ]],Parametreler[PROJE TÜRÜ],0),MATCH(ProjeAyrıntıları[[#Headers],[TASARIM UZMANI]],Parametreler[#Headers],0))*INDEX('PROJE PARAMETRELERİ'!$B$12:$H$12,1,MATCH(ProjeAyrıntıları[[#Headers],[TASARIM UZMANI]],Parametreler[#Headers],0))*ProjeAyrıntıları[[#This Row],[TAHMİNİ ÇALIŞMA]]</f>
        <v>25000</v>
      </c>
      <c r="P7" s="27">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Row],[TAHMİNİ ÇALIŞMA]]</f>
        <v>0</v>
      </c>
      <c r="Q7" s="27">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Row],[TAHMİNİ ÇALIŞMA]]</f>
        <v>3000</v>
      </c>
      <c r="R7" s="27">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Row],[FİİLİ ÇALIŞMA]]</f>
        <v>18000</v>
      </c>
      <c r="S7" s="27">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Row],[FİİLİ ÇALIŞMA]]</f>
        <v>12000</v>
      </c>
      <c r="T7" s="27">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Row],[FİİLİ ÇALIŞMA]]</f>
        <v>0</v>
      </c>
      <c r="U7" s="27">
        <f>INDEX(Parametreler[],MATCH(ProjeAyrıntıları[[#This Row],[PROJE TÜRÜ]],Parametreler[PROJE TÜRÜ],0),MATCH(ProjeAyrıntıları[[#Headers],[TASARIM UZMANI]],Parametreler[#Headers],0))*INDEX('PROJE PARAMETRELERİ'!$B$12:$H$12,1,MATCH(ProjeAyrıntıları[[#Headers],[TASARIM UZMANI]],Parametreler[#Headers],0))*ProjeAyrıntıları[[#This Row],[FİİLİ ÇALIŞMA]]</f>
        <v>25000</v>
      </c>
      <c r="V7" s="27">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Row],[FİİLİ ÇALIŞMA]]</f>
        <v>0</v>
      </c>
      <c r="W7" s="27">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Row],[FİİLİ ÇALIŞMA]]</f>
        <v>3000</v>
      </c>
    </row>
    <row r="8" spans="1:23" x14ac:dyDescent="0.2">
      <c r="B8" t="s">
        <v>35</v>
      </c>
      <c r="C8" t="s">
        <v>14</v>
      </c>
      <c r="D8" s="23">
        <f ca="1">DATE(YEAR(TODAY())+3,7,30)</f>
        <v>45868</v>
      </c>
      <c r="E8" s="23">
        <f ca="1">DATE(YEAR(TODAY())+3,9,28)</f>
        <v>45928</v>
      </c>
      <c r="F8" s="23">
        <f ca="1">DATE(YEAR(TODAY())+3,9,14)</f>
        <v>45914</v>
      </c>
      <c r="G8" s="23">
        <f ca="1">DATE(YEAR(TODAY())+3,11,13)</f>
        <v>45974</v>
      </c>
      <c r="H8">
        <v>150</v>
      </c>
      <c r="I8">
        <v>145</v>
      </c>
      <c r="J8">
        <f ca="1">DAYS360(ProjeAyrıntıları[[#This Row],[TAHMİNİ BAŞLANGIÇ]],ProjeAyrıntıları[[#This Row],[TAHMİNİ BİTİŞ]],FALSE)</f>
        <v>58</v>
      </c>
      <c r="K8">
        <f ca="1">DAYS360(ProjeAyrıntıları[[#This Row],[FİİLİ BAŞLANGIÇ]],ProjeAyrıntıları[[#This Row],[FİİLİ BİTİŞ]],FALSE)</f>
        <v>59</v>
      </c>
      <c r="L8" s="27">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Row],[TAHMİNİ ÇALIŞMA]]</f>
        <v>5400</v>
      </c>
      <c r="M8" s="27">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Row],[TAHMİNİ ÇALIŞMA]]</f>
        <v>10800</v>
      </c>
      <c r="N8" s="27">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Row],[TAHMİNİ ÇALIŞMA]]</f>
        <v>0</v>
      </c>
      <c r="O8" s="27">
        <f>INDEX(Parametreler[],MATCH(ProjeAyrıntıları[[#This Row],[PROJE TÜRÜ]],Parametreler[PROJE TÜRÜ],0),MATCH(ProjeAyrıntıları[[#Headers],[TASARIM UZMANI]],Parametreler[#Headers],0))*INDEX('PROJE PARAMETRELERİ'!$B$12:$H$12,1,MATCH(ProjeAyrıntıları[[#Headers],[TASARIM UZMANI]],Parametreler[#Headers],0))*ProjeAyrıntıları[[#This Row],[TAHMİNİ ÇALIŞMA]]</f>
        <v>0</v>
      </c>
      <c r="P8" s="27">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Row],[TAHMİNİ ÇALIŞMA]]</f>
        <v>1200</v>
      </c>
      <c r="Q8" s="27">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Row],[TAHMİNİ ÇALIŞMA]]</f>
        <v>900</v>
      </c>
      <c r="R8" s="27">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Row],[FİİLİ ÇALIŞMA]]</f>
        <v>5220</v>
      </c>
      <c r="S8" s="27">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Row],[FİİLİ ÇALIŞMA]]</f>
        <v>10440</v>
      </c>
      <c r="T8" s="27">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Row],[FİİLİ ÇALIŞMA]]</f>
        <v>0</v>
      </c>
      <c r="U8" s="27">
        <f>INDEX(Parametreler[],MATCH(ProjeAyrıntıları[[#This Row],[PROJE TÜRÜ]],Parametreler[PROJE TÜRÜ],0),MATCH(ProjeAyrıntıları[[#Headers],[TASARIM UZMANI]],Parametreler[#Headers],0))*INDEX('PROJE PARAMETRELERİ'!$B$12:$H$12,1,MATCH(ProjeAyrıntıları[[#Headers],[TASARIM UZMANI]],Parametreler[#Headers],0))*ProjeAyrıntıları[[#This Row],[FİİLİ ÇALIŞMA]]</f>
        <v>0</v>
      </c>
      <c r="V8" s="27">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Row],[FİİLİ ÇALIŞMA]]</f>
        <v>1160</v>
      </c>
      <c r="W8" s="27">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Row],[FİİLİ ÇALIŞMA]]</f>
        <v>870</v>
      </c>
    </row>
    <row r="9" spans="1:23" x14ac:dyDescent="0.2">
      <c r="B9" t="s">
        <v>36</v>
      </c>
      <c r="C9" t="s">
        <v>15</v>
      </c>
      <c r="D9" s="23">
        <f ca="1">DATE(YEAR(TODAY())+4,8,11)</f>
        <v>46245</v>
      </c>
      <c r="E9" s="23">
        <f ca="1">DATE(YEAR(TODAY())+4,8,21)</f>
        <v>46255</v>
      </c>
      <c r="F9" s="23">
        <f ca="1">DATE(YEAR(TODAY())+4,9,14)</f>
        <v>46279</v>
      </c>
      <c r="G9" s="23">
        <f ca="1">DATE(YEAR(TODAY())+4,9,25)</f>
        <v>46290</v>
      </c>
      <c r="H9">
        <v>250</v>
      </c>
      <c r="I9">
        <v>255</v>
      </c>
      <c r="J9">
        <f ca="1">DAYS360(ProjeAyrıntıları[[#This Row],[TAHMİNİ BAŞLANGIÇ]],ProjeAyrıntıları[[#This Row],[TAHMİNİ BİTİŞ]],FALSE)</f>
        <v>10</v>
      </c>
      <c r="K9">
        <f ca="1">DAYS360(ProjeAyrıntıları[[#This Row],[FİİLİ BAŞLANGIÇ]],ProjeAyrıntıları[[#This Row],[FİİLİ BİTİŞ]],FALSE)</f>
        <v>11</v>
      </c>
      <c r="L9" s="27">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Row],[TAHMİNİ ÇALIŞMA]]</f>
        <v>9000</v>
      </c>
      <c r="M9" s="27">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Row],[TAHMİNİ ÇALIŞMA]]</f>
        <v>3000</v>
      </c>
      <c r="N9" s="27">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Row],[TAHMİNİ ÇALIŞMA]]</f>
        <v>0</v>
      </c>
      <c r="O9" s="27">
        <f>INDEX(Parametreler[],MATCH(ProjeAyrıntıları[[#This Row],[PROJE TÜRÜ]],Parametreler[PROJE TÜRÜ],0),MATCH(ProjeAyrıntıları[[#Headers],[TASARIM UZMANI]],Parametreler[#Headers],0))*INDEX('PROJE PARAMETRELERİ'!$B$12:$H$12,1,MATCH(ProjeAyrıntıları[[#Headers],[TASARIM UZMANI]],Parametreler[#Headers],0))*ProjeAyrıntıları[[#This Row],[TAHMİNİ ÇALIŞMA]]</f>
        <v>0</v>
      </c>
      <c r="P9" s="27">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Row],[TAHMİNİ ÇALIŞMA]]</f>
        <v>12000</v>
      </c>
      <c r="Q9" s="27">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Row],[TAHMİNİ ÇALIŞMA]]</f>
        <v>1500</v>
      </c>
      <c r="R9" s="27">
        <f>INDEX(Parametreler[],MATCH(ProjeAyrıntıları[[#This Row],[PROJE TÜRÜ]],Parametreler[PROJE TÜRÜ],0),MATCH(ProjeAyrıntıları[[#Headers],[HESAP YÖNETİCİSİ]],Parametreler[#Headers],0))*INDEX('PROJE PARAMETRELERİ'!$B$12:$H$12,1,MATCH(ProjeAyrıntıları[[#Headers],[HESAP YÖNETİCİSİ]],Parametreler[#Headers],0))*ProjeAyrıntıları[[#This Row],[FİİLİ ÇALIŞMA]]</f>
        <v>9180</v>
      </c>
      <c r="S9" s="27">
        <f>INDEX(Parametreler[],MATCH(ProjeAyrıntıları[[#This Row],[PROJE TÜRÜ]],Parametreler[PROJE TÜRÜ],0),MATCH(ProjeAyrıntıları[[#Headers],[PROJE YÖNETİCİSİ]],Parametreler[#Headers],0))*INDEX('PROJE PARAMETRELERİ'!$B$12:$H$12,1,MATCH(ProjeAyrıntıları[[#Headers],[PROJE YÖNETİCİSİ]],Parametreler[#Headers],0))*ProjeAyrıntıları[[#This Row],[FİİLİ ÇALIŞMA]]</f>
        <v>3060</v>
      </c>
      <c r="T9" s="27">
        <f>INDEX(Parametreler[],MATCH(ProjeAyrıntıları[[#This Row],[PROJE TÜRÜ]],Parametreler[PROJE TÜRÜ],0),MATCH(ProjeAyrıntıları[[#Headers],[STRATEJİ YÖNETİCİSİ]],Parametreler[#Headers],0))*INDEX('PROJE PARAMETRELERİ'!$B$12:$H$12,1,MATCH(ProjeAyrıntıları[[#Headers],[STRATEJİ YÖNETİCİSİ]],Parametreler[#Headers],0))*ProjeAyrıntıları[[#This Row],[FİİLİ ÇALIŞMA]]</f>
        <v>0</v>
      </c>
      <c r="U9" s="27">
        <f>INDEX(Parametreler[],MATCH(ProjeAyrıntıları[[#This Row],[PROJE TÜRÜ]],Parametreler[PROJE TÜRÜ],0),MATCH(ProjeAyrıntıları[[#Headers],[TASARIM UZMANI]],Parametreler[#Headers],0))*INDEX('PROJE PARAMETRELERİ'!$B$12:$H$12,1,MATCH(ProjeAyrıntıları[[#Headers],[TASARIM UZMANI]],Parametreler[#Headers],0))*ProjeAyrıntıları[[#This Row],[FİİLİ ÇALIŞMA]]</f>
        <v>0</v>
      </c>
      <c r="V9" s="27">
        <f>INDEX(Parametreler[],MATCH(ProjeAyrıntıları[[#This Row],[PROJE TÜRÜ]],Parametreler[PROJE TÜRÜ],0),MATCH(ProjeAyrıntıları[[#Headers],[ETKİNLİK PERSONELİ]],Parametreler[#Headers],0))*INDEX('PROJE PARAMETRELERİ'!$B$12:$H$12,1,MATCH(ProjeAyrıntıları[[#Headers],[ETKİNLİK PERSONELİ]],Parametreler[#Headers],0))*ProjeAyrıntıları[[#This Row],[FİİLİ ÇALIŞMA]]</f>
        <v>12240</v>
      </c>
      <c r="W9" s="27">
        <f>INDEX(Parametreler[],MATCH(ProjeAyrıntıları[[#This Row],[PROJE TÜRÜ]],Parametreler[PROJE TÜRÜ],0),MATCH(ProjeAyrıntıları[[#Headers],[YÖNETİCİ PERSONEL]],Parametreler[#Headers],0))*INDEX('PROJE PARAMETRELERİ'!$B$12:$H$12,1,MATCH(ProjeAyrıntıları[[#Headers],[YÖNETİCİ PERSONEL]],Parametreler[#Headers],0))*ProjeAyrıntıları[[#This Row],[FİİLİ ÇALIŞMA]]</f>
        <v>1530</v>
      </c>
    </row>
    <row r="10" spans="1:23" x14ac:dyDescent="0.2">
      <c r="B10" s="1" t="s">
        <v>37</v>
      </c>
      <c r="H10" s="1">
        <f>SUBTOTAL(109,ProjeAyrıntıları[TAHMİNİ ÇALIŞMA])</f>
        <v>1500</v>
      </c>
      <c r="I10" s="1">
        <f>SUBTOTAL(109,ProjeAyrıntıları[FİİLİ ÇALIŞMA])</f>
        <v>1510</v>
      </c>
      <c r="J10" s="1">
        <f ca="1">SUBTOTAL(109,ProjeAyrıntıları[TAHMİNİ SÜRE])</f>
        <v>225</v>
      </c>
      <c r="K10" s="1">
        <f ca="1">SUBTOTAL(109,ProjeAyrıntıları[FİİLİ SÜRE])</f>
        <v>597</v>
      </c>
    </row>
  </sheetData>
  <dataValidations count="4">
    <dataValidation type="list" allowBlank="1" showInputMessage="1" showErrorMessage="1" sqref="C5:C9" xr:uid="{00000000-0002-0000-0100-000000000000}">
      <formula1>ProjectType</formula1>
    </dataValidation>
    <dataValidation allowBlank="1" showInputMessage="1" showErrorMessage="1" prompt="Bu çalışma sayfasında Proje Ayrıntılarını oluşturun. Şirket Adı sağdaki hücrede otomatik olarak güncelleştirilir. Bu sütundaki hücrelerde faydalı yönergeler yer alır. Başlamak için aşağı oka basın." sqref="A1" xr:uid="{BBC3950F-ED3F-4B1A-9E8F-0BED078DBBC7}"/>
    <dataValidation allowBlank="1" showInputMessage="1" showErrorMessage="1" prompt="Bu çalışma sayfasının başlığı sağdaki hücrededir." sqref="A2" xr:uid="{13FFF2FC-8675-47F6-8CD2-EE8FB7DC4995}"/>
    <dataValidation allowBlank="1" showInputMessage="1" showErrorMessage="1" prompt="Gizlilik iletisi sağdaki hücrededir." sqref="A3" xr:uid="{3364E6E2-FB7F-4D09-9177-CC52A4C377A7}"/>
  </dataValidations>
  <printOptions horizontalCentered="1"/>
  <pageMargins left="0.4" right="0.4" top="0.4" bottom="0.4" header="0.3" footer="0.3"/>
  <pageSetup paperSize="9" scale="97" fitToHeight="0" orientation="landscape" horizontalDpi="4294967293" verticalDpi="1200" r:id="rId1"/>
  <headerFooter differentFirst="1">
    <oddFooter>Page &amp;P of &amp;N</oddFooter>
  </headerFooter>
  <drawing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N27"/>
  <sheetViews>
    <sheetView showGridLines="0" zoomScaleNormal="100" workbookViewId="0"/>
  </sheetViews>
  <sheetFormatPr defaultColWidth="9.140625" defaultRowHeight="14.25" x14ac:dyDescent="0.2"/>
  <cols>
    <col min="1" max="1" width="1.7109375" style="11" customWidth="1"/>
    <col min="2" max="2" width="15" style="1" customWidth="1"/>
    <col min="3" max="3" width="16.7109375" style="1" customWidth="1"/>
    <col min="4" max="4" width="15.85546875" style="1" customWidth="1"/>
    <col min="5" max="5" width="15.7109375" style="1" customWidth="1"/>
    <col min="6" max="6" width="14.85546875" style="1" customWidth="1"/>
    <col min="7" max="8" width="16.7109375" style="1" customWidth="1"/>
    <col min="9" max="9" width="15.140625" style="1" customWidth="1"/>
    <col min="10" max="10" width="14.7109375" style="1" customWidth="1"/>
    <col min="11" max="11" width="15" style="1" customWidth="1"/>
    <col min="12" max="12" width="15.42578125" style="1" customWidth="1"/>
    <col min="13" max="14" width="16.7109375" style="1" customWidth="1"/>
    <col min="15" max="15" width="2.7109375" style="1" customWidth="1"/>
    <col min="16" max="16384" width="9.140625" style="1"/>
  </cols>
  <sheetData>
    <row r="1" spans="1:14" ht="35.45" customHeight="1" x14ac:dyDescent="0.35">
      <c r="B1" s="2" t="str">
        <f>'PROJE PARAMETRELERİ'!B1</f>
        <v>Şirket Adı</v>
      </c>
      <c r="C1" s="2"/>
      <c r="D1" s="2"/>
      <c r="E1" s="2"/>
      <c r="F1" s="2"/>
      <c r="G1" s="2"/>
      <c r="H1" s="2"/>
      <c r="I1" s="2"/>
      <c r="J1" s="2"/>
      <c r="K1" s="2"/>
    </row>
    <row r="2" spans="1:14" ht="19.5" x14ac:dyDescent="0.25">
      <c r="B2" s="3" t="s">
        <v>8</v>
      </c>
      <c r="C2" s="3"/>
      <c r="D2" s="3"/>
      <c r="E2" s="3"/>
      <c r="F2" s="3"/>
      <c r="G2" s="3"/>
      <c r="H2" s="3"/>
      <c r="I2" s="3"/>
      <c r="J2" s="3"/>
      <c r="K2" s="3"/>
    </row>
    <row r="3" spans="1:14" s="13" customFormat="1" ht="29.25" customHeight="1" x14ac:dyDescent="0.2">
      <c r="A3" s="16"/>
      <c r="B3" s="14" t="str">
        <f>'PROJE PARAMETRELERİ'!B3</f>
        <v>Şirket Adı Gi̇zli̇</v>
      </c>
      <c r="C3" s="14"/>
      <c r="D3" s="14"/>
      <c r="E3" s="14"/>
      <c r="F3" s="14"/>
      <c r="G3" s="14"/>
      <c r="H3" s="14"/>
      <c r="I3" s="14"/>
      <c r="J3" s="14"/>
      <c r="K3" s="14"/>
    </row>
    <row r="4" spans="1:14" s="10" customFormat="1" ht="38.25" x14ac:dyDescent="0.2">
      <c r="A4" s="11" t="s">
        <v>52</v>
      </c>
      <c r="B4" s="33" t="s">
        <v>31</v>
      </c>
      <c r="C4" s="34" t="s">
        <v>53</v>
      </c>
      <c r="D4" s="34" t="s">
        <v>54</v>
      </c>
      <c r="E4" s="34" t="s">
        <v>55</v>
      </c>
      <c r="F4" s="34" t="s">
        <v>56</v>
      </c>
      <c r="G4" s="34" t="s">
        <v>57</v>
      </c>
      <c r="H4" s="34" t="s">
        <v>58</v>
      </c>
      <c r="I4" s="34" t="s">
        <v>59</v>
      </c>
      <c r="J4" s="34" t="s">
        <v>60</v>
      </c>
      <c r="K4" s="34" t="s">
        <v>61</v>
      </c>
      <c r="L4" s="34" t="s">
        <v>62</v>
      </c>
      <c r="M4" s="34" t="s">
        <v>63</v>
      </c>
      <c r="N4" s="34" t="s">
        <v>64</v>
      </c>
    </row>
    <row r="5" spans="1:14" x14ac:dyDescent="0.2">
      <c r="B5" s="29" t="s">
        <v>32</v>
      </c>
      <c r="C5" s="30">
        <v>7200</v>
      </c>
      <c r="D5" s="30">
        <v>2400</v>
      </c>
      <c r="E5" s="30">
        <v>18000</v>
      </c>
      <c r="F5" s="30">
        <v>0</v>
      </c>
      <c r="G5" s="30">
        <v>0</v>
      </c>
      <c r="H5" s="30">
        <v>1200</v>
      </c>
      <c r="I5" s="30">
        <v>7920</v>
      </c>
      <c r="J5" s="30">
        <v>2640</v>
      </c>
      <c r="K5" s="30">
        <v>19800</v>
      </c>
      <c r="L5" s="30">
        <v>0</v>
      </c>
      <c r="M5" s="30">
        <v>0</v>
      </c>
      <c r="N5" s="30">
        <v>1320</v>
      </c>
    </row>
    <row r="6" spans="1:14" x14ac:dyDescent="0.2">
      <c r="B6" s="29" t="s">
        <v>33</v>
      </c>
      <c r="C6" s="30">
        <v>14400</v>
      </c>
      <c r="D6" s="30">
        <v>24000</v>
      </c>
      <c r="E6" s="30">
        <v>6000</v>
      </c>
      <c r="F6" s="30">
        <v>4000</v>
      </c>
      <c r="G6" s="30">
        <v>0</v>
      </c>
      <c r="H6" s="30">
        <v>2400</v>
      </c>
      <c r="I6" s="30">
        <v>14040</v>
      </c>
      <c r="J6" s="30">
        <v>23400</v>
      </c>
      <c r="K6" s="30">
        <v>5850</v>
      </c>
      <c r="L6" s="30">
        <v>3900</v>
      </c>
      <c r="M6" s="30">
        <v>0</v>
      </c>
      <c r="N6" s="30">
        <v>2340</v>
      </c>
    </row>
    <row r="7" spans="1:14" x14ac:dyDescent="0.2">
      <c r="B7" s="29" t="s">
        <v>34</v>
      </c>
      <c r="C7" s="30">
        <v>18000</v>
      </c>
      <c r="D7" s="30">
        <v>12000</v>
      </c>
      <c r="E7" s="30">
        <v>0</v>
      </c>
      <c r="F7" s="30">
        <v>25000</v>
      </c>
      <c r="G7" s="30">
        <v>0</v>
      </c>
      <c r="H7" s="30">
        <v>3000</v>
      </c>
      <c r="I7" s="30">
        <v>18000</v>
      </c>
      <c r="J7" s="30">
        <v>12000</v>
      </c>
      <c r="K7" s="30">
        <v>0</v>
      </c>
      <c r="L7" s="30">
        <v>25000</v>
      </c>
      <c r="M7" s="30">
        <v>0</v>
      </c>
      <c r="N7" s="30">
        <v>3000</v>
      </c>
    </row>
    <row r="8" spans="1:14" x14ac:dyDescent="0.2">
      <c r="B8" s="29" t="s">
        <v>35</v>
      </c>
      <c r="C8" s="30">
        <v>5400</v>
      </c>
      <c r="D8" s="30">
        <v>10800</v>
      </c>
      <c r="E8" s="30">
        <v>0</v>
      </c>
      <c r="F8" s="30">
        <v>0</v>
      </c>
      <c r="G8" s="30">
        <v>1200</v>
      </c>
      <c r="H8" s="30">
        <v>900</v>
      </c>
      <c r="I8" s="30">
        <v>5220</v>
      </c>
      <c r="J8" s="30">
        <v>10440</v>
      </c>
      <c r="K8" s="30">
        <v>0</v>
      </c>
      <c r="L8" s="30">
        <v>0</v>
      </c>
      <c r="M8" s="30">
        <v>1160</v>
      </c>
      <c r="N8" s="30">
        <v>870</v>
      </c>
    </row>
    <row r="9" spans="1:14" x14ac:dyDescent="0.2">
      <c r="B9" s="29" t="s">
        <v>36</v>
      </c>
      <c r="C9" s="30">
        <v>9000</v>
      </c>
      <c r="D9" s="30">
        <v>3000</v>
      </c>
      <c r="E9" s="30">
        <v>0</v>
      </c>
      <c r="F9" s="30">
        <v>0</v>
      </c>
      <c r="G9" s="30">
        <v>12000</v>
      </c>
      <c r="H9" s="30">
        <v>1500</v>
      </c>
      <c r="I9" s="30">
        <v>9180</v>
      </c>
      <c r="J9" s="30">
        <v>3060</v>
      </c>
      <c r="K9" s="30">
        <v>0</v>
      </c>
      <c r="L9" s="30">
        <v>0</v>
      </c>
      <c r="M9" s="30">
        <v>12240</v>
      </c>
      <c r="N9" s="30">
        <v>1530</v>
      </c>
    </row>
    <row r="10" spans="1:14" x14ac:dyDescent="0.2">
      <c r="B10" s="32" t="s">
        <v>65</v>
      </c>
      <c r="C10" s="31">
        <v>54000</v>
      </c>
      <c r="D10" s="31">
        <v>52200</v>
      </c>
      <c r="E10" s="31">
        <v>24000</v>
      </c>
      <c r="F10" s="31">
        <v>29000</v>
      </c>
      <c r="G10" s="31">
        <v>13200</v>
      </c>
      <c r="H10" s="31">
        <v>9000</v>
      </c>
      <c r="I10" s="31">
        <v>54360</v>
      </c>
      <c r="J10" s="31">
        <v>51540</v>
      </c>
      <c r="K10" s="31">
        <v>25650</v>
      </c>
      <c r="L10" s="31">
        <v>28900</v>
      </c>
      <c r="M10" s="31">
        <v>13400</v>
      </c>
      <c r="N10" s="31">
        <v>9060</v>
      </c>
    </row>
    <row r="11" spans="1:14" x14ac:dyDescent="0.2">
      <c r="B11"/>
      <c r="C11"/>
      <c r="D11"/>
      <c r="E11"/>
      <c r="F11"/>
      <c r="G11"/>
      <c r="H11"/>
      <c r="I11"/>
      <c r="J11"/>
      <c r="K11"/>
      <c r="L11"/>
      <c r="M11"/>
      <c r="N11"/>
    </row>
    <row r="12" spans="1:14" x14ac:dyDescent="0.2">
      <c r="B12"/>
      <c r="C12"/>
      <c r="D12"/>
      <c r="E12"/>
      <c r="F12"/>
      <c r="G12"/>
      <c r="H12"/>
      <c r="I12"/>
      <c r="J12"/>
      <c r="K12"/>
      <c r="L12"/>
      <c r="M12"/>
      <c r="N12"/>
    </row>
    <row r="13" spans="1:14" x14ac:dyDescent="0.2">
      <c r="B13"/>
      <c r="C13"/>
      <c r="D13"/>
      <c r="E13"/>
      <c r="F13"/>
      <c r="G13"/>
      <c r="H13"/>
      <c r="I13"/>
      <c r="J13"/>
      <c r="K13"/>
      <c r="L13"/>
      <c r="M13"/>
      <c r="N13"/>
    </row>
    <row r="14" spans="1:14" x14ac:dyDescent="0.2">
      <c r="B14"/>
      <c r="C14"/>
      <c r="D14"/>
      <c r="E14"/>
      <c r="F14"/>
      <c r="G14"/>
      <c r="H14"/>
      <c r="I14"/>
      <c r="J14"/>
      <c r="K14"/>
      <c r="L14"/>
      <c r="M14"/>
      <c r="N14"/>
    </row>
    <row r="15" spans="1:14" x14ac:dyDescent="0.2">
      <c r="B15"/>
      <c r="C15"/>
      <c r="D15"/>
      <c r="E15"/>
      <c r="F15"/>
      <c r="G15"/>
      <c r="H15"/>
      <c r="I15"/>
      <c r="J15"/>
      <c r="K15"/>
      <c r="L15"/>
      <c r="M15"/>
      <c r="N15"/>
    </row>
    <row r="16" spans="1:14"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sheetData>
  <dataValidations count="3">
    <dataValidation allowBlank="1" showInputMessage="1" showErrorMessage="1" prompt="Bu çalışma sayfasında Proje Toplamlarını elde edersiniz. Şirket Adı sağdaki hücrede otomatik olarak güncelleştirilir. Bu sütundaki hücrelerde faydalı yönergeler yer alır. Başlamak için aşağı oka basın." sqref="A1" xr:uid="{92CEB5DE-C93A-4EBC-9E74-048CF5237B4D}"/>
    <dataValidation allowBlank="1" showInputMessage="1" showErrorMessage="1" prompt="Bu çalışma sayfasının başlığı sağdaki hücrededir." sqref="A2" xr:uid="{63379B75-80A6-42E2-B12B-D3EFFEA6AA6C}"/>
    <dataValidation allowBlank="1" showInputMessage="1" showErrorMessage="1" prompt="Gizlilik iletisi sağdaki hücrededir." sqref="A3" xr:uid="{CC5FE6A5-CC81-424B-A522-E683EDAAF64E}"/>
  </dataValidations>
  <printOptions horizontalCentered="1"/>
  <pageMargins left="0.4" right="0.4" top="0.4" bottom="0.4" header="0.3" footer="0.3"/>
  <pageSetup paperSize="9" scale="46" fitToHeight="0" orientation="landscape" horizontalDpi="4294967293" r:id="rId2"/>
  <headerFooter differentFirst="1">
    <oddFooter>Page &amp;P of &amp;N</oddFooter>
  </headerFooter>
  <drawing r:id="rId3"/>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4A7FFD13-A872-42F7-8425-D6148E8A2C64}">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EAAB7BE7-CEB1-452C-AEA5-C55987F1145B}">
  <ds:schemaRefs>
    <ds:schemaRef ds:uri="http://schemas.microsoft.com/sharepoint/v3/contenttype/forms"/>
  </ds:schemaRefs>
</ds:datastoreItem>
</file>

<file path=customXml/itemProps31.xml><?xml version="1.0" encoding="utf-8"?>
<ds:datastoreItem xmlns:ds="http://schemas.openxmlformats.org/officeDocument/2006/customXml" ds:itemID="{2034574A-62F6-41F4-80F1-6865C6F00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TM04099170</ap:Template>
  <ap:DocSecurity>0</ap:DocSecurity>
  <ap:ScaleCrop>false</ap:ScaleCrop>
  <ap:HeadingPairs>
    <vt:vector baseType="variant" size="4">
      <vt:variant>
        <vt:lpstr>Çalışma Sayfaları</vt:lpstr>
      </vt:variant>
      <vt:variant>
        <vt:i4>4</vt:i4>
      </vt:variant>
      <vt:variant>
        <vt:lpstr>Adlandırılmış Aralıklar</vt:lpstr>
      </vt:variant>
      <vt:variant>
        <vt:i4>3</vt:i4>
      </vt:variant>
    </vt:vector>
  </ap:HeadingPairs>
  <ap:TitlesOfParts>
    <vt:vector baseType="lpstr" size="7">
      <vt:lpstr>BAŞLANGIÇ</vt:lpstr>
      <vt:lpstr>PROJE PARAMETRELERİ</vt:lpstr>
      <vt:lpstr>PROJE AYRINTILARI</vt:lpstr>
      <vt:lpstr>PROJE TOPLAMLARI</vt:lpstr>
      <vt:lpstr>ProjectType</vt:lpstr>
      <vt:lpstr>'PROJE AYRINTILARI'!Yazdırma_Başlıkları</vt:lpstr>
      <vt:lpstr>'PROJE TOPLAMLARI'!Yazdırma_Başlıkları</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2022-02-14T06:43:40Z</dcterms:created>
  <dcterms:modified xsi:type="dcterms:W3CDTF">2022-04-18T13:42:29Z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