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autoCompressPictures="0"/>
  <mc:AlternateContent xmlns:mc="http://schemas.openxmlformats.org/markup-compatibility/2006">
    <mc:Choice Requires="x15">
      <x15ac:absPath xmlns:x15ac="http://schemas.microsoft.com/office/spreadsheetml/2010/11/ac" url="C:\Users\admin\Desktop\sv-SE\"/>
    </mc:Choice>
  </mc:AlternateContent>
  <bookViews>
    <workbookView xWindow="-120" yWindow="-120" windowWidth="28800" windowHeight="16110" xr2:uid="{00000000-000D-0000-FFFF-FFFF00000000}"/>
  </bookViews>
  <sheets>
    <sheet name="Start" sheetId="7" r:id="rId1"/>
    <sheet name="Helårskalender med familjetema" sheetId="6" r:id="rId2"/>
  </sheets>
  <definedNames>
    <definedName name="AprSön1">DATE(Kalenderår,4,1)-WEEKDAY(DATE(Kalenderår,4,1))+1</definedName>
    <definedName name="AugSön1">DATE(Kalenderår,8,1)-WEEKDAY(DATE(Kalenderår,8,1))+1</definedName>
    <definedName name="DecSön1">DATE(Kalenderår,12,1)-WEEKDAY(DATE(Kalenderår,12,1))+1</definedName>
    <definedName name="FebSön1">DATE(Kalenderår,2,1)-WEEKDAY(DATE(Kalenderår,2,1))+1</definedName>
    <definedName name="JanSön1">DATE(Kalenderår,1,1)-WEEKDAY(DATE(Kalenderår,1,1))+1</definedName>
    <definedName name="JulSön1">DATE(Kalenderår,7,1)-WEEKDAY(DATE(Kalenderår,7,1))+1</definedName>
    <definedName name="JunSön1">DATE(Kalenderår,6,1)-WEEKDAY(DATE(Kalenderår,6,1))+1</definedName>
    <definedName name="Kalenderår">'Helårskalender med familjetema'!$M$2</definedName>
    <definedName name="MajSön1">DATE(Kalenderår,5,1)-WEEKDAY(DATE(Kalenderår,5,1))+1</definedName>
    <definedName name="MarSön1">DATE(Kalenderår,3,1)-WEEKDAY(DATE(Kalenderår,3,1))+1</definedName>
    <definedName name="NovSön1">DATE(Kalenderår,11,1)-WEEKDAY(DATE(Kalenderår,11,1))+1</definedName>
    <definedName name="OktSön1">DATE(Kalenderår,10,1)-WEEKDAY(DATE(Kalenderår,10,1))+1</definedName>
    <definedName name="SepSön1">DATE(Kalenderår,9,1)-WEEKDAY(DATE(Kalenderår,9,1))+1</definedName>
    <definedName name="_xlnm.Print_Area" localSheetId="1">'Helårskalender med familjetema'!$A$1:$Q$432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B398" i="6" l="1"/>
  <c r="B326" i="6"/>
  <c r="B254" i="6"/>
  <c r="B182" i="6"/>
  <c r="B110" i="6"/>
  <c r="B38" i="6"/>
  <c r="B362" i="6"/>
  <c r="B290" i="6"/>
  <c r="B218" i="6"/>
  <c r="B146" i="6"/>
  <c r="B74" i="6"/>
  <c r="B2" i="6"/>
  <c r="M362" i="6"/>
  <c r="M254" i="6"/>
  <c r="M326" i="6"/>
  <c r="M74"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<sst xmlns="http://schemas.openxmlformats.org/spreadsheetml/2006/main" count="274" uniqueCount="91">
  <si>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OM DEN HÄR MALLEN</t>
  </si>
  <si>
    <t>Använd den här mallen för att skapa en personlig familjekalender.</t>
  </si>
  <si>
    <t>Ange år för att uppdatera månadskalendrar.</t>
  </si>
  <si>
    <t>Månadskalendrar uppdateras automatiskt och måndag anges som standard som veckans första dag.</t>
  </si>
  <si>
    <t>Om du vill ersätta bilden i månadskalendrarna med en egen bild markerar du bilden, trycker på SKIFT och sedan på F10. Välj sedan ÄNDRA BILD.</t>
  </si>
  <si>
    <t>Ange dagliga anteckningar och månadsanteckningar.</t>
  </si>
  <si>
    <t>Obs! </t>
  </si>
  <si>
    <t>Ytterligare anvisningar finns i kolumn A i kalkylbladet HELÅRSKALENDER MED FAMILJETEMA. Den här texten har avsiktligt dolts. Om du vill ta bort texten markerar du kolumn A och väljer sedan TA BORT. Om du vill visa texten markerar du kolumn A och ändrar sedan teckenfärg.</t>
  </si>
  <si>
    <t>Skapa en helårskalender med familjetema för valfritt år i det här kalkylbladet. Anvisningar för hur du använder det här kalkylbladet finns i cellerna i den här kolumnen. Använd nedåtpil för att komma igång.</t>
  </si>
  <si>
    <t>Etiketten för januari finns i cellen till höger. Ange år i cell M2 eller använd rotationsrutan om du vill ändra året.</t>
  </si>
  <si>
    <t>Infoga en egen bild i cellen till höger. Ange månadsanteckningar i cell J3. Fler anvisningar finns i cell A18.</t>
  </si>
  <si>
    <t>Kalendern för januari finns i cellerna B18 till O35. Namn på veckodagar finns i den här raden, i cellerna B18 till N18.</t>
  </si>
  <si>
    <t>Datum uppdateras automatiskt i den här raden och raderna 22, 25, 28, 31 och 34. Om den första dagen inte är siffran 1 är det en dag från föregående månad.</t>
  </si>
  <si>
    <t>Ange dagliga anteckningar i den här raden och raderna 23, 26, 29, 32 och 35. Fler anvisningar finns i cell A38.</t>
  </si>
  <si>
    <t>Etiketten för februari finns i cellen till höger. År uppdateras automatiskt i cell M38.</t>
  </si>
  <si>
    <t>Infoga en egen bild i cellen till höger. Ange månadsanteckningar i cell J39. Fler anvisningar finns i cell A54.</t>
  </si>
  <si>
    <t>Kalendern för februari finns i cellerna B54 till O71. Namn på veckodagar finns i den här raden, i cellerna B54 till N54.</t>
  </si>
  <si>
    <t>Datum uppdateras automatiskt i den här raden och raderna 58, 61, 64, 67 och 70. Om den första dagen inte är siffran 1 är det en dag från föregående månad.</t>
  </si>
  <si>
    <t>Ange dagliga anteckningar i den här raden och raderna 59, 62, 65, 68 och 71. Fler anvisningar finns i cell A74.</t>
  </si>
  <si>
    <t>Etiketten för mars finns i cellen till höger. År uppdateras automatiskt i cell M74.</t>
  </si>
  <si>
    <t>Infoga en egen bild i cellen till höger. Ange månadsanteckningar i cell J75. Fler anvisningar finns i cell A90.</t>
  </si>
  <si>
    <t>Kalendern för mars finns i cellerna B90 till O107. Namn på veckodagar finns i den här raden, i cellerna B90 till N90.</t>
  </si>
  <si>
    <t>Datum uppdateras automatiskt i den här raden och raderna 94, 97, 100, 103 och 106. Om den första dagen inte är siffran 1 är det en dag från föregående månad.</t>
  </si>
  <si>
    <t>Ange dagliga anteckningar i den här raden och raderna 95, 98, 101, 104 och 107. Fler anvisningar finns i cell A110.</t>
  </si>
  <si>
    <t>Etiketten för april finns i cellen till höger. År uppdateras automatiskt i cell M110.</t>
  </si>
  <si>
    <t>Infoga en egen bild i cellen till höger. Ange månadsanteckningar i cell J111. Fler anvisningar finns i cell A126.</t>
  </si>
  <si>
    <t>Kalendern för april finns i cellerna B126 till O143. Namn på veckodagar finns i den här raden, i cellerna B126 till N126.</t>
  </si>
  <si>
    <t>Datum uppdateras automatiskt i den här raden och raderna 130, 133, 136, 139 och 142. Om den första dagen inte är siffran 1 är det en dag från föregående månad.</t>
  </si>
  <si>
    <t>Ange dagliga anteckningar i den här raden och raderna 131, 134, 137, 140 och 143. Fler anvisningar finns i cell A146.</t>
  </si>
  <si>
    <t>Etiketten för maj finns i cellen till höger. År uppdateras automatiskt i cell M146.</t>
  </si>
  <si>
    <t>Infoga en egen bild i cellen till höger. Ange månadsanteckningar i cell J147. Fler anvisningar finns i cell A162.</t>
  </si>
  <si>
    <t>Kalendern för maj finns i cellerna B162 till O179. Namn på veckodagar finns i den här raden, i cellerna B162 till N162.</t>
  </si>
  <si>
    <t>Datum uppdateras automatiskt i den här raden och raderna 166, 169, 172, 175 och 178. Om den första dagen inte är siffran 1 är det en dag från föregående månad.</t>
  </si>
  <si>
    <t>Ange dagliga anteckningar i den här raden och raderna 167, 170, 173, 176 och 179. Fler anvisningar finns i cell A182.</t>
  </si>
  <si>
    <t>Etiketten för juni finns i cellen till höger. År uppdateras automatiskt i cell M182.</t>
  </si>
  <si>
    <t>Infoga en egen bild i cellen till höger. Ange månadsanteckningar i cell J183. Fler anvisningar finns i cell A198.</t>
  </si>
  <si>
    <t>Kalendern för juni finns i cellerna B198 till O216. Namn på veckodagar finns i den här raden, i cellerna B198 till N198.</t>
  </si>
  <si>
    <t>Datum uppdateras automatiskt i den här raden och raderna 202, 205, 208, 211 och 214. Om den första dagen inte är siffran 1 är det en dag från föregående månad.</t>
  </si>
  <si>
    <t>Ange dagliga anteckningar i den här raden och raderna 203, 206, 209, 212 och 215. Fler anvisningar finns i cell A218.</t>
  </si>
  <si>
    <t>Etiketten för juli finns i cellen till höger. År uppdateras automatiskt i cell M218.</t>
  </si>
  <si>
    <t>Infoga en egen bild i cellen till höger. Ange månadsanteckningar i cell K219. Fler anvisningar finns i cell A234.</t>
  </si>
  <si>
    <t>Kalendern för juli finns i cellerna B234 till O251. Namn på veckodagar finns i den här raden, i cellerna B234 till N234.</t>
  </si>
  <si>
    <t>Datum uppdateras automatiskt i den här raden och raderna 238, 241, 244, 247 och 250. Om den första dagen inte är siffran 1 är det en dag från föregående månad.</t>
  </si>
  <si>
    <t>Ange dagliga anteckningar i den här raden och raderna 239, 242, 245, 248 och 251. Fler anvisningar finns i cell A254.</t>
  </si>
  <si>
    <t>Etiketten för augusti finns i cellen till höger. År uppdateras automatiskt i cell M254.</t>
  </si>
  <si>
    <t>Infoga en egen bild i cellen till höger. Ange månadsanteckningar i cell K255. Fler anvisningar finns i cell A270.</t>
  </si>
  <si>
    <t>Kalendern för augusti finns i cellerna B270 till O287. Namn på veckodagar finns i den här raden, i cellerna B270 till N270.</t>
  </si>
  <si>
    <t>Datum uppdateras automatiskt i den här raden och raderna 274, 277, 280, 283 och 286. Om den första dagen inte är siffran 1 är det en dag från föregående månad.</t>
  </si>
  <si>
    <t>Ange dagliga anteckningar i den här raden och raderna 275, 278, 281, 284 och 287. Fler anvisningar finns i cell A290.</t>
  </si>
  <si>
    <t>Etiketten för september finns i cellen till höger. År uppdateras automatiskt i cell M290.</t>
  </si>
  <si>
    <t>Infoga en egen bild i cellen till höger. Ange månadsanteckningar i cell K291. Fler anvisningar finns i cell A306.</t>
  </si>
  <si>
    <t>Kalendern för september finns i cellerna B306 till O323. Namn på veckodagar finns i den här raden, i cellerna B306 till N306.</t>
  </si>
  <si>
    <t>Datum uppdateras automatiskt i den här raden och raderna 310, 313, 316, 319 och 322. Om den första dagen inte är siffran 1 är det en dag från föregående månad.</t>
  </si>
  <si>
    <t>Ange dagliga anteckningar i den här raden och raderna 311, 314, 317, 320 och 323. Fler anvisningar finns i cell A326.</t>
  </si>
  <si>
    <t>Etiketten för oktober finns i cellen till höger. År uppdateras automatiskt i cell M326.</t>
  </si>
  <si>
    <t>Infoga en egen bild i cellen till höger. Ange månadsanteckningar i cell K327. Fler anvisningar finns i cell A342.</t>
  </si>
  <si>
    <t>Kalendern för oktober finns i cellerna B342 till O359. Namn på veckodagar finns i den här raden, i cellerna B342 till N342.</t>
  </si>
  <si>
    <t>Datum uppdateras automatiskt i den här raden och raderna 346, 349, 352, 355 och 358. Om den första dagen inte är siffran 1 är det en dag från föregående månad.</t>
  </si>
  <si>
    <t>Ange dagliga anteckningar i den här raden och raderna 347, 350, 353, 356 och 359. Fler anvisningar finns i cell A362.</t>
  </si>
  <si>
    <t>Etiketten för november finns i cellen till höger. År uppdateras automatiskt i cell M362.</t>
  </si>
  <si>
    <t>Infoga en egen bild i cellen till höger. Ange månadsanteckningar i cell K363. Fler anvisningar finns i cell A378.</t>
  </si>
  <si>
    <t>Kalendern för november finns i cellerna B378 till O395. Namn på veckodagar finns i den här raden, i cellerna B378 till N378.</t>
  </si>
  <si>
    <t>Datum uppdateras automatiskt i den här raden och raderna 382, 385, 388, 391 och 394. Om den första dagen inte är siffran 1 är det en dag från föregående månad.</t>
  </si>
  <si>
    <t>Ange dagliga anteckningar i den här raden och raderna 383, 386, 389, 392 och 395. Fler anvisningar finns i cell A398.</t>
  </si>
  <si>
    <t>Etiketten för december finns i cellen till höger. År uppdateras automatiskt i cell M398.</t>
  </si>
  <si>
    <t>Infoga en egen bild i cellen till höger. Ange månadsanteckningar i cell K399. Fler anvisningar finns i cell A414.</t>
  </si>
  <si>
    <t>Kalendern för december finns i cellerna B411 till O431. Namn på veckodagar finns i den här raden, i cellerna B411 till N411.</t>
  </si>
  <si>
    <t>Datum uppdateras automatiskt i den här raden och raderna 418, 421, 424, 427 och 430. Om den första dagen inte är siffran 1 är det en dag från föregående månad.</t>
  </si>
  <si>
    <t>Ange dagliga anteckningar i den här raden och raderna 419, 422, 425, 429 och 431.</t>
  </si>
  <si>
    <t>MÅNDAG</t>
  </si>
  <si>
    <t xml:space="preserve"> </t>
  </si>
  <si>
    <t>TISDAG</t>
  </si>
  <si>
    <t xml:space="preserve">  </t>
  </si>
  <si>
    <t>ONSDAG</t>
  </si>
  <si>
    <t>Avtalad tid, exempel</t>
  </si>
  <si>
    <t xml:space="preserve">   </t>
  </si>
  <si>
    <t>TORSDAG</t>
  </si>
  <si>
    <t xml:space="preserve">    </t>
  </si>
  <si>
    <t>I den här cellen finns en bild.</t>
  </si>
  <si>
    <t xml:space="preserve">ANTECKNINGAR
</t>
  </si>
  <si>
    <t>FREDAG</t>
  </si>
  <si>
    <t xml:space="preserve">ANTECKNING
</t>
  </si>
  <si>
    <t xml:space="preserve">     </t>
  </si>
  <si>
    <t>LÖRDAG</t>
  </si>
  <si>
    <t xml:space="preserve">      </t>
  </si>
  <si>
    <t xml:space="preserve">       </t>
  </si>
  <si>
    <t>SÖNDAG</t>
  </si>
  <si>
    <t xml:space="preserve">        </t>
  </si>
  <si>
    <t xml:space="preserve">         </t>
  </si>
  <si>
    <t>Använd rotationsrutan om du vill ändra kalenderår</t>
  </si>
  <si>
    <t>Anpassa den här kalendern!
Markera en bild, tryck på SKIFT och sedan på F10. Ersätt sedan bilden med en egen bild genom att välja Ändra bild.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</si>
</sst>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kr&quot;_-;\-* #,##0\ &quot;kr&quot;_-;_-* &quot;-&quot;\ &quot;kr&quot;_-;_-@_-"/>
    <numFmt numFmtId="44" formatCode="_-* #,##0.00\ &quot;kr&quot;_-;\-* #,##0.00\ &quot;kr&quot;_-;_-* &quot;-&quot;??\ &quot;kr&quot;_-;_-@_-"/>
    <numFmt numFmtId="164" formatCode="_(* #,##0_);_(* \(#,##0\);_(* &quot;-&quot;_);_(@_)"/>
    <numFmt numFmtId="165" formatCode="_(* #,##0.00_);_(* \(#,##0.00\);_(* &quot;-&quot;??_);_(@_)"/>
    <numFmt numFmtId="167" formatCode="mmmm"/>
    <numFmt numFmtId="168" formatCode="d"/>
    <numFmt numFmtId="170" formatCode="yyyy\ mmmm"/>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7">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8" fontId="20" fillId="4" borderId="4" xfId="1" applyNumberFormat="1" applyFont="1" applyFill="1" applyBorder="1" applyAlignment="1">
      <alignment horizontal="center" vertical="top" wrapText="1"/>
    </xf>
    <xf numFmtId="168" fontId="20" fillId="5" borderId="4" xfId="1" applyNumberFormat="1" applyFont="1" applyFill="1" applyBorder="1" applyAlignment="1">
      <alignment horizontal="center" vertical="top" wrapText="1"/>
    </xf>
    <xf numFmtId="168" fontId="20" fillId="4" borderId="3" xfId="1" applyNumberFormat="1" applyFont="1" applyFill="1" applyBorder="1" applyAlignment="1">
      <alignment horizontal="center" vertical="top" wrapText="1"/>
    </xf>
    <xf numFmtId="168" fontId="20" fillId="6" borderId="7" xfId="1" applyNumberFormat="1" applyFont="1" applyFill="1" applyBorder="1" applyAlignment="1">
      <alignment horizontal="center" vertical="top" wrapText="1"/>
    </xf>
    <xf numFmtId="168" fontId="20" fillId="6" borderId="15" xfId="1" applyNumberFormat="1" applyFont="1" applyFill="1" applyBorder="1" applyAlignment="1">
      <alignment horizontal="center" vertical="top" wrapText="1"/>
    </xf>
    <xf numFmtId="168" fontId="20" fillId="7" borderId="19" xfId="1" applyNumberFormat="1" applyFont="1" applyFill="1" applyBorder="1" applyAlignment="1">
      <alignment horizontal="center" vertical="top" wrapText="1"/>
    </xf>
    <xf numFmtId="168" fontId="20" fillId="8" borderId="22" xfId="1" applyNumberFormat="1" applyFont="1" applyFill="1" applyBorder="1" applyAlignment="1">
      <alignment horizontal="center" vertical="top" wrapText="1"/>
    </xf>
    <xf numFmtId="168" fontId="20" fillId="4" borderId="24" xfId="1" applyNumberFormat="1" applyFont="1" applyFill="1" applyBorder="1" applyAlignment="1">
      <alignment horizontal="center" vertical="top" wrapText="1"/>
    </xf>
    <xf numFmtId="168" fontId="20" fillId="4" borderId="25" xfId="1" applyNumberFormat="1" applyFont="1" applyFill="1" applyBorder="1" applyAlignment="1">
      <alignment horizontal="center" vertical="top" wrapText="1"/>
    </xf>
    <xf numFmtId="0" fontId="6" fillId="0" borderId="0" xfId="1" applyNumberFormat="1" applyFont="1" applyBorder="1" applyAlignment="1">
      <alignment horizontal="center" vertical="center"/>
    </xf>
    <xf numFmtId="167" fontId="29" fillId="0" borderId="0" xfId="1" applyNumberFormat="1" applyFont="1" applyBorder="1" applyAlignment="1">
      <alignment vertical="top"/>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167" fontId="2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16" fillId="0" borderId="0" xfId="1" applyNumberFormat="1" applyFont="1" applyBorder="1" applyAlignment="1">
      <alignment horizontal="center" vertical="top"/>
    </xf>
    <xf numFmtId="167" fontId="16" fillId="0" borderId="0" xfId="1" applyNumberFormat="1" applyFont="1" applyBorder="1" applyAlignment="1">
      <alignment horizontal="left" vertical="top"/>
    </xf>
    <xf numFmtId="0" fontId="29" fillId="0" borderId="0" xfId="1" applyNumberFormat="1" applyFont="1" applyBorder="1" applyAlignment="1">
      <alignment horizontal="center"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29" fillId="0" borderId="0" xfId="1" applyNumberFormat="1" applyFont="1" applyBorder="1" applyAlignment="1">
      <alignment horizontal="right" vertical="top"/>
    </xf>
    <xf numFmtId="167" fontId="16" fillId="0" borderId="0" xfId="1" applyNumberFormat="1" applyFont="1" applyBorder="1" applyAlignment="1">
      <alignment vertical="top"/>
    </xf>
    <xf numFmtId="167" fontId="13" fillId="0" borderId="0" xfId="1" applyNumberFormat="1" applyFont="1" applyBorder="1" applyAlignment="1">
      <alignment horizontal="left" vertical="top"/>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xf numFmtId="170" fontId="36" fillId="0" borderId="0" xfId="1" applyNumberFormat="1" applyFont="1" applyBorder="1" applyAlignment="1">
      <alignment horizontal="center" vertical="center"/>
    </xf>
    <xf numFmtId="170" fontId="10" fillId="0" borderId="0" xfId="1" applyNumberFormat="1" applyFont="1" applyBorder="1" applyAlignment="1">
      <alignment horizontal="center" vertical="center"/>
    </xf>
    <xf numFmtId="170" fontId="36" fillId="0" borderId="0" xfId="1" applyNumberFormat="1" applyFont="1" applyBorder="1" applyAlignment="1">
      <alignment horizontal="center" vertical="top"/>
    </xf>
    <xf numFmtId="170" fontId="10" fillId="0" borderId="0" xfId="1" applyNumberFormat="1" applyFont="1" applyBorder="1" applyAlignment="1">
      <alignment horizontal="center" vertical="top"/>
    </xf>
    <xf numFmtId="0" fontId="3" fillId="0" borderId="0" xfId="1"/>
    <xf numFmtId="0" fontId="3" fillId="0" borderId="0" xfId="1"/>
  </cellXfs>
  <cellStyles count="51">
    <cellStyle name="20 % - Dekorfärg1" xfId="28" builtinId="30" customBuiltin="1"/>
    <cellStyle name="20 % - Dekorfärg2" xfId="32" builtinId="34" customBuiltin="1"/>
    <cellStyle name="20 % - Dekorfärg3" xfId="36" builtinId="38" customBuiltin="1"/>
    <cellStyle name="20 % - Dekorfärg4" xfId="40" builtinId="42" customBuiltin="1"/>
    <cellStyle name="20 % - Dekorfärg5" xfId="44" builtinId="46" customBuiltin="1"/>
    <cellStyle name="20 % - Dekorfärg6" xfId="48" builtinId="50" customBuiltin="1"/>
    <cellStyle name="40 % - Dekorfärg1" xfId="29" builtinId="31" customBuiltin="1"/>
    <cellStyle name="40 % – Dekorfärg1 2" xfId="3" xr:uid="{00000000-0005-0000-0000-000000000000}"/>
    <cellStyle name="40 % - Dekorfärg2" xfId="33" builtinId="35" customBuiltin="1"/>
    <cellStyle name="40 % - Dekorfärg3" xfId="37" builtinId="39" customBuiltin="1"/>
    <cellStyle name="40 % - Dekorfärg4" xfId="41" builtinId="43" customBuiltin="1"/>
    <cellStyle name="40 % - Dekorfärg5" xfId="45" builtinId="47" customBuiltin="1"/>
    <cellStyle name="40 % - Dekorfärg6" xfId="49" builtinId="51" customBuiltin="1"/>
    <cellStyle name="60 % - Dekorfärg1" xfId="30" builtinId="32" customBuiltin="1"/>
    <cellStyle name="60 % - Dekorfärg2" xfId="34" builtinId="36" customBuiltin="1"/>
    <cellStyle name="60 % - Dekorfärg3" xfId="38" builtinId="40" customBuiltin="1"/>
    <cellStyle name="60 % - Dekorfärg4" xfId="42" builtinId="44" customBuiltin="1"/>
    <cellStyle name="60 % - Dekorfärg5" xfId="46" builtinId="48" customBuiltin="1"/>
    <cellStyle name="60 % - Dekorfärg6" xfId="50" builtinId="52" customBuiltin="1"/>
    <cellStyle name="Anteckning" xfId="24" builtinId="10" customBuiltin="1"/>
    <cellStyle name="Beräkning" xfId="20" builtinId="22" customBuiltin="1"/>
    <cellStyle name="Bra" xfId="15" builtinId="26" customBuiltin="1"/>
    <cellStyle name="Dekorfärg1" xfId="27" builtinId="29" customBuiltin="1"/>
    <cellStyle name="Dekorfärg1 2" xfId="2" xr:uid="{00000000-0005-0000-0000-000001000000}"/>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6" builtinId="27" customBuiltin="1"/>
    <cellStyle name="Förklarande text" xfId="25" builtinId="53" customBuiltin="1"/>
    <cellStyle name="Indata" xfId="18" builtinId="20" customBuiltin="1"/>
    <cellStyle name="Kontrollcell" xfId="22" builtinId="23" customBuiltin="1"/>
    <cellStyle name="Länkad cell" xfId="21" builtinId="24" customBuiltin="1"/>
    <cellStyle name="Neutral" xfId="17" builtinId="28" customBuiltin="1"/>
    <cellStyle name="Normal" xfId="0" builtinId="0" customBuiltin="1"/>
    <cellStyle name="Normal 2" xfId="1" xr:uid="{00000000-0005-0000-0000-000004000000}"/>
    <cellStyle name="Procent" xfId="10" builtinId="5" customBuiltin="1"/>
    <cellStyle name="Rubrik" xfId="11" builtinId="15" customBuiltin="1"/>
    <cellStyle name="Rubrik 1" xfId="12" builtinId="16" customBuiltin="1"/>
    <cellStyle name="Rubrik 1 2" xfId="4" xr:uid="{00000000-0005-0000-0000-000002000000}"/>
    <cellStyle name="Rubrik 2" xfId="5" builtinId="17" customBuiltin="1"/>
    <cellStyle name="Rubrik 3" xfId="13" builtinId="18" customBuiltin="1"/>
    <cellStyle name="Rubrik 4" xfId="14" builtinId="19" customBuiltin="1"/>
    <cellStyle name="Summa" xfId="26" builtinId="25" customBuiltin="1"/>
    <cellStyle name="Tusental" xfId="6" builtinId="3" customBuiltin="1"/>
    <cellStyle name="Tusental [0]" xfId="7" builtinId="6" customBuiltin="1"/>
    <cellStyle name="Utdata" xfId="19" builtinId="21" customBuiltin="1"/>
    <cellStyle name="Valuta" xfId="8" builtinId="4" customBuiltin="1"/>
    <cellStyle name="Valuta [0]" xfId="9" builtinId="7" customBuiltin="1"/>
    <cellStyle name="Varningstext" xfId="23" builtinId="11"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Ljust tabellforma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LjustTabellforma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Bild 2" descr="Träd och snöflingo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p 45" descr="Säsongsblock med bild och anteckningar">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ktangel 1" descr="Blått block som representerar vintrar">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Bild 3" descr="Mor och son på en släd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xtruta 4" descr="Anteckningar">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Bild 5" descr="Träd och snöflingor">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p 46" descr="Säsongsblock med bild och anteckningar">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ktangel 6" descr="Blått block som representerar vintrar">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Bild 7" descr="Litet barn inlindad i en filt">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xtruta 8" descr="Anteckningar">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Bild 9" descr="Grönt träd">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p 47" descr="Säsongsblock med bild och anteckningar">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ktangel 10" descr="Grönt block som representerar våren">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Bild 11" descr="Tre barn i regnstövlar som är ute och leker">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xtruta 12" descr="Anteckningar">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Bild 13" descr="Grönt träd">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p 48" descr="Säsongsblock med bild och anteckningar">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ktangel 14" descr="Grönt block som representerar våren">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Bild 15" descr="Ung flicka som står bland körsbärsträd">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xtruta 16" descr="Anteckningar">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ANTECKNINGAR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Bild 17" descr="Grönt träd">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p 61" descr="Säsongsblock med bild och anteckningar">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ktangel 18" descr="Grönt block som representerar våren">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Bild 19" descr="Mor och dotter i trädgårde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xtruta 20" descr="Anteckningar">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ANTECKNING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Bild 21" descr="Palmträd">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p 49" descr="Säsongsblock med bild och anteckningar">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ktangel 22" descr="Gult block som representerar somrar">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Bild 23" descr="Två små syskon på en strand">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xtruta 24" descr="Anteckningar">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Bild 25" descr="Palmträd">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p 50" descr="Säsongsblock med bild och anteckningar">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ktangel 26" descr="Gult block som representerar somrar">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Bild 27" descr="Undervattenbild av pojke med simglasögon">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xtruta 28" descr="Anteckningar">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Bild 29" descr="Palmträd">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p 52" descr="Säsongsblock med bild och anteckningar">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ktangel 30" descr="Gult block som representerar somrar">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Bild 31" descr="Närbild på två pojkar i flytvästar som sitter i en båt">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xtruta 32" descr="Anteckningar">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Bild 33" descr="Blad">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p 53" descr="Säsongsblock med bild och anteckningar">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ktangel 34" descr="Brunt block som representerar hösten">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Bild 35" descr="Söt bebis som räcker ut tungan">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xtruta 36" descr="Anteckningar">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ANTECKNINGAR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Bild 37" descr="Blad">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p 54" descr="Säsongsblock med bild och anteckningar">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ktangel 38" descr="Brunt block som representerar hösten">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Bild 39" descr="Söt liten flicka i en pumpaodling som håller i en pumpa">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xtruta 40" descr="Anteckningar">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Bild 41" descr="Blad">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p 55" descr="Säsongsblock med bild och anteckningar">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ktangel 42" descr="Brunt block som representerar hösten">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Bild 43" descr="Pojke som håller ett löv från ett ambraträd mot kameran med sin familj i bakgrunden">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xtruta 44" descr="Anteckningar">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ANTECKNINGAR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Bild 57" descr="Träd och snöflingor">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p 56" descr="Säsongsblock med bild och anteckningar">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ktangel 58" descr="Blått block som representerar vintrar">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Bild 59" descr="Far och son rullar en stor snöboll i en snötäckt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xtruta 60" descr="Anteckningar">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ANTECKNINGAR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Rotationsruta 1" descr="Rotationsruta. Använd rotationsrutan om du vill ändra kalenderåret eller skriv in önskat år i cell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438150</xdr:colOff>
      <xdr:row>1</xdr:row>
      <xdr:rowOff>571499</xdr:rowOff>
    </xdr:to>
    <xdr:sp macro="" textlink="">
      <xdr:nvSpPr>
        <xdr:cNvPr id="63" name="Textruta 62" descr="Tips: Använd rotationsrutan om du vill ändra kalenderår">
          <a:extLst>
            <a:ext uri="{FF2B5EF4-FFF2-40B4-BE49-F238E27FC236}">
              <a16:creationId xmlns:a16="http://schemas.microsoft.com/office/drawing/2014/main" id="{00000000-0008-0000-0100-00003F000000}"/>
            </a:ext>
          </a:extLst>
        </xdr:cNvPr>
        <xdr:cNvSpPr txBox="1"/>
      </xdr:nvSpPr>
      <xdr:spPr>
        <a:xfrm>
          <a:off x="9410700" y="323850"/>
          <a:ext cx="21717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sv-se" sz="1000" b="1">
              <a:solidFill>
                <a:schemeClr val="accent1">
                  <a:lumMod val="50000"/>
                </a:schemeClr>
              </a:solidFill>
              <a:latin typeface="Cambria" panose="02040503050406030204" pitchFamily="18" charset="0"/>
            </a:rPr>
            <a:t>Använd rotationsrutan om du vill </a:t>
          </a:r>
        </a:p>
        <a:p>
          <a:pPr algn="l" rtl="0"/>
          <a:r>
            <a:rPr lang="sv-se" sz="1000" b="1">
              <a:solidFill>
                <a:schemeClr val="accent1">
                  <a:lumMod val="50000"/>
                </a:schemeClr>
              </a:solidFill>
              <a:latin typeface="Cambria" panose="02040503050406030204" pitchFamily="18" charset="0"/>
            </a:rPr>
            <a:t>ändra kalenderåret</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Vikt hörn 51" descr="Tips: Markera en bild, tryck på SKIFT och sedan på F10. Ersätt sedan bilden med en egen bild genom att välja Ändra bild.">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sv-se" sz="1100" b="1">
              <a:solidFill>
                <a:schemeClr val="tx2"/>
              </a:solidFill>
              <a:latin typeface="Cambria" panose="02040503050406030204" pitchFamily="18" charset="0"/>
              <a:ea typeface="+mn-ea"/>
              <a:cs typeface="+mn-cs"/>
            </a:rPr>
            <a:t>Anpassa den här kalendern!</a:t>
          </a:r>
        </a:p>
        <a:p>
          <a:pPr marL="0" indent="0" algn="l" rtl="0"/>
          <a:endParaRPr lang="en-US" sz="1100">
            <a:solidFill>
              <a:schemeClr val="tx2"/>
            </a:solidFill>
            <a:latin typeface="Cambria" panose="02040503050406030204" pitchFamily="18" charset="0"/>
            <a:ea typeface="+mn-ea"/>
            <a:cs typeface="+mn-cs"/>
          </a:endParaRPr>
        </a:p>
        <a:p>
          <a:pPr marL="0" indent="0" algn="l" rtl="0"/>
          <a:r>
            <a:rPr lang="sv-se" sz="1100">
              <a:solidFill>
                <a:schemeClr val="tx2"/>
              </a:solidFill>
              <a:latin typeface="Cambria" panose="02040503050406030204" pitchFamily="18" charset="0"/>
              <a:ea typeface="+mn-ea"/>
              <a:cs typeface="+mn-cs"/>
            </a:rPr>
            <a:t>Markera en bild, tryck på SKIFT och sedan på F10. Ersätt sedan bilden med en egen bild genom att välja Ändra bild.</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30" customHeight="1" x14ac:dyDescent="0.25">
      <c r="B5" s="80" t="s">
        <v>4</v>
      </c>
    </row>
    <row r="6" spans="2:2" ht="30" customHeight="1" x14ac:dyDescent="0.25">
      <c r="B6" s="80" t="s">
        <v>5</v>
      </c>
    </row>
    <row r="7" spans="2:2" ht="30" customHeight="1" x14ac:dyDescent="0.25">
      <c r="B7" s="81" t="s">
        <v>6</v>
      </c>
    </row>
    <row r="8" spans="2:2" ht="77.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8</v>
      </c>
      <c r="Q1" s="85"/>
    </row>
    <row r="2" spans="1:21" ht="54" customHeight="1" x14ac:dyDescent="0.2">
      <c r="A2" s="84" t="s">
        <v>9</v>
      </c>
      <c r="B2" s="115" t="str">
        <f ca="1">TEXT(DATE(Kalenderår,1,1),"MMMM")</f>
        <v>januari</v>
      </c>
      <c r="C2" s="115"/>
      <c r="D2" s="115"/>
      <c r="E2" s="115"/>
      <c r="F2" s="115"/>
      <c r="G2" s="115"/>
      <c r="H2" s="115"/>
      <c r="I2" s="115"/>
      <c r="J2" s="131" t="s">
        <v>78</v>
      </c>
      <c r="K2" s="132"/>
      <c r="L2" s="132"/>
      <c r="M2" s="130">
        <f ca="1">YEAR(TODAY())</f>
        <v>2019</v>
      </c>
      <c r="N2" s="130"/>
      <c r="O2" s="130"/>
      <c r="P2" s="130"/>
      <c r="R2" s="129" t="s">
        <v>89</v>
      </c>
      <c r="S2" s="129"/>
      <c r="T2" s="129"/>
      <c r="U2" s="129"/>
    </row>
    <row r="3" spans="1:21" ht="18.75" customHeight="1" x14ac:dyDescent="0.2">
      <c r="A3" s="84" t="s">
        <v>10</v>
      </c>
      <c r="B3" s="110"/>
      <c r="C3" s="110"/>
      <c r="D3" s="110"/>
      <c r="E3" s="110"/>
      <c r="F3" s="110"/>
      <c r="G3" s="110"/>
      <c r="H3" s="110"/>
      <c r="I3" s="110"/>
      <c r="J3" s="122" t="s">
        <v>79</v>
      </c>
      <c r="K3" s="123"/>
      <c r="L3" s="123"/>
      <c r="M3" s="123"/>
      <c r="N3" s="3"/>
      <c r="O3" s="3"/>
      <c r="R3" s="121" t="s">
        <v>90</v>
      </c>
      <c r="S3" s="121"/>
      <c r="T3" s="121"/>
      <c r="U3" s="121"/>
    </row>
    <row r="4" spans="1:21" ht="18.75" customHeight="1" x14ac:dyDescent="0.2">
      <c r="A4" s="84"/>
      <c r="B4" s="110"/>
      <c r="C4" s="110"/>
      <c r="D4" s="110"/>
      <c r="E4" s="110"/>
      <c r="F4" s="110"/>
      <c r="G4" s="110"/>
      <c r="H4" s="110"/>
      <c r="I4" s="110"/>
      <c r="J4" s="123"/>
      <c r="K4" s="123"/>
      <c r="L4" s="123"/>
      <c r="M4" s="123"/>
      <c r="N4" s="19"/>
      <c r="O4" s="19"/>
      <c r="R4" s="121"/>
      <c r="S4" s="121"/>
      <c r="T4" s="121"/>
      <c r="U4" s="121"/>
    </row>
    <row r="5" spans="1:21" ht="18.75" customHeight="1" x14ac:dyDescent="0.2">
      <c r="A5" s="84"/>
      <c r="B5" s="110"/>
      <c r="C5" s="110"/>
      <c r="D5" s="110"/>
      <c r="E5" s="110"/>
      <c r="F5" s="110"/>
      <c r="G5" s="110"/>
      <c r="H5" s="110"/>
      <c r="I5" s="110"/>
      <c r="J5" s="123"/>
      <c r="K5" s="123"/>
      <c r="L5" s="123"/>
      <c r="M5" s="123"/>
      <c r="N5" s="19"/>
      <c r="O5" s="19"/>
      <c r="R5" s="121"/>
      <c r="S5" s="121"/>
      <c r="T5" s="121"/>
      <c r="U5" s="121"/>
    </row>
    <row r="6" spans="1:21" ht="18.75" customHeight="1" x14ac:dyDescent="0.2">
      <c r="A6" s="84"/>
      <c r="B6" s="110"/>
      <c r="C6" s="110"/>
      <c r="D6" s="110"/>
      <c r="E6" s="110"/>
      <c r="F6" s="110"/>
      <c r="G6" s="110"/>
      <c r="H6" s="110"/>
      <c r="I6" s="110"/>
      <c r="J6" s="123"/>
      <c r="K6" s="123"/>
      <c r="L6" s="123"/>
      <c r="M6" s="123"/>
      <c r="N6" s="19"/>
      <c r="O6" s="19"/>
      <c r="R6" s="121"/>
      <c r="S6" s="121"/>
      <c r="T6" s="121"/>
      <c r="U6" s="121"/>
    </row>
    <row r="7" spans="1:21" ht="18.75" customHeight="1" x14ac:dyDescent="0.2">
      <c r="A7" s="84"/>
      <c r="B7" s="110"/>
      <c r="C7" s="110"/>
      <c r="D7" s="110"/>
      <c r="E7" s="110"/>
      <c r="F7" s="110"/>
      <c r="G7" s="110"/>
      <c r="H7" s="110"/>
      <c r="I7" s="110"/>
      <c r="J7" s="123"/>
      <c r="K7" s="123"/>
      <c r="L7" s="123"/>
      <c r="M7" s="123"/>
      <c r="N7" s="19"/>
      <c r="O7" s="19"/>
      <c r="R7" s="121"/>
      <c r="S7" s="121"/>
      <c r="T7" s="121"/>
      <c r="U7" s="121"/>
    </row>
    <row r="8" spans="1:21" ht="18.75" customHeight="1" x14ac:dyDescent="0.2">
      <c r="A8" s="84"/>
      <c r="B8" s="110"/>
      <c r="C8" s="110"/>
      <c r="D8" s="110"/>
      <c r="E8" s="110"/>
      <c r="F8" s="110"/>
      <c r="G8" s="110"/>
      <c r="H8" s="110"/>
      <c r="I8" s="110"/>
      <c r="J8" s="123"/>
      <c r="K8" s="123"/>
      <c r="L8" s="123"/>
      <c r="M8" s="123"/>
      <c r="N8" s="19"/>
      <c r="O8" s="19"/>
      <c r="R8" s="121"/>
      <c r="S8" s="121"/>
      <c r="T8" s="121"/>
      <c r="U8" s="121"/>
    </row>
    <row r="9" spans="1:21" ht="18.75" customHeight="1" x14ac:dyDescent="0.2">
      <c r="A9" s="84"/>
      <c r="B9" s="110"/>
      <c r="C9" s="110"/>
      <c r="D9" s="110"/>
      <c r="E9" s="110"/>
      <c r="F9" s="110"/>
      <c r="G9" s="110"/>
      <c r="H9" s="110"/>
      <c r="I9" s="110"/>
      <c r="J9" s="123"/>
      <c r="K9" s="123"/>
      <c r="L9" s="123"/>
      <c r="M9" s="123"/>
      <c r="N9" s="19"/>
      <c r="O9" s="19"/>
    </row>
    <row r="10" spans="1:21" ht="18.75" customHeight="1" x14ac:dyDescent="0.2">
      <c r="A10" s="84"/>
      <c r="B10" s="110"/>
      <c r="C10" s="110"/>
      <c r="D10" s="110"/>
      <c r="E10" s="110"/>
      <c r="F10" s="110"/>
      <c r="G10" s="110"/>
      <c r="H10" s="110"/>
      <c r="I10" s="110"/>
      <c r="J10" s="123"/>
      <c r="K10" s="123"/>
      <c r="L10" s="123"/>
      <c r="M10" s="123"/>
      <c r="N10" s="19"/>
      <c r="O10" s="19"/>
    </row>
    <row r="11" spans="1:21" ht="18.75" customHeight="1" x14ac:dyDescent="0.2">
      <c r="A11" s="84"/>
      <c r="B11" s="110"/>
      <c r="C11" s="110"/>
      <c r="D11" s="110"/>
      <c r="E11" s="110"/>
      <c r="F11" s="110"/>
      <c r="G11" s="110"/>
      <c r="H11" s="110"/>
      <c r="I11" s="110"/>
      <c r="J11" s="123"/>
      <c r="K11" s="123"/>
      <c r="L11" s="123"/>
      <c r="M11" s="123"/>
      <c r="N11" s="19"/>
      <c r="O11" s="19"/>
    </row>
    <row r="12" spans="1:21" ht="18.75" customHeight="1" x14ac:dyDescent="0.2">
      <c r="A12" s="84"/>
      <c r="B12" s="110"/>
      <c r="C12" s="110"/>
      <c r="D12" s="110"/>
      <c r="E12" s="110"/>
      <c r="F12" s="110"/>
      <c r="G12" s="110"/>
      <c r="H12" s="110"/>
      <c r="I12" s="110"/>
      <c r="J12" s="123"/>
      <c r="K12" s="123"/>
      <c r="L12" s="123"/>
      <c r="M12" s="123"/>
      <c r="N12" s="19"/>
      <c r="O12" s="19"/>
    </row>
    <row r="13" spans="1:21" ht="18.75" customHeight="1" x14ac:dyDescent="0.2">
      <c r="A13" s="84"/>
      <c r="B13" s="110"/>
      <c r="C13" s="110"/>
      <c r="D13" s="110"/>
      <c r="E13" s="110"/>
      <c r="F13" s="110"/>
      <c r="G13" s="110"/>
      <c r="H13" s="110"/>
      <c r="I13" s="110"/>
      <c r="J13" s="123"/>
      <c r="K13" s="123"/>
      <c r="L13" s="123"/>
      <c r="M13" s="123"/>
      <c r="N13" s="19"/>
      <c r="O13" s="19"/>
    </row>
    <row r="14" spans="1:21" ht="18.75" customHeight="1" x14ac:dyDescent="0.2">
      <c r="A14" s="84"/>
      <c r="B14" s="110"/>
      <c r="C14" s="110"/>
      <c r="D14" s="110"/>
      <c r="E14" s="110"/>
      <c r="F14" s="110"/>
      <c r="G14" s="110"/>
      <c r="H14" s="110"/>
      <c r="I14" s="110"/>
      <c r="J14" s="123"/>
      <c r="K14" s="123"/>
      <c r="L14" s="123"/>
      <c r="M14" s="123"/>
      <c r="N14" s="19"/>
      <c r="O14" s="19"/>
    </row>
    <row r="15" spans="1:21" ht="18.75" customHeight="1" x14ac:dyDescent="0.2">
      <c r="A15" s="84"/>
      <c r="B15" s="110"/>
      <c r="C15" s="110"/>
      <c r="D15" s="110"/>
      <c r="E15" s="110"/>
      <c r="F15" s="110"/>
      <c r="G15" s="110"/>
      <c r="H15" s="110"/>
      <c r="I15" s="110"/>
      <c r="J15" s="123"/>
      <c r="K15" s="123"/>
      <c r="L15" s="123"/>
      <c r="M15" s="123"/>
      <c r="N15" s="19"/>
      <c r="O15" s="19"/>
    </row>
    <row r="16" spans="1:21" ht="18.75" customHeight="1" x14ac:dyDescent="0.2">
      <c r="A16" s="84"/>
      <c r="B16" s="110"/>
      <c r="C16" s="110"/>
      <c r="D16" s="110"/>
      <c r="E16" s="110"/>
      <c r="F16" s="110"/>
      <c r="G16" s="110"/>
      <c r="H16" s="110"/>
      <c r="I16" s="110"/>
      <c r="J16" s="123"/>
      <c r="K16" s="123"/>
      <c r="L16" s="123"/>
      <c r="M16" s="123"/>
      <c r="N16" s="19"/>
      <c r="O16" s="19"/>
    </row>
    <row r="17" spans="1:21" ht="18.75" customHeight="1" x14ac:dyDescent="0.2">
      <c r="A17" s="84"/>
      <c r="B17" s="110"/>
      <c r="C17" s="110"/>
      <c r="D17" s="110"/>
      <c r="E17" s="110"/>
      <c r="F17" s="110"/>
      <c r="G17" s="110"/>
      <c r="H17" s="110"/>
      <c r="I17" s="110"/>
      <c r="J17" s="123"/>
      <c r="K17" s="123"/>
      <c r="L17" s="123"/>
      <c r="M17" s="123"/>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c r="Q18" s="86"/>
      <c r="T18" s="1"/>
      <c r="U18" s="1"/>
    </row>
    <row r="19" spans="1:21" s="4" customFormat="1" ht="16.5" customHeight="1" x14ac:dyDescent="0.25">
      <c r="A19" s="84" t="s">
        <v>12</v>
      </c>
      <c r="B19" s="91"/>
      <c r="C19" s="101">
        <f ca="1">IF(DAY(JanSön1)=1,JanSön1-6,JanSön1+1)</f>
        <v>43465</v>
      </c>
      <c r="D19" s="90"/>
      <c r="E19" s="101">
        <f ca="1">IF(DAY(JanSön1)=1,JanSön1-5,JanSön1+2)</f>
        <v>43466</v>
      </c>
      <c r="F19" s="90"/>
      <c r="G19" s="101">
        <f ca="1">IF(DAY(JanSön1)=1,JanSön1-4,JanSön1+3)</f>
        <v>43467</v>
      </c>
      <c r="H19" s="90"/>
      <c r="I19" s="101">
        <f ca="1">IF(DAY(JanSön1)=1,JanSön1-3,JanSön1+4)</f>
        <v>43468</v>
      </c>
      <c r="J19" s="90"/>
      <c r="K19" s="101">
        <f ca="1">IF(DAY(JanSön1)=1,JanSön1-2,JanSön1+5)</f>
        <v>43469</v>
      </c>
      <c r="L19" s="90"/>
      <c r="M19" s="101">
        <f ca="1">IF(DAY(JanSön1)=1,JanSön1-1,JanSön1+6)</f>
        <v>43470</v>
      </c>
      <c r="N19" s="90"/>
      <c r="O19" s="101">
        <f ca="1">IF(DAY(JanSön1)=1,JanSön1,JanSön1+7)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 ca="1">IF(DAY(JanSön1)=1,JanSön1+1,JanSön1+8)</f>
        <v>43472</v>
      </c>
      <c r="D22" s="90"/>
      <c r="E22" s="101">
        <f ca="1">IF(DAY(JanSön1)=1,JanSön1+2,JanSön1+9)</f>
        <v>43473</v>
      </c>
      <c r="F22" s="90"/>
      <c r="G22" s="102">
        <f ca="1">IF(DAY(JanSön1)=1,JanSön1+3,JanSön1+10)</f>
        <v>43474</v>
      </c>
      <c r="H22" s="90"/>
      <c r="I22" s="101">
        <f ca="1">IF(DAY(JanSön1)=1,JanSön1+4,JanSön1+11)</f>
        <v>43475</v>
      </c>
      <c r="J22" s="90"/>
      <c r="K22" s="101">
        <f ca="1">IF(DAY(JanSön1)=1,JanSön1+5,JanSön1+12)</f>
        <v>43476</v>
      </c>
      <c r="L22" s="90"/>
      <c r="M22" s="101">
        <f ca="1">IF(DAY(JanSön1)=1,JanSön1+6,JanSön1+13)</f>
        <v>43477</v>
      </c>
      <c r="N22" s="90"/>
      <c r="O22" s="103">
        <f ca="1">IF(DAY(JanSön1)=1,JanSön1+7,JanSön1+14)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 ca="1">IF(DAY(JanSön1)=1,JanSön1+8,JanSön1+15)</f>
        <v>43479</v>
      </c>
      <c r="D25" s="90"/>
      <c r="E25" s="101">
        <f ca="1">IF(DAY(JanSön1)=1,JanSön1+9,JanSön1+16)</f>
        <v>43480</v>
      </c>
      <c r="F25" s="90"/>
      <c r="G25" s="101">
        <f ca="1">IF(DAY(JanSön1)=1,JanSön1+10,JanSön1+17)</f>
        <v>43481</v>
      </c>
      <c r="H25" s="90"/>
      <c r="I25" s="101">
        <f ca="1">IF(DAY(JanSön1)=1,JanSön1+11,JanSön1+18)</f>
        <v>43482</v>
      </c>
      <c r="J25" s="90"/>
      <c r="K25" s="101">
        <f ca="1">IF(DAY(JanSön1)=1,JanSön1+12,JanSön1+19)</f>
        <v>43483</v>
      </c>
      <c r="L25" s="90"/>
      <c r="M25" s="101">
        <f ca="1">IF(DAY(JanSön1)=1,JanSön1+13,JanSön1+20)</f>
        <v>43484</v>
      </c>
      <c r="N25" s="90"/>
      <c r="O25" s="101">
        <f ca="1">IF(DAY(JanSön1)=1,JanSön1+14,JanSön1+21)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 ca="1">IF(DAY(JanSön1)=1,JanSön1+15,JanSön1+22)</f>
        <v>43486</v>
      </c>
      <c r="D28" s="90"/>
      <c r="E28" s="101">
        <f ca="1">IF(DAY(JanSön1)=1,JanSön1+16,JanSön1+23)</f>
        <v>43487</v>
      </c>
      <c r="F28" s="90"/>
      <c r="G28" s="101">
        <f ca="1">IF(DAY(JanSön1)=1,JanSön1+17,JanSön1+24)</f>
        <v>43488</v>
      </c>
      <c r="H28" s="90"/>
      <c r="I28" s="101">
        <f ca="1">IF(DAY(JanSön1)=1,JanSön1+18,JanSön1+25)</f>
        <v>43489</v>
      </c>
      <c r="J28" s="90"/>
      <c r="K28" s="101">
        <f ca="1">IF(DAY(JanSön1)=1,JanSön1+19,JanSön1+26)</f>
        <v>43490</v>
      </c>
      <c r="L28" s="90"/>
      <c r="M28" s="101">
        <f ca="1">IF(DAY(JanSön1)=1,JanSön1+20,JanSön1+27)</f>
        <v>43491</v>
      </c>
      <c r="N28" s="90"/>
      <c r="O28" s="101">
        <f ca="1">IF(DAY(JanSön1)=1,JanSön1+21,JanSön1+28)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 ca="1">IF(DAY(JanSön1)=1,JanSön1+22,JanSön1+29)</f>
        <v>43493</v>
      </c>
      <c r="D31" s="90"/>
      <c r="E31" s="101">
        <f ca="1">IF(DAY(JanSön1)=1,JanSön1+23,JanSön1+30)</f>
        <v>43494</v>
      </c>
      <c r="F31" s="90"/>
      <c r="G31" s="101">
        <f ca="1">IF(DAY(JanSön1)=1,JanSön1+24,JanSön1+31)</f>
        <v>43495</v>
      </c>
      <c r="H31" s="90"/>
      <c r="I31" s="101">
        <f ca="1">IF(DAY(JanSön1)=1,JanSön1+25,JanSön1+32)</f>
        <v>43496</v>
      </c>
      <c r="J31" s="90"/>
      <c r="K31" s="101">
        <f ca="1">IF(DAY(JanSön1)=1,JanSön1+26,JanSön1+33)</f>
        <v>43497</v>
      </c>
      <c r="L31" s="90"/>
      <c r="M31" s="101">
        <f ca="1">IF(DAY(JanSön1)=1,JanSön1+27,JanSön1+34)</f>
        <v>43498</v>
      </c>
      <c r="N31" s="90"/>
      <c r="O31" s="101">
        <f ca="1">IF(DAY(JanSön1)=1,JanSön1+28,JanSön1+35)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 ca="1">IF(DAY(JanSön1)=1,JanSön1+29,JanSön1+36)</f>
        <v>43500</v>
      </c>
      <c r="D34" s="90"/>
      <c r="E34" s="101">
        <f ca="1">IF(DAY(JanSön1)=1,JanSön1+30,JanSön1+37)</f>
        <v>43501</v>
      </c>
      <c r="F34" s="90"/>
      <c r="G34" s="101">
        <f ca="1">IF(DAY(JanSön1)=1,JanSön1+31,JanSön1+38)</f>
        <v>43502</v>
      </c>
      <c r="H34" s="90"/>
      <c r="I34" s="101">
        <f ca="1">IF(DAY(JanSön1)=1,JanSön1+32,JanSön1+39)</f>
        <v>43503</v>
      </c>
      <c r="J34" s="93"/>
      <c r="K34" s="101">
        <f ca="1">IF(DAY(JanSön1)=1,JanSön1+33,JanSön1+40)</f>
        <v>43504</v>
      </c>
      <c r="L34" s="90"/>
      <c r="M34" s="101">
        <f ca="1">IF(DAY(JanSön1)=1,JanSön1+34,JanSön1+41)</f>
        <v>43505</v>
      </c>
      <c r="N34" s="90"/>
      <c r="O34" s="101">
        <f ca="1">IF(DAY(JanSön1)=1,JanSön1+35,JanSön1+42)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15" t="str">
        <f ca="1">TEXT(DATE(Kalenderår,2,1),"MMMM")</f>
        <v>februari</v>
      </c>
      <c r="C38" s="115"/>
      <c r="D38" s="115"/>
      <c r="E38" s="115"/>
      <c r="F38" s="115"/>
      <c r="G38" s="115"/>
      <c r="H38" s="115"/>
      <c r="I38" s="115"/>
      <c r="J38" s="131" t="s">
        <v>78</v>
      </c>
      <c r="K38" s="132"/>
      <c r="L38" s="132"/>
      <c r="M38" s="128">
        <f ca="1">Kalenderår</f>
        <v>2019</v>
      </c>
      <c r="N38" s="128"/>
      <c r="O38" s="128"/>
      <c r="P38" s="44"/>
      <c r="Q38" s="85"/>
    </row>
    <row r="39" spans="1:17" s="9" customFormat="1" ht="18.75" customHeight="1" x14ac:dyDescent="0.2">
      <c r="A39" s="84" t="s">
        <v>15</v>
      </c>
      <c r="B39" s="110"/>
      <c r="C39" s="110"/>
      <c r="D39" s="110"/>
      <c r="E39" s="110"/>
      <c r="F39" s="110"/>
      <c r="G39" s="110"/>
      <c r="H39" s="110"/>
      <c r="I39" s="110"/>
      <c r="J39" s="112" t="s">
        <v>79</v>
      </c>
      <c r="K39" s="113"/>
      <c r="L39" s="113"/>
      <c r="M39" s="113"/>
      <c r="N39" s="113"/>
      <c r="O39" s="113"/>
      <c r="Q39" s="85"/>
    </row>
    <row r="40" spans="1:17" s="9" customFormat="1" ht="18.75" customHeight="1" x14ac:dyDescent="0.2">
      <c r="A40" s="84"/>
      <c r="B40" s="110"/>
      <c r="C40" s="110"/>
      <c r="D40" s="110"/>
      <c r="E40" s="110"/>
      <c r="F40" s="110"/>
      <c r="G40" s="110"/>
      <c r="H40" s="110"/>
      <c r="I40" s="110"/>
      <c r="J40" s="113"/>
      <c r="K40" s="113"/>
      <c r="L40" s="113"/>
      <c r="M40" s="113"/>
      <c r="N40" s="113"/>
      <c r="O40" s="113"/>
      <c r="Q40" s="85"/>
    </row>
    <row r="41" spans="1:17" s="9" customFormat="1" ht="18.75" customHeight="1" x14ac:dyDescent="0.2">
      <c r="A41" s="84"/>
      <c r="B41" s="110"/>
      <c r="C41" s="110"/>
      <c r="D41" s="110"/>
      <c r="E41" s="110"/>
      <c r="F41" s="110"/>
      <c r="G41" s="110"/>
      <c r="H41" s="110"/>
      <c r="I41" s="110"/>
      <c r="J41" s="113"/>
      <c r="K41" s="113"/>
      <c r="L41" s="113"/>
      <c r="M41" s="113"/>
      <c r="N41" s="113"/>
      <c r="O41" s="113"/>
      <c r="Q41" s="85"/>
    </row>
    <row r="42" spans="1:17" s="9" customFormat="1" ht="18.75" customHeight="1" x14ac:dyDescent="0.2">
      <c r="A42" s="84"/>
      <c r="B42" s="110"/>
      <c r="C42" s="110"/>
      <c r="D42" s="110"/>
      <c r="E42" s="110"/>
      <c r="F42" s="110"/>
      <c r="G42" s="110"/>
      <c r="H42" s="110"/>
      <c r="I42" s="110"/>
      <c r="J42" s="113"/>
      <c r="K42" s="113"/>
      <c r="L42" s="113"/>
      <c r="M42" s="113"/>
      <c r="N42" s="113"/>
      <c r="O42" s="113"/>
      <c r="Q42" s="85"/>
    </row>
    <row r="43" spans="1:17" s="9" customFormat="1" ht="18.75" customHeight="1" x14ac:dyDescent="0.2">
      <c r="A43" s="84"/>
      <c r="B43" s="110"/>
      <c r="C43" s="110"/>
      <c r="D43" s="110"/>
      <c r="E43" s="110"/>
      <c r="F43" s="110"/>
      <c r="G43" s="110"/>
      <c r="H43" s="110"/>
      <c r="I43" s="110"/>
      <c r="J43" s="113"/>
      <c r="K43" s="113"/>
      <c r="L43" s="113"/>
      <c r="M43" s="113"/>
      <c r="N43" s="113"/>
      <c r="O43" s="113"/>
      <c r="Q43" s="85"/>
    </row>
    <row r="44" spans="1:17" s="9" customFormat="1" ht="18.75" customHeight="1" x14ac:dyDescent="0.2">
      <c r="A44" s="84"/>
      <c r="B44" s="110"/>
      <c r="C44" s="110"/>
      <c r="D44" s="110"/>
      <c r="E44" s="110"/>
      <c r="F44" s="110"/>
      <c r="G44" s="110"/>
      <c r="H44" s="110"/>
      <c r="I44" s="110"/>
      <c r="J44" s="113"/>
      <c r="K44" s="113"/>
      <c r="L44" s="113"/>
      <c r="M44" s="113"/>
      <c r="N44" s="113"/>
      <c r="O44" s="113"/>
      <c r="Q44" s="85"/>
    </row>
    <row r="45" spans="1:17" s="9" customFormat="1" ht="18.75" customHeight="1" x14ac:dyDescent="0.2">
      <c r="A45" s="84"/>
      <c r="B45" s="110"/>
      <c r="C45" s="110"/>
      <c r="D45" s="110"/>
      <c r="E45" s="110"/>
      <c r="F45" s="110"/>
      <c r="G45" s="110"/>
      <c r="H45" s="110"/>
      <c r="I45" s="110"/>
      <c r="J45" s="113"/>
      <c r="K45" s="113"/>
      <c r="L45" s="113"/>
      <c r="M45" s="113"/>
      <c r="N45" s="113"/>
      <c r="O45" s="113"/>
      <c r="Q45" s="85"/>
    </row>
    <row r="46" spans="1:17" s="9" customFormat="1" ht="18.75" customHeight="1" x14ac:dyDescent="0.2">
      <c r="A46" s="84"/>
      <c r="B46" s="110"/>
      <c r="C46" s="110"/>
      <c r="D46" s="110"/>
      <c r="E46" s="110"/>
      <c r="F46" s="110"/>
      <c r="G46" s="110"/>
      <c r="H46" s="110"/>
      <c r="I46" s="110"/>
      <c r="J46" s="113"/>
      <c r="K46" s="113"/>
      <c r="L46" s="113"/>
      <c r="M46" s="113"/>
      <c r="N46" s="113"/>
      <c r="O46" s="113"/>
      <c r="Q46" s="85"/>
    </row>
    <row r="47" spans="1:17" s="9" customFormat="1" ht="18.75" customHeight="1" x14ac:dyDescent="0.2">
      <c r="A47" s="84"/>
      <c r="B47" s="110"/>
      <c r="C47" s="110"/>
      <c r="D47" s="110"/>
      <c r="E47" s="110"/>
      <c r="F47" s="110"/>
      <c r="G47" s="110"/>
      <c r="H47" s="110"/>
      <c r="I47" s="110"/>
      <c r="J47" s="113"/>
      <c r="K47" s="113"/>
      <c r="L47" s="113"/>
      <c r="M47" s="113"/>
      <c r="N47" s="113"/>
      <c r="O47" s="113"/>
      <c r="Q47" s="85"/>
    </row>
    <row r="48" spans="1:17" s="9" customFormat="1" ht="18.75" customHeight="1" x14ac:dyDescent="0.2">
      <c r="A48" s="84"/>
      <c r="B48" s="110"/>
      <c r="C48" s="110"/>
      <c r="D48" s="110"/>
      <c r="E48" s="110"/>
      <c r="F48" s="110"/>
      <c r="G48" s="110"/>
      <c r="H48" s="110"/>
      <c r="I48" s="110"/>
      <c r="J48" s="113"/>
      <c r="K48" s="113"/>
      <c r="L48" s="113"/>
      <c r="M48" s="113"/>
      <c r="N48" s="113"/>
      <c r="O48" s="113"/>
      <c r="Q48" s="85"/>
    </row>
    <row r="49" spans="1:22" s="9" customFormat="1" ht="18.75" customHeight="1" x14ac:dyDescent="0.2">
      <c r="A49" s="84"/>
      <c r="B49" s="110"/>
      <c r="C49" s="110"/>
      <c r="D49" s="110"/>
      <c r="E49" s="110"/>
      <c r="F49" s="110"/>
      <c r="G49" s="110"/>
      <c r="H49" s="110"/>
      <c r="I49" s="110"/>
      <c r="J49" s="113"/>
      <c r="K49" s="113"/>
      <c r="L49" s="113"/>
      <c r="M49" s="113"/>
      <c r="N49" s="113"/>
      <c r="O49" s="113"/>
      <c r="Q49" s="85"/>
    </row>
    <row r="50" spans="1:22" s="9" customFormat="1" ht="18.75" customHeight="1" x14ac:dyDescent="0.2">
      <c r="A50" s="84"/>
      <c r="B50" s="110"/>
      <c r="C50" s="110"/>
      <c r="D50" s="110"/>
      <c r="E50" s="110"/>
      <c r="F50" s="110"/>
      <c r="G50" s="110"/>
      <c r="H50" s="110"/>
      <c r="I50" s="110"/>
      <c r="J50" s="113"/>
      <c r="K50" s="113"/>
      <c r="L50" s="113"/>
      <c r="M50" s="113"/>
      <c r="N50" s="113"/>
      <c r="O50" s="113"/>
      <c r="Q50" s="85"/>
    </row>
    <row r="51" spans="1:22" s="9" customFormat="1" ht="18.75" customHeight="1" x14ac:dyDescent="0.2">
      <c r="A51" s="84"/>
      <c r="B51" s="110"/>
      <c r="C51" s="110"/>
      <c r="D51" s="110"/>
      <c r="E51" s="110"/>
      <c r="F51" s="110"/>
      <c r="G51" s="110"/>
      <c r="H51" s="110"/>
      <c r="I51" s="110"/>
      <c r="J51" s="113"/>
      <c r="K51" s="113"/>
      <c r="L51" s="113"/>
      <c r="M51" s="113"/>
      <c r="N51" s="113"/>
      <c r="O51" s="113"/>
      <c r="Q51" s="85"/>
    </row>
    <row r="52" spans="1:22" s="9" customFormat="1" ht="18.75" customHeight="1" x14ac:dyDescent="0.2">
      <c r="A52" s="84"/>
      <c r="B52" s="110"/>
      <c r="C52" s="110"/>
      <c r="D52" s="110"/>
      <c r="E52" s="110"/>
      <c r="F52" s="110"/>
      <c r="G52" s="110"/>
      <c r="H52" s="110"/>
      <c r="I52" s="110"/>
      <c r="J52" s="113"/>
      <c r="K52" s="113"/>
      <c r="L52" s="113"/>
      <c r="M52" s="113"/>
      <c r="N52" s="113"/>
      <c r="O52" s="113"/>
      <c r="Q52" s="85"/>
    </row>
    <row r="53" spans="1:22" s="9" customFormat="1" ht="18.75" customHeight="1" x14ac:dyDescent="0.2">
      <c r="A53" s="84"/>
      <c r="B53" s="110"/>
      <c r="C53" s="110"/>
      <c r="D53" s="110"/>
      <c r="E53" s="110"/>
      <c r="F53" s="110"/>
      <c r="G53" s="110"/>
      <c r="H53" s="110"/>
      <c r="I53" s="110"/>
      <c r="J53" s="113"/>
      <c r="K53" s="113"/>
      <c r="L53" s="113"/>
      <c r="M53" s="113"/>
      <c r="N53" s="113"/>
      <c r="O53" s="113"/>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2"/>
      <c r="C55" s="101">
        <f ca="1">IF(DAY(FebSön1)=1,FebSön1-6,FebSön1+1)</f>
        <v>43493</v>
      </c>
      <c r="D55" s="90"/>
      <c r="E55" s="101">
        <f ca="1">IF(DAY(FebSön1)=1,FebSön1-5,FebSön1+2)</f>
        <v>43494</v>
      </c>
      <c r="F55" s="90"/>
      <c r="G55" s="101">
        <f ca="1">IF(DAY(FebSön1)=1,FebSön1-4,FebSön1+3)</f>
        <v>43495</v>
      </c>
      <c r="H55" s="90"/>
      <c r="I55" s="101">
        <f ca="1">IF(DAY(FebSön1)=1,FebSön1-3,FebSön1+4)</f>
        <v>43496</v>
      </c>
      <c r="J55" s="90"/>
      <c r="K55" s="101">
        <f ca="1">IF(DAY(FebSön1)=1,FebSön1-2,FebSön1+5)</f>
        <v>43497</v>
      </c>
      <c r="L55" s="90"/>
      <c r="M55" s="101">
        <f ca="1">IF(DAY(FebSön1)=1,FebSön1-1,FebSön1+6)</f>
        <v>43498</v>
      </c>
      <c r="N55" s="90"/>
      <c r="O55" s="101">
        <f ca="1">IF(DAY(FebSön1)=1,FebSön1,FebSön1+7)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 ca="1">IF(DAY(FebSön1)=1,FebSön1+1,FebSön1+8)</f>
        <v>43500</v>
      </c>
      <c r="D58" s="90"/>
      <c r="E58" s="101">
        <f ca="1">IF(DAY(FebSön1)=1,FebSön1+2,FebSön1+9)</f>
        <v>43501</v>
      </c>
      <c r="F58" s="90"/>
      <c r="G58" s="101">
        <f ca="1">IF(DAY(FebSön1)=1,FebSön1+3,FebSön1+10)</f>
        <v>43502</v>
      </c>
      <c r="H58" s="90"/>
      <c r="I58" s="101">
        <f ca="1">IF(DAY(FebSön1)=1,FebSön1+4,FebSön1+11)</f>
        <v>43503</v>
      </c>
      <c r="J58" s="90"/>
      <c r="K58" s="101">
        <f ca="1">IF(DAY(FebSön1)=1,FebSön1+5,FebSön1+12)</f>
        <v>43504</v>
      </c>
      <c r="L58" s="90"/>
      <c r="M58" s="101">
        <f ca="1">IF(DAY(FebSön1)=1,FebSön1+6,FebSön1+13)</f>
        <v>43505</v>
      </c>
      <c r="N58" s="90"/>
      <c r="O58" s="103">
        <f ca="1">IF(DAY(FebSön1)=1,FebSön1+7,FebSön1+14)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 ca="1">IF(DAY(FebSön1)=1,FebSön1+8,FebSön1+15)</f>
        <v>43507</v>
      </c>
      <c r="D61" s="90"/>
      <c r="E61" s="101">
        <f ca="1">IF(DAY(FebSön1)=1,FebSön1+9,FebSön1+16)</f>
        <v>43508</v>
      </c>
      <c r="F61" s="90"/>
      <c r="G61" s="101">
        <f ca="1">IF(DAY(FebSön1)=1,FebSön1+10,FebSön1+17)</f>
        <v>43509</v>
      </c>
      <c r="H61" s="90"/>
      <c r="I61" s="101">
        <f ca="1">IF(DAY(FebSön1)=1,FebSön1+11,FebSön1+18)</f>
        <v>43510</v>
      </c>
      <c r="J61" s="90"/>
      <c r="K61" s="101">
        <f ca="1">IF(DAY(FebSön1)=1,FebSön1+12,FebSön1+19)</f>
        <v>43511</v>
      </c>
      <c r="L61" s="90"/>
      <c r="M61" s="101">
        <f ca="1">IF(DAY(FebSön1)=1,FebSön1+13,FebSön1+20)</f>
        <v>43512</v>
      </c>
      <c r="N61" s="90"/>
      <c r="O61" s="101">
        <f ca="1">IF(DAY(FebSön1)=1,FebSön1+14,FebSön1+21)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 ca="1">IF(DAY(FebSön1)=1,FebSön1+15,FebSön1+22)</f>
        <v>43514</v>
      </c>
      <c r="D64" s="90"/>
      <c r="E64" s="101">
        <f ca="1">IF(DAY(FebSön1)=1,FebSön1+16,FebSön1+23)</f>
        <v>43515</v>
      </c>
      <c r="F64" s="90"/>
      <c r="G64" s="101">
        <f ca="1">IF(DAY(FebSön1)=1,FebSön1+17,FebSön1+24)</f>
        <v>43516</v>
      </c>
      <c r="H64" s="90"/>
      <c r="I64" s="101">
        <f ca="1">IF(DAY(FebSön1)=1,FebSön1+18,FebSön1+25)</f>
        <v>43517</v>
      </c>
      <c r="J64" s="90"/>
      <c r="K64" s="101">
        <f ca="1">IF(DAY(FebSön1)=1,FebSön1+19,FebSön1+26)</f>
        <v>43518</v>
      </c>
      <c r="L64" s="90"/>
      <c r="M64" s="101">
        <f ca="1">IF(DAY(FebSön1)=1,FebSön1+20,FebSön1+27)</f>
        <v>43519</v>
      </c>
      <c r="N64" s="90"/>
      <c r="O64" s="101">
        <f ca="1">IF(DAY(FebSön1)=1,FebSön1+21,FebSön1+28)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 ca="1">IF(DAY(FebSön1)=1,FebSön1+22,FebSön1+29)</f>
        <v>43521</v>
      </c>
      <c r="D67" s="90"/>
      <c r="E67" s="101">
        <f ca="1">IF(DAY(FebSön1)=1,FebSön1+23,FebSön1+30)</f>
        <v>43522</v>
      </c>
      <c r="F67" s="90"/>
      <c r="G67" s="101">
        <f ca="1">IF(DAY(FebSön1)=1,FebSön1+24,FebSön1+31)</f>
        <v>43523</v>
      </c>
      <c r="H67" s="90"/>
      <c r="I67" s="101">
        <f ca="1">IF(DAY(FebSön1)=1,FebSön1+25,FebSön1+32)</f>
        <v>43524</v>
      </c>
      <c r="J67" s="90"/>
      <c r="K67" s="101">
        <f ca="1">IF(DAY(FebSön1)=1,FebSön1+26,FebSön1+33)</f>
        <v>43525</v>
      </c>
      <c r="L67" s="90"/>
      <c r="M67" s="101">
        <f ca="1">IF(DAY(FebSön1)=1,FebSön1+27,FebSön1+34)</f>
        <v>43526</v>
      </c>
      <c r="N67" s="90"/>
      <c r="O67" s="101">
        <f ca="1">IF(DAY(FebSön1)=1,FebSön1+28,FebSön1+35)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 ca="1">IF(DAY(FebSön1)=1,FebSön1+29,FebSön1+36)</f>
        <v>43528</v>
      </c>
      <c r="D70" s="90"/>
      <c r="E70" s="101">
        <f ca="1">IF(DAY(FebSön1)=1,FebSön1+30,FebSön1+37)</f>
        <v>43529</v>
      </c>
      <c r="F70" s="90"/>
      <c r="G70" s="101">
        <f ca="1">IF(DAY(FebSön1)=1,FebSön1+31,FebSön1+38)</f>
        <v>43530</v>
      </c>
      <c r="H70" s="90"/>
      <c r="I70" s="101">
        <f ca="1">IF(DAY(FebSön1)=1,FebSön1+32,FebSön1+39)</f>
        <v>43531</v>
      </c>
      <c r="J70" s="93"/>
      <c r="K70" s="101">
        <f ca="1">IF(DAY(FebSön1)=1,FebSön1+33,FebSön1+40)</f>
        <v>43532</v>
      </c>
      <c r="L70" s="90"/>
      <c r="M70" s="101">
        <f ca="1">IF(DAY(FebSön1)=1,FebSön1+34,FebSön1+41)</f>
        <v>43533</v>
      </c>
      <c r="N70" s="90"/>
      <c r="O70" s="101">
        <f ca="1">IF(DAY(FebSön1)=1,FebSön1+35,FebSön1+42)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27" t="str">
        <f ca="1">TEXT(DATE(Kalenderår,3,1),"MMMM")</f>
        <v>mars</v>
      </c>
      <c r="C74" s="127"/>
      <c r="D74" s="127"/>
      <c r="E74" s="127"/>
      <c r="F74" s="127"/>
      <c r="G74" s="127"/>
      <c r="H74" s="127"/>
      <c r="I74" s="127"/>
      <c r="J74" s="131" t="s">
        <v>78</v>
      </c>
      <c r="K74" s="132"/>
      <c r="L74" s="132"/>
      <c r="M74" s="124">
        <f ca="1">Kalenderår</f>
        <v>2019</v>
      </c>
      <c r="N74" s="124"/>
      <c r="O74" s="124"/>
      <c r="P74" s="21"/>
      <c r="Q74" s="85"/>
    </row>
    <row r="75" spans="1:17" s="9" customFormat="1" ht="18.95" customHeight="1" x14ac:dyDescent="0.2">
      <c r="A75" s="84" t="s">
        <v>20</v>
      </c>
      <c r="B75" s="110"/>
      <c r="C75" s="110"/>
      <c r="D75" s="110"/>
      <c r="E75" s="110"/>
      <c r="F75" s="110"/>
      <c r="G75" s="110"/>
      <c r="H75" s="110"/>
      <c r="I75" s="110"/>
      <c r="J75" s="136" t="s">
        <v>79</v>
      </c>
      <c r="K75" s="136"/>
      <c r="L75" s="136"/>
      <c r="M75" s="136"/>
      <c r="N75" s="136"/>
      <c r="Q75" s="85"/>
    </row>
    <row r="76" spans="1:17" s="9" customFormat="1" ht="18.95" customHeight="1" x14ac:dyDescent="0.2">
      <c r="A76" s="84"/>
      <c r="B76" s="110"/>
      <c r="C76" s="110"/>
      <c r="D76" s="110"/>
      <c r="E76" s="110"/>
      <c r="F76" s="110"/>
      <c r="G76" s="110"/>
      <c r="H76" s="110"/>
      <c r="I76" s="110"/>
      <c r="J76" s="136"/>
      <c r="K76" s="136"/>
      <c r="L76" s="136"/>
      <c r="M76" s="136"/>
      <c r="N76" s="136"/>
      <c r="Q76" s="85"/>
    </row>
    <row r="77" spans="1:17" s="9" customFormat="1" ht="18.95" customHeight="1" x14ac:dyDescent="0.2">
      <c r="A77" s="84"/>
      <c r="B77" s="110"/>
      <c r="C77" s="110"/>
      <c r="D77" s="110"/>
      <c r="E77" s="110"/>
      <c r="F77" s="110"/>
      <c r="G77" s="110"/>
      <c r="H77" s="110"/>
      <c r="I77" s="110"/>
      <c r="J77" s="136"/>
      <c r="K77" s="136"/>
      <c r="L77" s="136"/>
      <c r="M77" s="136"/>
      <c r="N77" s="136"/>
      <c r="Q77" s="85"/>
    </row>
    <row r="78" spans="1:17" s="9" customFormat="1" ht="18.95" customHeight="1" x14ac:dyDescent="0.2">
      <c r="A78" s="84"/>
      <c r="B78" s="110"/>
      <c r="C78" s="110"/>
      <c r="D78" s="110"/>
      <c r="E78" s="110"/>
      <c r="F78" s="110"/>
      <c r="G78" s="110"/>
      <c r="H78" s="110"/>
      <c r="I78" s="110"/>
      <c r="J78" s="136"/>
      <c r="K78" s="136"/>
      <c r="L78" s="136"/>
      <c r="M78" s="136"/>
      <c r="N78" s="136"/>
      <c r="Q78" s="85"/>
    </row>
    <row r="79" spans="1:17" s="9" customFormat="1" ht="18.95" customHeight="1" x14ac:dyDescent="0.2">
      <c r="A79" s="84"/>
      <c r="B79" s="110"/>
      <c r="C79" s="110"/>
      <c r="D79" s="110"/>
      <c r="E79" s="110"/>
      <c r="F79" s="110"/>
      <c r="G79" s="110"/>
      <c r="H79" s="110"/>
      <c r="I79" s="110"/>
      <c r="J79" s="136"/>
      <c r="K79" s="136"/>
      <c r="L79" s="136"/>
      <c r="M79" s="136"/>
      <c r="N79" s="136"/>
      <c r="Q79" s="85"/>
    </row>
    <row r="80" spans="1:17" s="9" customFormat="1" ht="18.95" customHeight="1" x14ac:dyDescent="0.2">
      <c r="A80" s="84"/>
      <c r="B80" s="110"/>
      <c r="C80" s="110"/>
      <c r="D80" s="110"/>
      <c r="E80" s="110"/>
      <c r="F80" s="110"/>
      <c r="G80" s="110"/>
      <c r="H80" s="110"/>
      <c r="I80" s="110"/>
      <c r="J80" s="136"/>
      <c r="K80" s="136"/>
      <c r="L80" s="136"/>
      <c r="M80" s="136"/>
      <c r="N80" s="136"/>
      <c r="Q80" s="85"/>
    </row>
    <row r="81" spans="1:22" s="9" customFormat="1" ht="18.95" customHeight="1" x14ac:dyDescent="0.2">
      <c r="A81" s="84"/>
      <c r="B81" s="110"/>
      <c r="C81" s="110"/>
      <c r="D81" s="110"/>
      <c r="E81" s="110"/>
      <c r="F81" s="110"/>
      <c r="G81" s="110"/>
      <c r="H81" s="110"/>
      <c r="I81" s="110"/>
      <c r="J81" s="136"/>
      <c r="K81" s="136"/>
      <c r="L81" s="136"/>
      <c r="M81" s="136"/>
      <c r="N81" s="136"/>
      <c r="Q81" s="85"/>
    </row>
    <row r="82" spans="1:22" s="9" customFormat="1" ht="18.95" customHeight="1" x14ac:dyDescent="0.2">
      <c r="A82" s="84"/>
      <c r="B82" s="110"/>
      <c r="C82" s="110"/>
      <c r="D82" s="110"/>
      <c r="E82" s="110"/>
      <c r="F82" s="110"/>
      <c r="G82" s="110"/>
      <c r="H82" s="110"/>
      <c r="I82" s="110"/>
      <c r="J82" s="136"/>
      <c r="K82" s="136"/>
      <c r="L82" s="136"/>
      <c r="M82" s="136"/>
      <c r="N82" s="136"/>
      <c r="Q82" s="85"/>
    </row>
    <row r="83" spans="1:22" s="9" customFormat="1" ht="18.95" customHeight="1" x14ac:dyDescent="0.2">
      <c r="A83" s="84"/>
      <c r="B83" s="110"/>
      <c r="C83" s="110"/>
      <c r="D83" s="110"/>
      <c r="E83" s="110"/>
      <c r="F83" s="110"/>
      <c r="G83" s="110"/>
      <c r="H83" s="110"/>
      <c r="I83" s="110"/>
      <c r="J83" s="136"/>
      <c r="K83" s="136"/>
      <c r="L83" s="136"/>
      <c r="M83" s="136"/>
      <c r="N83" s="136"/>
      <c r="Q83" s="85"/>
    </row>
    <row r="84" spans="1:22" s="9" customFormat="1" ht="18.95" customHeight="1" x14ac:dyDescent="0.2">
      <c r="A84" s="84"/>
      <c r="B84" s="110"/>
      <c r="C84" s="110"/>
      <c r="D84" s="110"/>
      <c r="E84" s="110"/>
      <c r="F84" s="110"/>
      <c r="G84" s="110"/>
      <c r="H84" s="110"/>
      <c r="I84" s="110"/>
      <c r="J84" s="136"/>
      <c r="K84" s="136"/>
      <c r="L84" s="136"/>
      <c r="M84" s="136"/>
      <c r="N84" s="136"/>
      <c r="Q84" s="85"/>
    </row>
    <row r="85" spans="1:22" s="9" customFormat="1" ht="18.95" customHeight="1" x14ac:dyDescent="0.2">
      <c r="A85" s="84"/>
      <c r="B85" s="110"/>
      <c r="C85" s="110"/>
      <c r="D85" s="110"/>
      <c r="E85" s="110"/>
      <c r="F85" s="110"/>
      <c r="G85" s="110"/>
      <c r="H85" s="110"/>
      <c r="I85" s="110"/>
      <c r="J85" s="136"/>
      <c r="K85" s="136"/>
      <c r="L85" s="136"/>
      <c r="M85" s="136"/>
      <c r="N85" s="136"/>
      <c r="Q85" s="85"/>
    </row>
    <row r="86" spans="1:22" s="9" customFormat="1" ht="18.95" customHeight="1" x14ac:dyDescent="0.2">
      <c r="A86" s="84"/>
      <c r="B86" s="110"/>
      <c r="C86" s="110"/>
      <c r="D86" s="110"/>
      <c r="E86" s="110"/>
      <c r="F86" s="110"/>
      <c r="G86" s="110"/>
      <c r="H86" s="110"/>
      <c r="I86" s="110"/>
      <c r="J86" s="136"/>
      <c r="K86" s="136"/>
      <c r="L86" s="136"/>
      <c r="M86" s="136"/>
      <c r="N86" s="136"/>
      <c r="Q86" s="85"/>
    </row>
    <row r="87" spans="1:22" s="9" customFormat="1" ht="18.95" customHeight="1" x14ac:dyDescent="0.2">
      <c r="A87" s="84"/>
      <c r="B87" s="110"/>
      <c r="C87" s="110"/>
      <c r="D87" s="110"/>
      <c r="E87" s="110"/>
      <c r="F87" s="110"/>
      <c r="G87" s="110"/>
      <c r="H87" s="110"/>
      <c r="I87" s="110"/>
      <c r="J87" s="136"/>
      <c r="K87" s="136"/>
      <c r="L87" s="136"/>
      <c r="M87" s="136"/>
      <c r="N87" s="136"/>
      <c r="Q87" s="85"/>
    </row>
    <row r="88" spans="1:22" s="9" customFormat="1" ht="18.95" customHeight="1" x14ac:dyDescent="0.2">
      <c r="A88" s="84"/>
      <c r="B88" s="110"/>
      <c r="C88" s="110"/>
      <c r="D88" s="110"/>
      <c r="E88" s="110"/>
      <c r="F88" s="110"/>
      <c r="G88" s="110"/>
      <c r="H88" s="110"/>
      <c r="I88" s="110"/>
      <c r="J88" s="136"/>
      <c r="K88" s="136"/>
      <c r="L88" s="136"/>
      <c r="M88" s="136"/>
      <c r="N88" s="136"/>
      <c r="Q88" s="85"/>
    </row>
    <row r="89" spans="1:22" s="9" customFormat="1" ht="18.95" customHeight="1" x14ac:dyDescent="0.2">
      <c r="A89" s="84"/>
      <c r="B89" s="110"/>
      <c r="C89" s="110"/>
      <c r="D89" s="110"/>
      <c r="E89" s="110"/>
      <c r="F89" s="110"/>
      <c r="G89" s="110"/>
      <c r="H89" s="110"/>
      <c r="I89" s="110"/>
      <c r="J89" s="136"/>
      <c r="K89" s="136"/>
      <c r="L89" s="136"/>
      <c r="M89" s="136"/>
      <c r="N89" s="136"/>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6"/>
      <c r="C91" s="104">
        <f ca="1">IF(DAY(MarSön1)=1,MarSön1-6,MarSön1+1)</f>
        <v>43521</v>
      </c>
      <c r="D91" s="94"/>
      <c r="E91" s="104">
        <f ca="1">IF(DAY(MarSön1)=1,MarSön1-5,MarSön1+2)</f>
        <v>43522</v>
      </c>
      <c r="F91" s="94"/>
      <c r="G91" s="104">
        <f ca="1">IF(DAY(MarSön1)=1,MarSön1-4,MarSön1+3)</f>
        <v>43523</v>
      </c>
      <c r="H91" s="94"/>
      <c r="I91" s="104">
        <f ca="1">IF(DAY(MarSön1)=1,MarSön1-3,MarSön1+4)</f>
        <v>43524</v>
      </c>
      <c r="J91" s="94"/>
      <c r="K91" s="104">
        <f ca="1">IF(DAY(MarSön1)=1,MarSön1-2,MarSön1+5)</f>
        <v>43525</v>
      </c>
      <c r="L91" s="94"/>
      <c r="M91" s="104">
        <f ca="1">IF(DAY(MarSön1)=1,MarSön1-1,MarSön1+6)</f>
        <v>43526</v>
      </c>
      <c r="N91" s="94"/>
      <c r="O91" s="104">
        <f ca="1">IF(DAY(MarSön1)=1,MarSön1,MarSön1+7)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 ca="1">IF(DAY(MarSön1)=1,MarSön1+1,MarSön1+8)</f>
        <v>43528</v>
      </c>
      <c r="D94" s="94"/>
      <c r="E94" s="104">
        <f ca="1">IF(DAY(MarSön1)=1,MarSön1+2,MarSön1+9)</f>
        <v>43529</v>
      </c>
      <c r="F94" s="94"/>
      <c r="G94" s="104">
        <f ca="1">IF(DAY(MarSön1)=1,MarSön1+3,MarSön1+10)</f>
        <v>43530</v>
      </c>
      <c r="H94" s="94"/>
      <c r="I94" s="104">
        <f ca="1">IF(DAY(MarSön1)=1,MarSön1+4,MarSön1+11)</f>
        <v>43531</v>
      </c>
      <c r="J94" s="94"/>
      <c r="K94" s="104">
        <f ca="1">IF(DAY(MarSön1)=1,MarSön1+5,MarSön1+12)</f>
        <v>43532</v>
      </c>
      <c r="L94" s="94"/>
      <c r="M94" s="104">
        <f ca="1">IF(DAY(MarSön1)=1,MarSön1+6,MarSön1+13)</f>
        <v>43533</v>
      </c>
      <c r="N94" s="94"/>
      <c r="O94" s="104">
        <f ca="1">IF(DAY(MarSön1)=1,MarSön1+7,MarSön1+14)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 ca="1">IF(DAY(MarSön1)=1,MarSön1+8,MarSön1+15)</f>
        <v>43535</v>
      </c>
      <c r="D97" s="94"/>
      <c r="E97" s="104">
        <f ca="1">IF(DAY(MarSön1)=1,MarSön1+9,MarSön1+16)</f>
        <v>43536</v>
      </c>
      <c r="F97" s="94"/>
      <c r="G97" s="104">
        <f ca="1">IF(DAY(MarSön1)=1,MarSön1+10,MarSön1+17)</f>
        <v>43537</v>
      </c>
      <c r="H97" s="94"/>
      <c r="I97" s="104">
        <f ca="1">IF(DAY(MarSön1)=1,MarSön1+11,MarSön1+18)</f>
        <v>43538</v>
      </c>
      <c r="J97" s="94"/>
      <c r="K97" s="104">
        <f ca="1">IF(DAY(MarSön1)=1,MarSön1+12,MarSön1+19)</f>
        <v>43539</v>
      </c>
      <c r="L97" s="94"/>
      <c r="M97" s="104">
        <f ca="1">IF(DAY(MarSön1)=1,MarSön1+13,MarSön1+20)</f>
        <v>43540</v>
      </c>
      <c r="N97" s="94"/>
      <c r="O97" s="104">
        <f ca="1">IF(DAY(MarSön1)=1,MarSön1+14,MarSön1+21)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 ca="1">IF(DAY(MarSön1)=1,MarSön1+15,MarSön1+22)</f>
        <v>43542</v>
      </c>
      <c r="D100" s="94"/>
      <c r="E100" s="104">
        <f ca="1">IF(DAY(MarSön1)=1,MarSön1+16,MarSön1+23)</f>
        <v>43543</v>
      </c>
      <c r="F100" s="94"/>
      <c r="G100" s="104">
        <f ca="1">IF(DAY(MarSön1)=1,MarSön1+17,MarSön1+24)</f>
        <v>43544</v>
      </c>
      <c r="H100" s="94"/>
      <c r="I100" s="104">
        <f ca="1">IF(DAY(MarSön1)=1,MarSön1+18,MarSön1+25)</f>
        <v>43545</v>
      </c>
      <c r="J100" s="94"/>
      <c r="K100" s="104">
        <f ca="1">IF(DAY(MarSön1)=1,MarSön1+19,MarSön1+26)</f>
        <v>43546</v>
      </c>
      <c r="L100" s="94"/>
      <c r="M100" s="104">
        <f ca="1">IF(DAY(MarSön1)=1,MarSön1+20,MarSön1+27)</f>
        <v>43547</v>
      </c>
      <c r="N100" s="94"/>
      <c r="O100" s="104">
        <f ca="1">IF(DAY(MarSön1)=1,MarSön1+21,MarSön1+28)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 ca="1">IF(DAY(MarSön1)=1,MarSön1+22,MarSön1+29)</f>
        <v>43549</v>
      </c>
      <c r="D103" s="94"/>
      <c r="E103" s="104">
        <f ca="1">IF(DAY(MarSön1)=1,MarSön1+23,MarSön1+30)</f>
        <v>43550</v>
      </c>
      <c r="F103" s="94"/>
      <c r="G103" s="104">
        <f ca="1">IF(DAY(MarSön1)=1,MarSön1+24,MarSön1+31)</f>
        <v>43551</v>
      </c>
      <c r="H103" s="94"/>
      <c r="I103" s="104">
        <f ca="1">IF(DAY(MarSön1)=1,MarSön1+25,MarSön1+32)</f>
        <v>43552</v>
      </c>
      <c r="J103" s="94"/>
      <c r="K103" s="104">
        <f ca="1">IF(DAY(MarSön1)=1,MarSön1+26,MarSön1+33)</f>
        <v>43553</v>
      </c>
      <c r="L103" s="94"/>
      <c r="M103" s="104">
        <f ca="1">IF(DAY(MarSön1)=1,MarSön1+27,MarSön1+34)</f>
        <v>43554</v>
      </c>
      <c r="N103" s="94"/>
      <c r="O103" s="104">
        <f ca="1">IF(DAY(MarSön1)=1,MarSön1+28,MarSön1+35)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 ca="1">IF(DAY(MarSön1)=1,MarSön1+29,MarSön1+36)</f>
        <v>43556</v>
      </c>
      <c r="D106" s="94"/>
      <c r="E106" s="104">
        <f ca="1">IF(DAY(MarSön1)=1,MarSön1+30,MarSön1+37)</f>
        <v>43557</v>
      </c>
      <c r="F106" s="94"/>
      <c r="G106" s="104">
        <f ca="1">IF(DAY(MarSön1)=1,MarSön1+31,MarSön1+38)</f>
        <v>43558</v>
      </c>
      <c r="H106" s="94"/>
      <c r="I106" s="104">
        <f ca="1">IF(DAY(MarSön1)=1,MarSön1+32,MarSön1+39)</f>
        <v>43559</v>
      </c>
      <c r="J106" s="94"/>
      <c r="K106" s="104">
        <f ca="1">IF(DAY(MarSön1)=1,MarSön1+33,MarSön1+40)</f>
        <v>43560</v>
      </c>
      <c r="L106" s="94"/>
      <c r="M106" s="104">
        <f ca="1">IF(DAY(MarSön1)=1,MarSön1+34,MarSön1+41)</f>
        <v>43561</v>
      </c>
      <c r="N106" s="94"/>
      <c r="O106" s="104">
        <f ca="1">IF(DAY(MarSön1)=1,MarSön1+35,MarSön1+42)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27" t="str">
        <f ca="1">TEXT(DATE(Kalenderår,4,1),"MMMM")</f>
        <v>april</v>
      </c>
      <c r="C110" s="127"/>
      <c r="D110" s="127"/>
      <c r="E110" s="127"/>
      <c r="F110" s="127"/>
      <c r="G110" s="127"/>
      <c r="H110" s="127"/>
      <c r="I110" s="127"/>
      <c r="J110" s="131" t="s">
        <v>78</v>
      </c>
      <c r="K110" s="131"/>
      <c r="L110" s="131"/>
      <c r="M110" s="124">
        <f ca="1">Kalenderår</f>
        <v>2019</v>
      </c>
      <c r="N110" s="124"/>
      <c r="O110" s="124"/>
      <c r="P110" s="124"/>
      <c r="Q110" s="85"/>
    </row>
    <row r="111" spans="1:17" s="9" customFormat="1" ht="18.95" customHeight="1" x14ac:dyDescent="0.2">
      <c r="A111" s="84" t="s">
        <v>25</v>
      </c>
      <c r="B111" s="110"/>
      <c r="C111" s="110"/>
      <c r="D111" s="110"/>
      <c r="E111" s="110"/>
      <c r="F111" s="110"/>
      <c r="G111" s="110"/>
      <c r="H111" s="110"/>
      <c r="I111" s="110"/>
      <c r="J111" s="112" t="s">
        <v>79</v>
      </c>
      <c r="K111" s="113"/>
      <c r="L111" s="113"/>
      <c r="M111" s="113"/>
      <c r="N111" s="113"/>
      <c r="Q111" s="85"/>
    </row>
    <row r="112" spans="1:17" s="9" customFormat="1" ht="18.95" customHeight="1" x14ac:dyDescent="0.2">
      <c r="A112" s="84"/>
      <c r="B112" s="110"/>
      <c r="C112" s="110"/>
      <c r="D112" s="110"/>
      <c r="E112" s="110"/>
      <c r="F112" s="110"/>
      <c r="G112" s="110"/>
      <c r="H112" s="110"/>
      <c r="I112" s="110"/>
      <c r="J112" s="113"/>
      <c r="K112" s="113"/>
      <c r="L112" s="113"/>
      <c r="M112" s="113"/>
      <c r="N112" s="113"/>
      <c r="Q112" s="85"/>
    </row>
    <row r="113" spans="1:22" s="9" customFormat="1" ht="18.95" customHeight="1" x14ac:dyDescent="0.2">
      <c r="A113" s="84"/>
      <c r="B113" s="110"/>
      <c r="C113" s="110"/>
      <c r="D113" s="110"/>
      <c r="E113" s="110"/>
      <c r="F113" s="110"/>
      <c r="G113" s="110"/>
      <c r="H113" s="110"/>
      <c r="I113" s="110"/>
      <c r="J113" s="113"/>
      <c r="K113" s="113"/>
      <c r="L113" s="113"/>
      <c r="M113" s="113"/>
      <c r="N113" s="113"/>
      <c r="Q113" s="85"/>
    </row>
    <row r="114" spans="1:22" s="9" customFormat="1" ht="18.95" customHeight="1" x14ac:dyDescent="0.2">
      <c r="A114" s="84"/>
      <c r="B114" s="110"/>
      <c r="C114" s="110"/>
      <c r="D114" s="110"/>
      <c r="E114" s="110"/>
      <c r="F114" s="110"/>
      <c r="G114" s="110"/>
      <c r="H114" s="110"/>
      <c r="I114" s="110"/>
      <c r="J114" s="113"/>
      <c r="K114" s="113"/>
      <c r="L114" s="113"/>
      <c r="M114" s="113"/>
      <c r="N114" s="113"/>
      <c r="Q114" s="85"/>
    </row>
    <row r="115" spans="1:22" s="9" customFormat="1" ht="18.95" customHeight="1" x14ac:dyDescent="0.2">
      <c r="A115" s="84"/>
      <c r="B115" s="110"/>
      <c r="C115" s="110"/>
      <c r="D115" s="110"/>
      <c r="E115" s="110"/>
      <c r="F115" s="110"/>
      <c r="G115" s="110"/>
      <c r="H115" s="110"/>
      <c r="I115" s="110"/>
      <c r="J115" s="113"/>
      <c r="K115" s="113"/>
      <c r="L115" s="113"/>
      <c r="M115" s="113"/>
      <c r="N115" s="113"/>
      <c r="Q115" s="85"/>
    </row>
    <row r="116" spans="1:22" s="9" customFormat="1" ht="18.95" customHeight="1" x14ac:dyDescent="0.2">
      <c r="A116" s="84"/>
      <c r="B116" s="110"/>
      <c r="C116" s="110"/>
      <c r="D116" s="110"/>
      <c r="E116" s="110"/>
      <c r="F116" s="110"/>
      <c r="G116" s="110"/>
      <c r="H116" s="110"/>
      <c r="I116" s="110"/>
      <c r="J116" s="113"/>
      <c r="K116" s="113"/>
      <c r="L116" s="113"/>
      <c r="M116" s="113"/>
      <c r="N116" s="113"/>
      <c r="Q116" s="85"/>
    </row>
    <row r="117" spans="1:22" s="9" customFormat="1" ht="18.95" customHeight="1" x14ac:dyDescent="0.2">
      <c r="A117" s="84"/>
      <c r="B117" s="110"/>
      <c r="C117" s="110"/>
      <c r="D117" s="110"/>
      <c r="E117" s="110"/>
      <c r="F117" s="110"/>
      <c r="G117" s="110"/>
      <c r="H117" s="110"/>
      <c r="I117" s="110"/>
      <c r="J117" s="113"/>
      <c r="K117" s="113"/>
      <c r="L117" s="113"/>
      <c r="M117" s="113"/>
      <c r="N117" s="113"/>
      <c r="Q117" s="85"/>
    </row>
    <row r="118" spans="1:22" s="9" customFormat="1" ht="18.95" customHeight="1" x14ac:dyDescent="0.2">
      <c r="A118" s="84"/>
      <c r="B118" s="110"/>
      <c r="C118" s="110"/>
      <c r="D118" s="110"/>
      <c r="E118" s="110"/>
      <c r="F118" s="110"/>
      <c r="G118" s="110"/>
      <c r="H118" s="110"/>
      <c r="I118" s="110"/>
      <c r="J118" s="113"/>
      <c r="K118" s="113"/>
      <c r="L118" s="113"/>
      <c r="M118" s="113"/>
      <c r="N118" s="113"/>
      <c r="Q118" s="85"/>
    </row>
    <row r="119" spans="1:22" s="9" customFormat="1" ht="18.95" customHeight="1" x14ac:dyDescent="0.2">
      <c r="A119" s="84"/>
      <c r="B119" s="110"/>
      <c r="C119" s="110"/>
      <c r="D119" s="110"/>
      <c r="E119" s="110"/>
      <c r="F119" s="110"/>
      <c r="G119" s="110"/>
      <c r="H119" s="110"/>
      <c r="I119" s="110"/>
      <c r="J119" s="113"/>
      <c r="K119" s="113"/>
      <c r="L119" s="113"/>
      <c r="M119" s="113"/>
      <c r="N119" s="113"/>
      <c r="Q119" s="85"/>
    </row>
    <row r="120" spans="1:22" s="9" customFormat="1" ht="18.95" customHeight="1" x14ac:dyDescent="0.2">
      <c r="A120" s="84"/>
      <c r="B120" s="110"/>
      <c r="C120" s="110"/>
      <c r="D120" s="110"/>
      <c r="E120" s="110"/>
      <c r="F120" s="110"/>
      <c r="G120" s="110"/>
      <c r="H120" s="110"/>
      <c r="I120" s="110"/>
      <c r="J120" s="113"/>
      <c r="K120" s="113"/>
      <c r="L120" s="113"/>
      <c r="M120" s="113"/>
      <c r="N120" s="113"/>
      <c r="Q120" s="85"/>
    </row>
    <row r="121" spans="1:22" s="9" customFormat="1" ht="18.95" customHeight="1" x14ac:dyDescent="0.2">
      <c r="A121" s="84"/>
      <c r="B121" s="110"/>
      <c r="C121" s="110"/>
      <c r="D121" s="110"/>
      <c r="E121" s="110"/>
      <c r="F121" s="110"/>
      <c r="G121" s="110"/>
      <c r="H121" s="110"/>
      <c r="I121" s="110"/>
      <c r="J121" s="113"/>
      <c r="K121" s="113"/>
      <c r="L121" s="113"/>
      <c r="M121" s="113"/>
      <c r="N121" s="113"/>
      <c r="Q121" s="85"/>
    </row>
    <row r="122" spans="1:22" s="9" customFormat="1" ht="18.95" customHeight="1" x14ac:dyDescent="0.2">
      <c r="A122" s="84"/>
      <c r="B122" s="110"/>
      <c r="C122" s="110"/>
      <c r="D122" s="110"/>
      <c r="E122" s="110"/>
      <c r="F122" s="110"/>
      <c r="G122" s="110"/>
      <c r="H122" s="110"/>
      <c r="I122" s="110"/>
      <c r="J122" s="113"/>
      <c r="K122" s="113"/>
      <c r="L122" s="113"/>
      <c r="M122" s="113"/>
      <c r="N122" s="113"/>
      <c r="Q122" s="85"/>
    </row>
    <row r="123" spans="1:22" s="9" customFormat="1" ht="18.95" customHeight="1" x14ac:dyDescent="0.2">
      <c r="A123" s="84"/>
      <c r="B123" s="110"/>
      <c r="C123" s="110"/>
      <c r="D123" s="110"/>
      <c r="E123" s="110"/>
      <c r="F123" s="110"/>
      <c r="G123" s="110"/>
      <c r="H123" s="110"/>
      <c r="I123" s="110"/>
      <c r="J123" s="113"/>
      <c r="K123" s="113"/>
      <c r="L123" s="113"/>
      <c r="M123" s="113"/>
      <c r="N123" s="113"/>
      <c r="Q123" s="85"/>
    </row>
    <row r="124" spans="1:22" s="9" customFormat="1" ht="18.95" customHeight="1" x14ac:dyDescent="0.2">
      <c r="A124" s="84"/>
      <c r="B124" s="110"/>
      <c r="C124" s="110"/>
      <c r="D124" s="110"/>
      <c r="E124" s="110"/>
      <c r="F124" s="110"/>
      <c r="G124" s="110"/>
      <c r="H124" s="110"/>
      <c r="I124" s="110"/>
      <c r="J124" s="113"/>
      <c r="K124" s="113"/>
      <c r="L124" s="113"/>
      <c r="M124" s="113"/>
      <c r="N124" s="113"/>
      <c r="Q124" s="85"/>
    </row>
    <row r="125" spans="1:22" s="9" customFormat="1" ht="18.95" customHeight="1" x14ac:dyDescent="0.2">
      <c r="A125" s="84"/>
      <c r="B125" s="110"/>
      <c r="C125" s="110"/>
      <c r="D125" s="110"/>
      <c r="E125" s="110"/>
      <c r="F125" s="110"/>
      <c r="G125" s="110"/>
      <c r="H125" s="110"/>
      <c r="I125" s="110"/>
      <c r="J125" s="113"/>
      <c r="K125" s="113"/>
      <c r="L125" s="113"/>
      <c r="M125" s="113"/>
      <c r="N125" s="113"/>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6"/>
      <c r="C127" s="105">
        <f ca="1">IF(DAY(AprSön1)=1,AprSön1-6,AprSön1+1)</f>
        <v>43556</v>
      </c>
      <c r="D127" s="94"/>
      <c r="E127" s="105">
        <f ca="1">IF(DAY(AprSön1)=1,AprSön1-5,AprSön1+2)</f>
        <v>43557</v>
      </c>
      <c r="F127" s="94"/>
      <c r="G127" s="105">
        <f ca="1">IF(DAY(AprSön1)=1,AprSön1-4,AprSön1+3)</f>
        <v>43558</v>
      </c>
      <c r="H127" s="94"/>
      <c r="I127" s="105">
        <f ca="1">IF(DAY(AprSön1)=1,AprSön1-3,AprSön1+4)</f>
        <v>43559</v>
      </c>
      <c r="J127" s="94"/>
      <c r="K127" s="105">
        <f ca="1">IF(DAY(AprSön1)=1,AprSön1-2,AprSön1+5)</f>
        <v>43560</v>
      </c>
      <c r="L127" s="94"/>
      <c r="M127" s="105">
        <f ca="1">IF(DAY(AprSön1)=1,AprSön1-1,AprSön1+6)</f>
        <v>43561</v>
      </c>
      <c r="N127" s="94"/>
      <c r="O127" s="105">
        <f ca="1">IF(DAY(AprSön1)=1,AprSön1,AprSön1+7)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 ca="1">IF(DAY(AprSön1)=1,AprSön1+1,AprSön1+8)</f>
        <v>43563</v>
      </c>
      <c r="D130" s="94"/>
      <c r="E130" s="105">
        <f ca="1">IF(DAY(AprSön1)=1,AprSön1+2,AprSön1+9)</f>
        <v>43564</v>
      </c>
      <c r="F130" s="94"/>
      <c r="G130" s="105">
        <f ca="1">IF(DAY(AprSön1)=1,AprSön1+3,AprSön1+10)</f>
        <v>43565</v>
      </c>
      <c r="H130" s="94"/>
      <c r="I130" s="105">
        <f ca="1">IF(DAY(AprSön1)=1,AprSön1+4,AprSön1+11)</f>
        <v>43566</v>
      </c>
      <c r="J130" s="94"/>
      <c r="K130" s="105">
        <f ca="1">IF(DAY(AprSön1)=1,AprSön1+5,AprSön1+12)</f>
        <v>43567</v>
      </c>
      <c r="L130" s="94"/>
      <c r="M130" s="105">
        <f ca="1">IF(DAY(AprSön1)=1,AprSön1+6,AprSön1+13)</f>
        <v>43568</v>
      </c>
      <c r="N130" s="94"/>
      <c r="O130" s="105">
        <f ca="1">IF(DAY(AprSön1)=1,AprSön1+7,AprSön1+14)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 ca="1">IF(DAY(AprSön1)=1,AprSön1+8,AprSön1+15)</f>
        <v>43570</v>
      </c>
      <c r="D133" s="94"/>
      <c r="E133" s="105">
        <f ca="1">IF(DAY(AprSön1)=1,AprSön1+9,AprSön1+16)</f>
        <v>43571</v>
      </c>
      <c r="F133" s="94"/>
      <c r="G133" s="105">
        <f ca="1">IF(DAY(AprSön1)=1,AprSön1+10,AprSön1+17)</f>
        <v>43572</v>
      </c>
      <c r="H133" s="94"/>
      <c r="I133" s="105">
        <f ca="1">IF(DAY(AprSön1)=1,AprSön1+11,AprSön1+18)</f>
        <v>43573</v>
      </c>
      <c r="J133" s="94"/>
      <c r="K133" s="105">
        <f ca="1">IF(DAY(AprSön1)=1,AprSön1+12,AprSön1+19)</f>
        <v>43574</v>
      </c>
      <c r="L133" s="94"/>
      <c r="M133" s="105">
        <f ca="1">IF(DAY(AprSön1)=1,AprSön1+13,AprSön1+20)</f>
        <v>43575</v>
      </c>
      <c r="N133" s="94"/>
      <c r="O133" s="105">
        <f ca="1">IF(DAY(AprSön1)=1,AprSön1+14,AprSön1+21)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 ca="1">IF(DAY(AprSön1)=1,AprSön1+15,AprSön1+22)</f>
        <v>43577</v>
      </c>
      <c r="D136" s="94"/>
      <c r="E136" s="105">
        <f ca="1">IF(DAY(AprSön1)=1,AprSön1+16,AprSön1+23)</f>
        <v>43578</v>
      </c>
      <c r="F136" s="94"/>
      <c r="G136" s="105">
        <f ca="1">IF(DAY(AprSön1)=1,AprSön1+17,AprSön1+24)</f>
        <v>43579</v>
      </c>
      <c r="H136" s="94"/>
      <c r="I136" s="105">
        <f ca="1">IF(DAY(AprSön1)=1,AprSön1+18,AprSön1+25)</f>
        <v>43580</v>
      </c>
      <c r="J136" s="94"/>
      <c r="K136" s="105">
        <f ca="1">IF(DAY(AprSön1)=1,AprSön1+19,AprSön1+26)</f>
        <v>43581</v>
      </c>
      <c r="L136" s="94"/>
      <c r="M136" s="105">
        <f ca="1">IF(DAY(AprSön1)=1,AprSön1+20,AprSön1+27)</f>
        <v>43582</v>
      </c>
      <c r="N136" s="94"/>
      <c r="O136" s="105">
        <f ca="1">IF(DAY(AprSön1)=1,AprSön1+21,AprSön1+28)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 ca="1">IF(DAY(AprSön1)=1,AprSön1+22,AprSön1+29)</f>
        <v>43584</v>
      </c>
      <c r="D139" s="94"/>
      <c r="E139" s="105">
        <f ca="1">IF(DAY(AprSön1)=1,AprSön1+23,AprSön1+30)</f>
        <v>43585</v>
      </c>
      <c r="F139" s="94"/>
      <c r="G139" s="105">
        <f ca="1">IF(DAY(AprSön1)=1,AprSön1+24,AprSön1+31)</f>
        <v>43586</v>
      </c>
      <c r="H139" s="94"/>
      <c r="I139" s="105">
        <f ca="1">IF(DAY(AprSön1)=1,AprSön1+25,AprSön1+32)</f>
        <v>43587</v>
      </c>
      <c r="J139" s="94"/>
      <c r="K139" s="105">
        <f ca="1">IF(DAY(AprSön1)=1,AprSön1+26,AprSön1+33)</f>
        <v>43588</v>
      </c>
      <c r="L139" s="94"/>
      <c r="M139" s="105">
        <f ca="1">IF(DAY(AprSön1)=1,AprSön1+27,AprSön1+34)</f>
        <v>43589</v>
      </c>
      <c r="N139" s="94"/>
      <c r="O139" s="105">
        <f ca="1">IF(DAY(AprSön1)=1,AprSön1+28,AprSön1+35)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 ca="1">IF(DAY(AprSön1)=1,AprSön1+29,AprSön1+36)</f>
        <v>43591</v>
      </c>
      <c r="D142" s="94"/>
      <c r="E142" s="105">
        <f ca="1">IF(DAY(AprSön1)=1,AprSön1+30,AprSön1+37)</f>
        <v>43592</v>
      </c>
      <c r="F142" s="94"/>
      <c r="G142" s="105">
        <f ca="1">IF(DAY(AprSön1)=1,AprSön1+31,AprSön1+38)</f>
        <v>43593</v>
      </c>
      <c r="H142" s="94"/>
      <c r="I142" s="105">
        <f ca="1">IF(DAY(AprSön1)=1,AprSön1+32,AprSön1+39)</f>
        <v>43594</v>
      </c>
      <c r="J142" s="94"/>
      <c r="K142" s="105">
        <f ca="1">IF(DAY(AprSön1)=1,AprSön1+33,AprSön1+40)</f>
        <v>43595</v>
      </c>
      <c r="L142" s="94"/>
      <c r="M142" s="105">
        <f ca="1">IF(DAY(AprSön1)=1,AprSön1+34,AprSön1+41)</f>
        <v>43596</v>
      </c>
      <c r="N142" s="94"/>
      <c r="O142" s="105">
        <f ca="1">IF(DAY(AprSön1)=1,AprSön1+35,AprSön1+42)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27" t="str">
        <f ca="1">TEXT(DATE(Kalenderår,5,1),"MMMM")</f>
        <v>maj</v>
      </c>
      <c r="C146" s="127"/>
      <c r="D146" s="127"/>
      <c r="E146" s="127"/>
      <c r="F146" s="127"/>
      <c r="G146" s="127"/>
      <c r="H146" s="127"/>
      <c r="I146" s="127"/>
      <c r="J146" s="131" t="s">
        <v>78</v>
      </c>
      <c r="K146" s="132"/>
      <c r="L146" s="132"/>
      <c r="M146" s="124">
        <f ca="1">Kalenderår</f>
        <v>2019</v>
      </c>
      <c r="N146" s="124"/>
      <c r="O146" s="124"/>
      <c r="P146" s="124"/>
      <c r="Q146" s="85"/>
    </row>
    <row r="147" spans="1:17" s="9" customFormat="1" ht="18.95" customHeight="1" x14ac:dyDescent="0.2">
      <c r="A147" s="84" t="s">
        <v>30</v>
      </c>
      <c r="B147" s="110"/>
      <c r="C147" s="110"/>
      <c r="D147" s="110"/>
      <c r="E147" s="110"/>
      <c r="F147" s="110"/>
      <c r="G147" s="110"/>
      <c r="H147" s="110"/>
      <c r="I147" s="110"/>
      <c r="J147" s="112" t="s">
        <v>81</v>
      </c>
      <c r="K147" s="113"/>
      <c r="L147" s="113"/>
      <c r="M147" s="113"/>
      <c r="N147" s="113"/>
      <c r="Q147" s="85"/>
    </row>
    <row r="148" spans="1:17" s="9" customFormat="1" ht="18.95" customHeight="1" x14ac:dyDescent="0.2">
      <c r="A148" s="84"/>
      <c r="B148" s="110"/>
      <c r="C148" s="110"/>
      <c r="D148" s="110"/>
      <c r="E148" s="110"/>
      <c r="F148" s="110"/>
      <c r="G148" s="110"/>
      <c r="H148" s="110"/>
      <c r="I148" s="110"/>
      <c r="J148" s="113"/>
      <c r="K148" s="113"/>
      <c r="L148" s="113"/>
      <c r="M148" s="113"/>
      <c r="N148" s="113"/>
      <c r="Q148" s="85"/>
    </row>
    <row r="149" spans="1:17" s="9" customFormat="1" ht="18.95" customHeight="1" x14ac:dyDescent="0.2">
      <c r="A149" s="84"/>
      <c r="B149" s="110"/>
      <c r="C149" s="110"/>
      <c r="D149" s="110"/>
      <c r="E149" s="110"/>
      <c r="F149" s="110"/>
      <c r="G149" s="110"/>
      <c r="H149" s="110"/>
      <c r="I149" s="110"/>
      <c r="J149" s="113"/>
      <c r="K149" s="113"/>
      <c r="L149" s="113"/>
      <c r="M149" s="113"/>
      <c r="N149" s="113"/>
      <c r="Q149" s="85"/>
    </row>
    <row r="150" spans="1:17" s="9" customFormat="1" ht="18.95" customHeight="1" x14ac:dyDescent="0.2">
      <c r="A150" s="84"/>
      <c r="B150" s="110"/>
      <c r="C150" s="110"/>
      <c r="D150" s="110"/>
      <c r="E150" s="110"/>
      <c r="F150" s="110"/>
      <c r="G150" s="110"/>
      <c r="H150" s="110"/>
      <c r="I150" s="110"/>
      <c r="J150" s="113"/>
      <c r="K150" s="113"/>
      <c r="L150" s="113"/>
      <c r="M150" s="113"/>
      <c r="N150" s="113"/>
      <c r="Q150" s="85"/>
    </row>
    <row r="151" spans="1:17" s="9" customFormat="1" ht="18.95" customHeight="1" x14ac:dyDescent="0.2">
      <c r="A151" s="84"/>
      <c r="B151" s="110"/>
      <c r="C151" s="110"/>
      <c r="D151" s="110"/>
      <c r="E151" s="110"/>
      <c r="F151" s="110"/>
      <c r="G151" s="110"/>
      <c r="H151" s="110"/>
      <c r="I151" s="110"/>
      <c r="J151" s="113"/>
      <c r="K151" s="113"/>
      <c r="L151" s="113"/>
      <c r="M151" s="113"/>
      <c r="N151" s="113"/>
      <c r="Q151" s="85"/>
    </row>
    <row r="152" spans="1:17" s="9" customFormat="1" ht="18.95" customHeight="1" x14ac:dyDescent="0.2">
      <c r="A152" s="84"/>
      <c r="B152" s="110"/>
      <c r="C152" s="110"/>
      <c r="D152" s="110"/>
      <c r="E152" s="110"/>
      <c r="F152" s="110"/>
      <c r="G152" s="110"/>
      <c r="H152" s="110"/>
      <c r="I152" s="110"/>
      <c r="J152" s="113"/>
      <c r="K152" s="113"/>
      <c r="L152" s="113"/>
      <c r="M152" s="113"/>
      <c r="N152" s="113"/>
      <c r="Q152" s="85"/>
    </row>
    <row r="153" spans="1:17" s="9" customFormat="1" ht="18.95" customHeight="1" x14ac:dyDescent="0.2">
      <c r="A153" s="84"/>
      <c r="B153" s="110"/>
      <c r="C153" s="110"/>
      <c r="D153" s="110"/>
      <c r="E153" s="110"/>
      <c r="F153" s="110"/>
      <c r="G153" s="110"/>
      <c r="H153" s="110"/>
      <c r="I153" s="110"/>
      <c r="J153" s="113"/>
      <c r="K153" s="113"/>
      <c r="L153" s="113"/>
      <c r="M153" s="113"/>
      <c r="N153" s="113"/>
      <c r="Q153" s="85"/>
    </row>
    <row r="154" spans="1:17" s="9" customFormat="1" ht="18.95" customHeight="1" x14ac:dyDescent="0.2">
      <c r="A154" s="84"/>
      <c r="B154" s="110"/>
      <c r="C154" s="110"/>
      <c r="D154" s="110"/>
      <c r="E154" s="110"/>
      <c r="F154" s="110"/>
      <c r="G154" s="110"/>
      <c r="H154" s="110"/>
      <c r="I154" s="110"/>
      <c r="J154" s="113"/>
      <c r="K154" s="113"/>
      <c r="L154" s="113"/>
      <c r="M154" s="113"/>
      <c r="N154" s="113"/>
      <c r="Q154" s="85"/>
    </row>
    <row r="155" spans="1:17" s="9" customFormat="1" ht="18.95" customHeight="1" x14ac:dyDescent="0.2">
      <c r="A155" s="84"/>
      <c r="B155" s="110"/>
      <c r="C155" s="110"/>
      <c r="D155" s="110"/>
      <c r="E155" s="110"/>
      <c r="F155" s="110"/>
      <c r="G155" s="110"/>
      <c r="H155" s="110"/>
      <c r="I155" s="110"/>
      <c r="J155" s="113"/>
      <c r="K155" s="113"/>
      <c r="L155" s="113"/>
      <c r="M155" s="113"/>
      <c r="N155" s="113"/>
      <c r="Q155" s="85"/>
    </row>
    <row r="156" spans="1:17" s="9" customFormat="1" ht="18.95" customHeight="1" x14ac:dyDescent="0.2">
      <c r="A156" s="84"/>
      <c r="B156" s="110"/>
      <c r="C156" s="110"/>
      <c r="D156" s="110"/>
      <c r="E156" s="110"/>
      <c r="F156" s="110"/>
      <c r="G156" s="110"/>
      <c r="H156" s="110"/>
      <c r="I156" s="110"/>
      <c r="J156" s="113"/>
      <c r="K156" s="113"/>
      <c r="L156" s="113"/>
      <c r="M156" s="113"/>
      <c r="N156" s="113"/>
      <c r="Q156" s="85"/>
    </row>
    <row r="157" spans="1:17" s="9" customFormat="1" ht="18.95" customHeight="1" x14ac:dyDescent="0.2">
      <c r="A157" s="84"/>
      <c r="B157" s="110"/>
      <c r="C157" s="110"/>
      <c r="D157" s="110"/>
      <c r="E157" s="110"/>
      <c r="F157" s="110"/>
      <c r="G157" s="110"/>
      <c r="H157" s="110"/>
      <c r="I157" s="110"/>
      <c r="J157" s="113"/>
      <c r="K157" s="113"/>
      <c r="L157" s="113"/>
      <c r="M157" s="113"/>
      <c r="N157" s="113"/>
      <c r="Q157" s="85"/>
    </row>
    <row r="158" spans="1:17" s="9" customFormat="1" ht="18.95" customHeight="1" x14ac:dyDescent="0.2">
      <c r="A158" s="84"/>
      <c r="B158" s="110"/>
      <c r="C158" s="110"/>
      <c r="D158" s="110"/>
      <c r="E158" s="110"/>
      <c r="F158" s="110"/>
      <c r="G158" s="110"/>
      <c r="H158" s="110"/>
      <c r="I158" s="110"/>
      <c r="J158" s="113"/>
      <c r="K158" s="113"/>
      <c r="L158" s="113"/>
      <c r="M158" s="113"/>
      <c r="N158" s="113"/>
      <c r="Q158" s="85"/>
    </row>
    <row r="159" spans="1:17" s="9" customFormat="1" ht="18.95" customHeight="1" x14ac:dyDescent="0.2">
      <c r="A159" s="84"/>
      <c r="B159" s="110"/>
      <c r="C159" s="110"/>
      <c r="D159" s="110"/>
      <c r="E159" s="110"/>
      <c r="F159" s="110"/>
      <c r="G159" s="110"/>
      <c r="H159" s="110"/>
      <c r="I159" s="110"/>
      <c r="J159" s="113"/>
      <c r="K159" s="113"/>
      <c r="L159" s="113"/>
      <c r="M159" s="113"/>
      <c r="N159" s="113"/>
      <c r="Q159" s="85"/>
    </row>
    <row r="160" spans="1:17" s="9" customFormat="1" ht="18.95" customHeight="1" x14ac:dyDescent="0.2">
      <c r="A160" s="84"/>
      <c r="B160" s="110"/>
      <c r="C160" s="110"/>
      <c r="D160" s="110"/>
      <c r="E160" s="110"/>
      <c r="F160" s="110"/>
      <c r="G160" s="110"/>
      <c r="H160" s="110"/>
      <c r="I160" s="110"/>
      <c r="J160" s="113"/>
      <c r="K160" s="113"/>
      <c r="L160" s="113"/>
      <c r="M160" s="113"/>
      <c r="N160" s="113"/>
      <c r="Q160" s="85"/>
    </row>
    <row r="161" spans="1:22" s="9" customFormat="1" ht="18.95" customHeight="1" x14ac:dyDescent="0.2">
      <c r="A161" s="84"/>
      <c r="B161" s="110"/>
      <c r="C161" s="110"/>
      <c r="D161" s="110"/>
      <c r="E161" s="110"/>
      <c r="F161" s="110"/>
      <c r="G161" s="110"/>
      <c r="H161" s="110"/>
      <c r="I161" s="110"/>
      <c r="J161" s="113"/>
      <c r="K161" s="113"/>
      <c r="L161" s="113"/>
      <c r="M161" s="113"/>
      <c r="N161" s="113"/>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6"/>
      <c r="C163" s="105">
        <f ca="1">IF(DAY(MajSön1)=1,MajSön1-6,MajSön1+1)</f>
        <v>43584</v>
      </c>
      <c r="D163" s="94"/>
      <c r="E163" s="105">
        <f ca="1">IF(DAY(MajSön1)=1,MajSön1-5,MajSön1+2)</f>
        <v>43585</v>
      </c>
      <c r="F163" s="94"/>
      <c r="G163" s="105">
        <f ca="1">IF(DAY(MajSön1)=1,MajSön1-4,MajSön1+3)</f>
        <v>43586</v>
      </c>
      <c r="H163" s="94"/>
      <c r="I163" s="105">
        <f ca="1">IF(DAY(MajSön1)=1,MajSön1-3,MajSön1+4)</f>
        <v>43587</v>
      </c>
      <c r="J163" s="94"/>
      <c r="K163" s="105">
        <f ca="1">IF(DAY(MajSön1)=1,MajSön1-2,MajSön1+5)</f>
        <v>43588</v>
      </c>
      <c r="L163" s="94"/>
      <c r="M163" s="105">
        <f ca="1">IF(DAY(MajSön1)=1,MajSön1-1,MajSön1+6)</f>
        <v>43589</v>
      </c>
      <c r="N163" s="94"/>
      <c r="O163" s="105">
        <f ca="1">IF(DAY(MajSön1)=1,MajSön1,MajSön1+7)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 ca="1">IF(DAY(MajSön1)=1,MajSön1+1,MajSön1+8)</f>
        <v>43591</v>
      </c>
      <c r="D166" s="94"/>
      <c r="E166" s="105">
        <f ca="1">IF(DAY(MajSön1)=1,MajSön1+2,MajSön1+9)</f>
        <v>43592</v>
      </c>
      <c r="F166" s="94"/>
      <c r="G166" s="105">
        <f ca="1">IF(DAY(MajSön1)=1,MajSön1+3,MajSön1+10)</f>
        <v>43593</v>
      </c>
      <c r="H166" s="94"/>
      <c r="I166" s="105">
        <f ca="1">IF(DAY(MajSön1)=1,MajSön1+4,MajSön1+11)</f>
        <v>43594</v>
      </c>
      <c r="J166" s="94"/>
      <c r="K166" s="105">
        <f ca="1">IF(DAY(MajSön1)=1,MajSön1+5,MajSön1+12)</f>
        <v>43595</v>
      </c>
      <c r="L166" s="94"/>
      <c r="M166" s="105">
        <f ca="1">IF(DAY(MajSön1)=1,MajSön1+6,MajSön1+13)</f>
        <v>43596</v>
      </c>
      <c r="N166" s="94"/>
      <c r="O166" s="105">
        <f ca="1">IF(DAY(MajSön1)=1,MajSön1+7,MajSön1+14)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 ca="1">IF(DAY(MajSön1)=1,MajSön1+8,MajSön1+15)</f>
        <v>43598</v>
      </c>
      <c r="D169" s="94"/>
      <c r="E169" s="105">
        <f ca="1">IF(DAY(MajSön1)=1,MajSön1+9,MajSön1+16)</f>
        <v>43599</v>
      </c>
      <c r="F169" s="94"/>
      <c r="G169" s="105">
        <f ca="1">IF(DAY(MajSön1)=1,MajSön1+10,MajSön1+17)</f>
        <v>43600</v>
      </c>
      <c r="H169" s="94"/>
      <c r="I169" s="105">
        <f ca="1">IF(DAY(MajSön1)=1,MajSön1+11,MajSön1+18)</f>
        <v>43601</v>
      </c>
      <c r="J169" s="94"/>
      <c r="K169" s="105">
        <f ca="1">IF(DAY(MajSön1)=1,MajSön1+12,MajSön1+19)</f>
        <v>43602</v>
      </c>
      <c r="L169" s="94"/>
      <c r="M169" s="105">
        <f ca="1">IF(DAY(MajSön1)=1,MajSön1+13,MajSön1+20)</f>
        <v>43603</v>
      </c>
      <c r="N169" s="94"/>
      <c r="O169" s="105">
        <f ca="1">IF(DAY(MajSön1)=1,MajSön1+14,MajSön1+21)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 ca="1">IF(DAY(MajSön1)=1,MajSön1+15,MajSön1+22)</f>
        <v>43605</v>
      </c>
      <c r="D172" s="94"/>
      <c r="E172" s="105">
        <f ca="1">IF(DAY(MajSön1)=1,MajSön1+16,MajSön1+23)</f>
        <v>43606</v>
      </c>
      <c r="F172" s="94"/>
      <c r="G172" s="105">
        <f ca="1">IF(DAY(MajSön1)=1,MajSön1+17,MajSön1+24)</f>
        <v>43607</v>
      </c>
      <c r="H172" s="94"/>
      <c r="I172" s="105">
        <f ca="1">IF(DAY(MajSön1)=1,MajSön1+18,MajSön1+25)</f>
        <v>43608</v>
      </c>
      <c r="J172" s="94"/>
      <c r="K172" s="105">
        <f ca="1">IF(DAY(MajSön1)=1,MajSön1+19,MajSön1+26)</f>
        <v>43609</v>
      </c>
      <c r="L172" s="94"/>
      <c r="M172" s="105">
        <f ca="1">IF(DAY(MajSön1)=1,MajSön1+20,MajSön1+27)</f>
        <v>43610</v>
      </c>
      <c r="N172" s="94"/>
      <c r="O172" s="105">
        <f ca="1">IF(DAY(MajSön1)=1,MajSön1+21,MajSön1+28)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 ca="1">IF(DAY(MajSön1)=1,MajSön1+22,MajSön1+29)</f>
        <v>43612</v>
      </c>
      <c r="D175" s="94"/>
      <c r="E175" s="105">
        <f ca="1">IF(DAY(MajSön1)=1,MajSön1+23,MajSön1+30)</f>
        <v>43613</v>
      </c>
      <c r="F175" s="94"/>
      <c r="G175" s="105">
        <f ca="1">IF(DAY(MajSön1)=1,MajSön1+24,MajSön1+31)</f>
        <v>43614</v>
      </c>
      <c r="H175" s="94"/>
      <c r="I175" s="105">
        <f ca="1">IF(DAY(MajSön1)=1,MajSön1+25,MajSön1+32)</f>
        <v>43615</v>
      </c>
      <c r="J175" s="94"/>
      <c r="K175" s="105">
        <f ca="1">IF(DAY(MajSön1)=1,MajSön1+26,MajSön1+33)</f>
        <v>43616</v>
      </c>
      <c r="L175" s="94"/>
      <c r="M175" s="105">
        <f ca="1">IF(DAY(MajSön1)=1,MajSön1+27,MajSön1+34)</f>
        <v>43617</v>
      </c>
      <c r="N175" s="94"/>
      <c r="O175" s="105">
        <f ca="1">IF(DAY(MajSön1)=1,MajSön1+28,MajSön1+35)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 ca="1">IF(DAY(MajSön1)=1,MajSön1+29,MajSön1+36)</f>
        <v>43619</v>
      </c>
      <c r="D178" s="94"/>
      <c r="E178" s="105">
        <f ca="1">IF(DAY(MajSön1)=1,MajSön1+30,MajSön1+37)</f>
        <v>43620</v>
      </c>
      <c r="F178" s="94"/>
      <c r="G178" s="105">
        <f ca="1">IF(DAY(MajSön1)=1,MajSön1+31,MajSön1+38)</f>
        <v>43621</v>
      </c>
      <c r="H178" s="94"/>
      <c r="I178" s="105">
        <f ca="1">IF(DAY(MajSön1)=1,MajSön1+32,MajSön1+39)</f>
        <v>43622</v>
      </c>
      <c r="J178" s="94"/>
      <c r="K178" s="105">
        <f ca="1">IF(DAY(MajSön1)=1,MajSön1+33,MajSön1+40)</f>
        <v>43623</v>
      </c>
      <c r="L178" s="94"/>
      <c r="M178" s="105">
        <f ca="1">IF(DAY(MajSön1)=1,MajSön1+34,MajSön1+41)</f>
        <v>43624</v>
      </c>
      <c r="N178" s="94"/>
      <c r="O178" s="105">
        <f ca="1">IF(DAY(MajSön1)=1,MajSön1+35,MajSön1+42)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11" t="str">
        <f ca="1">TEXT(DATE(Kalenderår,6,1),"MMMM")</f>
        <v>juni</v>
      </c>
      <c r="C182" s="111"/>
      <c r="D182" s="111"/>
      <c r="E182" s="111"/>
      <c r="F182" s="111"/>
      <c r="G182" s="111"/>
      <c r="H182" s="111"/>
      <c r="I182" s="111"/>
      <c r="J182" s="131" t="s">
        <v>78</v>
      </c>
      <c r="K182" s="131"/>
      <c r="L182" s="131"/>
      <c r="M182" s="120">
        <f ca="1">Kalenderår</f>
        <v>2019</v>
      </c>
      <c r="N182" s="120"/>
      <c r="O182" s="120"/>
      <c r="P182" s="120"/>
      <c r="Q182" s="85"/>
    </row>
    <row r="183" spans="1:17" s="9" customFormat="1" ht="18.95" customHeight="1" x14ac:dyDescent="0.2">
      <c r="A183" s="84" t="s">
        <v>35</v>
      </c>
      <c r="B183" s="110"/>
      <c r="C183" s="110"/>
      <c r="D183" s="110"/>
      <c r="E183" s="110"/>
      <c r="F183" s="110"/>
      <c r="G183" s="110"/>
      <c r="H183" s="110"/>
      <c r="I183" s="110"/>
      <c r="J183" s="112" t="s">
        <v>79</v>
      </c>
      <c r="K183" s="113"/>
      <c r="L183" s="113"/>
      <c r="M183" s="113"/>
      <c r="N183" s="113"/>
      <c r="Q183" s="85"/>
    </row>
    <row r="184" spans="1:17" s="9" customFormat="1" ht="18.95" customHeight="1" x14ac:dyDescent="0.2">
      <c r="A184" s="84"/>
      <c r="B184" s="110"/>
      <c r="C184" s="110"/>
      <c r="D184" s="110"/>
      <c r="E184" s="110"/>
      <c r="F184" s="110"/>
      <c r="G184" s="110"/>
      <c r="H184" s="110"/>
      <c r="I184" s="110"/>
      <c r="J184" s="113"/>
      <c r="K184" s="113"/>
      <c r="L184" s="113"/>
      <c r="M184" s="113"/>
      <c r="N184" s="113"/>
      <c r="Q184" s="85"/>
    </row>
    <row r="185" spans="1:17" s="9" customFormat="1" ht="18.95" customHeight="1" x14ac:dyDescent="0.2">
      <c r="A185" s="84"/>
      <c r="B185" s="110"/>
      <c r="C185" s="110"/>
      <c r="D185" s="110"/>
      <c r="E185" s="110"/>
      <c r="F185" s="110"/>
      <c r="G185" s="110"/>
      <c r="H185" s="110"/>
      <c r="I185" s="110"/>
      <c r="J185" s="113"/>
      <c r="K185" s="113"/>
      <c r="L185" s="113"/>
      <c r="M185" s="113"/>
      <c r="N185" s="113"/>
      <c r="Q185" s="85"/>
    </row>
    <row r="186" spans="1:17" s="9" customFormat="1" ht="18.95" customHeight="1" x14ac:dyDescent="0.2">
      <c r="A186" s="84"/>
      <c r="B186" s="110"/>
      <c r="C186" s="110"/>
      <c r="D186" s="110"/>
      <c r="E186" s="110"/>
      <c r="F186" s="110"/>
      <c r="G186" s="110"/>
      <c r="H186" s="110"/>
      <c r="I186" s="110"/>
      <c r="J186" s="113"/>
      <c r="K186" s="113"/>
      <c r="L186" s="113"/>
      <c r="M186" s="113"/>
      <c r="N186" s="113"/>
      <c r="Q186" s="85"/>
    </row>
    <row r="187" spans="1:17" s="9" customFormat="1" ht="18.95" customHeight="1" x14ac:dyDescent="0.2">
      <c r="A187" s="84"/>
      <c r="B187" s="110"/>
      <c r="C187" s="110"/>
      <c r="D187" s="110"/>
      <c r="E187" s="110"/>
      <c r="F187" s="110"/>
      <c r="G187" s="110"/>
      <c r="H187" s="110"/>
      <c r="I187" s="110"/>
      <c r="J187" s="113"/>
      <c r="K187" s="113"/>
      <c r="L187" s="113"/>
      <c r="M187" s="113"/>
      <c r="N187" s="113"/>
      <c r="Q187" s="85"/>
    </row>
    <row r="188" spans="1:17" s="9" customFormat="1" ht="18.95" customHeight="1" x14ac:dyDescent="0.2">
      <c r="A188" s="84"/>
      <c r="B188" s="110"/>
      <c r="C188" s="110"/>
      <c r="D188" s="110"/>
      <c r="E188" s="110"/>
      <c r="F188" s="110"/>
      <c r="G188" s="110"/>
      <c r="H188" s="110"/>
      <c r="I188" s="110"/>
      <c r="J188" s="113"/>
      <c r="K188" s="113"/>
      <c r="L188" s="113"/>
      <c r="M188" s="113"/>
      <c r="N188" s="113"/>
      <c r="Q188" s="85"/>
    </row>
    <row r="189" spans="1:17" s="9" customFormat="1" ht="18.95" customHeight="1" x14ac:dyDescent="0.2">
      <c r="A189" s="84"/>
      <c r="B189" s="110"/>
      <c r="C189" s="110"/>
      <c r="D189" s="110"/>
      <c r="E189" s="110"/>
      <c r="F189" s="110"/>
      <c r="G189" s="110"/>
      <c r="H189" s="110"/>
      <c r="I189" s="110"/>
      <c r="J189" s="113"/>
      <c r="K189" s="113"/>
      <c r="L189" s="113"/>
      <c r="M189" s="113"/>
      <c r="N189" s="113"/>
      <c r="Q189" s="85"/>
    </row>
    <row r="190" spans="1:17" s="9" customFormat="1" ht="18.95" customHeight="1" x14ac:dyDescent="0.2">
      <c r="A190" s="84"/>
      <c r="B190" s="110"/>
      <c r="C190" s="110"/>
      <c r="D190" s="110"/>
      <c r="E190" s="110"/>
      <c r="F190" s="110"/>
      <c r="G190" s="110"/>
      <c r="H190" s="110"/>
      <c r="I190" s="110"/>
      <c r="J190" s="113"/>
      <c r="K190" s="113"/>
      <c r="L190" s="113"/>
      <c r="M190" s="113"/>
      <c r="N190" s="113"/>
      <c r="Q190" s="85"/>
    </row>
    <row r="191" spans="1:17" s="9" customFormat="1" ht="18.95" customHeight="1" x14ac:dyDescent="0.2">
      <c r="A191" s="84"/>
      <c r="B191" s="110"/>
      <c r="C191" s="110"/>
      <c r="D191" s="110"/>
      <c r="E191" s="110"/>
      <c r="F191" s="110"/>
      <c r="G191" s="110"/>
      <c r="H191" s="110"/>
      <c r="I191" s="110"/>
      <c r="J191" s="113"/>
      <c r="K191" s="113"/>
      <c r="L191" s="113"/>
      <c r="M191" s="113"/>
      <c r="N191" s="113"/>
      <c r="Q191" s="85"/>
    </row>
    <row r="192" spans="1:17" s="9" customFormat="1" ht="18.95" customHeight="1" x14ac:dyDescent="0.2">
      <c r="A192" s="84"/>
      <c r="B192" s="110"/>
      <c r="C192" s="110"/>
      <c r="D192" s="110"/>
      <c r="E192" s="110"/>
      <c r="F192" s="110"/>
      <c r="G192" s="110"/>
      <c r="H192" s="110"/>
      <c r="I192" s="110"/>
      <c r="J192" s="113"/>
      <c r="K192" s="113"/>
      <c r="L192" s="113"/>
      <c r="M192" s="113"/>
      <c r="N192" s="113"/>
      <c r="Q192" s="85"/>
    </row>
    <row r="193" spans="1:22" s="9" customFormat="1" ht="18.95" customHeight="1" x14ac:dyDescent="0.2">
      <c r="A193" s="84"/>
      <c r="B193" s="110"/>
      <c r="C193" s="110"/>
      <c r="D193" s="110"/>
      <c r="E193" s="110"/>
      <c r="F193" s="110"/>
      <c r="G193" s="110"/>
      <c r="H193" s="110"/>
      <c r="I193" s="110"/>
      <c r="J193" s="113"/>
      <c r="K193" s="113"/>
      <c r="L193" s="113"/>
      <c r="M193" s="113"/>
      <c r="N193" s="113"/>
      <c r="Q193" s="85"/>
    </row>
    <row r="194" spans="1:22" s="9" customFormat="1" ht="18.95" customHeight="1" x14ac:dyDescent="0.2">
      <c r="A194" s="84"/>
      <c r="B194" s="110"/>
      <c r="C194" s="110"/>
      <c r="D194" s="110"/>
      <c r="E194" s="110"/>
      <c r="F194" s="110"/>
      <c r="G194" s="110"/>
      <c r="H194" s="110"/>
      <c r="I194" s="110"/>
      <c r="J194" s="113"/>
      <c r="K194" s="113"/>
      <c r="L194" s="113"/>
      <c r="M194" s="113"/>
      <c r="N194" s="113"/>
      <c r="Q194" s="85"/>
    </row>
    <row r="195" spans="1:22" s="9" customFormat="1" ht="18.95" customHeight="1" x14ac:dyDescent="0.2">
      <c r="A195" s="84"/>
      <c r="B195" s="110"/>
      <c r="C195" s="110"/>
      <c r="D195" s="110"/>
      <c r="E195" s="110"/>
      <c r="F195" s="110"/>
      <c r="G195" s="110"/>
      <c r="H195" s="110"/>
      <c r="I195" s="110"/>
      <c r="J195" s="113"/>
      <c r="K195" s="113"/>
      <c r="L195" s="113"/>
      <c r="M195" s="113"/>
      <c r="N195" s="113"/>
      <c r="Q195" s="85"/>
    </row>
    <row r="196" spans="1:22" s="9" customFormat="1" ht="18.95" customHeight="1" x14ac:dyDescent="0.2">
      <c r="A196" s="84"/>
      <c r="B196" s="110"/>
      <c r="C196" s="110"/>
      <c r="D196" s="110"/>
      <c r="E196" s="110"/>
      <c r="F196" s="110"/>
      <c r="G196" s="110"/>
      <c r="H196" s="110"/>
      <c r="I196" s="110"/>
      <c r="J196" s="113"/>
      <c r="K196" s="113"/>
      <c r="L196" s="113"/>
      <c r="M196" s="113"/>
      <c r="N196" s="113"/>
      <c r="Q196" s="85"/>
    </row>
    <row r="197" spans="1:22" s="9" customFormat="1" ht="18.95" customHeight="1" x14ac:dyDescent="0.2">
      <c r="A197" s="84"/>
      <c r="B197" s="110"/>
      <c r="C197" s="110"/>
      <c r="D197" s="110"/>
      <c r="E197" s="110"/>
      <c r="F197" s="110"/>
      <c r="G197" s="110"/>
      <c r="H197" s="110"/>
      <c r="I197" s="110"/>
      <c r="J197" s="113"/>
      <c r="K197" s="113"/>
      <c r="L197" s="113"/>
      <c r="M197" s="113"/>
      <c r="N197" s="113"/>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8"/>
      <c r="C199" s="106">
        <f ca="1">IF(DAY(JunSön1)=1,JunSön1-6,JunSön1+1)</f>
        <v>43612</v>
      </c>
      <c r="D199" s="97"/>
      <c r="E199" s="106">
        <f ca="1">IF(DAY(JunSön1)=1,JunSön1-5,JunSön1+2)</f>
        <v>43613</v>
      </c>
      <c r="F199" s="97"/>
      <c r="G199" s="106">
        <f ca="1">IF(DAY(JunSön1)=1,JunSön1-4,JunSön1+3)</f>
        <v>43614</v>
      </c>
      <c r="H199" s="97"/>
      <c r="I199" s="106">
        <f ca="1">IF(DAY(JunSön1)=1,JunSön1-3,JunSön1+4)</f>
        <v>43615</v>
      </c>
      <c r="J199" s="97"/>
      <c r="K199" s="106">
        <f ca="1">IF(DAY(JunSön1)=1,JunSön1-2,JunSön1+5)</f>
        <v>43616</v>
      </c>
      <c r="L199" s="97"/>
      <c r="M199" s="106">
        <f ca="1">IF(DAY(JunSön1)=1,JunSön1-1,JunSön1+6)</f>
        <v>43617</v>
      </c>
      <c r="N199" s="97"/>
      <c r="O199" s="106">
        <f ca="1">IF(DAY(JunSön1)=1,JunSön1,JunSön1+7)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 ca="1">IF(DAY(JunSön1)=1,JunSön1+1,JunSön1+8)</f>
        <v>43619</v>
      </c>
      <c r="D202" s="97"/>
      <c r="E202" s="106">
        <f ca="1">IF(DAY(JunSön1)=1,JunSön1+2,JunSön1+9)</f>
        <v>43620</v>
      </c>
      <c r="F202" s="97"/>
      <c r="G202" s="106">
        <f ca="1">IF(DAY(JunSön1)=1,JunSön1+3,JunSön1+10)</f>
        <v>43621</v>
      </c>
      <c r="H202" s="97"/>
      <c r="I202" s="106">
        <f ca="1">IF(DAY(JunSön1)=1,JunSön1+4,JunSön1+11)</f>
        <v>43622</v>
      </c>
      <c r="J202" s="97"/>
      <c r="K202" s="106">
        <f ca="1">IF(DAY(JunSön1)=1,JunSön1+5,JunSön1+12)</f>
        <v>43623</v>
      </c>
      <c r="L202" s="97"/>
      <c r="M202" s="106">
        <f ca="1">IF(DAY(JunSön1)=1,JunSön1+6,JunSön1+13)</f>
        <v>43624</v>
      </c>
      <c r="N202" s="97"/>
      <c r="O202" s="106">
        <f ca="1">IF(DAY(JunSön1)=1,JunSön1+7,JunSön1+14)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 ca="1">IF(DAY(JunSön1)=1,JunSön1+8,JunSön1+15)</f>
        <v>43626</v>
      </c>
      <c r="D205" s="97"/>
      <c r="E205" s="106">
        <f ca="1">IF(DAY(JunSön1)=1,JunSön1+9,JunSön1+16)</f>
        <v>43627</v>
      </c>
      <c r="F205" s="97"/>
      <c r="G205" s="106">
        <f ca="1">IF(DAY(JunSön1)=1,JunSön1+10,JunSön1+17)</f>
        <v>43628</v>
      </c>
      <c r="H205" s="97"/>
      <c r="I205" s="106">
        <f ca="1">IF(DAY(JunSön1)=1,JunSön1+11,JunSön1+18)</f>
        <v>43629</v>
      </c>
      <c r="J205" s="97"/>
      <c r="K205" s="106">
        <f ca="1">IF(DAY(JunSön1)=1,JunSön1+12,JunSön1+19)</f>
        <v>43630</v>
      </c>
      <c r="L205" s="97"/>
      <c r="M205" s="106">
        <f ca="1">IF(DAY(JunSön1)=1,JunSön1+13,JunSön1+20)</f>
        <v>43631</v>
      </c>
      <c r="N205" s="97"/>
      <c r="O205" s="106">
        <f ca="1">IF(DAY(JunSön1)=1,JunSön1+14,JunSön1+21)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 ca="1">IF(DAY(JunSön1)=1,JunSön1+15,JunSön1+22)</f>
        <v>43633</v>
      </c>
      <c r="D208" s="97"/>
      <c r="E208" s="106">
        <f ca="1">IF(DAY(JunSön1)=1,JunSön1+16,JunSön1+23)</f>
        <v>43634</v>
      </c>
      <c r="F208" s="97"/>
      <c r="G208" s="106">
        <f ca="1">IF(DAY(JunSön1)=1,JunSön1+17,JunSön1+24)</f>
        <v>43635</v>
      </c>
      <c r="H208" s="97"/>
      <c r="I208" s="106">
        <f ca="1">IF(DAY(JunSön1)=1,JunSön1+18,JunSön1+25)</f>
        <v>43636</v>
      </c>
      <c r="J208" s="97"/>
      <c r="K208" s="106">
        <f ca="1">IF(DAY(JunSön1)=1,JunSön1+19,JunSön1+26)</f>
        <v>43637</v>
      </c>
      <c r="L208" s="97"/>
      <c r="M208" s="106">
        <f ca="1">IF(DAY(JunSön1)=1,JunSön1+20,JunSön1+27)</f>
        <v>43638</v>
      </c>
      <c r="N208" s="97"/>
      <c r="O208" s="106">
        <f ca="1">IF(DAY(JunSön1)=1,JunSön1+21,JunSön1+28)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 ca="1">IF(DAY(JunSön1)=1,JunSön1+22,JunSön1+29)</f>
        <v>43640</v>
      </c>
      <c r="D211" s="97"/>
      <c r="E211" s="106">
        <f ca="1">IF(DAY(JunSön1)=1,JunSön1+23,JunSön1+30)</f>
        <v>43641</v>
      </c>
      <c r="F211" s="97"/>
      <c r="G211" s="106">
        <f ca="1">IF(DAY(JunSön1)=1,JunSön1+24,JunSön1+31)</f>
        <v>43642</v>
      </c>
      <c r="H211" s="97"/>
      <c r="I211" s="106">
        <f ca="1">IF(DAY(JunSön1)=1,JunSön1+25,JunSön1+32)</f>
        <v>43643</v>
      </c>
      <c r="J211" s="97"/>
      <c r="K211" s="106">
        <f ca="1">IF(DAY(JunSön1)=1,JunSön1+26,JunSön1+33)</f>
        <v>43644</v>
      </c>
      <c r="L211" s="97"/>
      <c r="M211" s="106">
        <f ca="1">IF(DAY(JunSön1)=1,JunSön1+27,JunSön1+34)</f>
        <v>43645</v>
      </c>
      <c r="N211" s="97"/>
      <c r="O211" s="106">
        <f ca="1">IF(DAY(JunSön1)=1,JunSön1+28,JunSön1+35)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 ca="1">IF(DAY(JunSön1)=1,JunSön1+29,JunSön1+36)</f>
        <v>43647</v>
      </c>
      <c r="D214" s="97"/>
      <c r="E214" s="106">
        <f ca="1">IF(DAY(JunSön1)=1,JunSön1+30,JunSön1+37)</f>
        <v>43648</v>
      </c>
      <c r="F214" s="97"/>
      <c r="G214" s="106">
        <f ca="1">IF(DAY(JunSön1)=1,JunSön1+31,JunSön1+38)</f>
        <v>43649</v>
      </c>
      <c r="H214" s="97"/>
      <c r="I214" s="106">
        <f ca="1">IF(DAY(JunSön1)=1,JunSön1+32,JunSön1+39)</f>
        <v>43650</v>
      </c>
      <c r="J214" s="97"/>
      <c r="K214" s="106">
        <f ca="1">IF(DAY(JunSön1)=1,JunSön1+33,JunSön1+40)</f>
        <v>43651</v>
      </c>
      <c r="L214" s="97"/>
      <c r="M214" s="106">
        <f ca="1">IF(DAY(JunSön1)=1,JunSön1+34,JunSön1+41)</f>
        <v>43652</v>
      </c>
      <c r="N214" s="97"/>
      <c r="O214" s="106">
        <f ca="1">IF(DAY(JunSön1)=1,JunSön1+35,JunSön1+42)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11" t="str">
        <f ca="1">TEXT(DATE(Kalenderår,7,1),"MMMM")</f>
        <v>juli</v>
      </c>
      <c r="C218" s="111"/>
      <c r="D218" s="111"/>
      <c r="E218" s="111"/>
      <c r="F218" s="111"/>
      <c r="G218" s="111"/>
      <c r="H218" s="111"/>
      <c r="I218" s="111"/>
      <c r="J218" s="131" t="s">
        <v>78</v>
      </c>
      <c r="K218" s="132"/>
      <c r="L218" s="132"/>
      <c r="M218" s="125">
        <f ca="1">Kalenderår</f>
        <v>2019</v>
      </c>
      <c r="N218" s="125"/>
      <c r="O218" s="125"/>
      <c r="P218" s="125"/>
      <c r="Q218" s="85"/>
    </row>
    <row r="219" spans="1:17" s="9" customFormat="1" ht="18.95" customHeight="1" x14ac:dyDescent="0.2">
      <c r="A219" s="84" t="s">
        <v>40</v>
      </c>
      <c r="B219" s="110"/>
      <c r="C219" s="110"/>
      <c r="D219" s="110"/>
      <c r="E219" s="110"/>
      <c r="F219" s="110"/>
      <c r="G219" s="110"/>
      <c r="H219" s="110"/>
      <c r="I219" s="110"/>
      <c r="J219" s="110"/>
      <c r="K219" s="116" t="s">
        <v>79</v>
      </c>
      <c r="L219" s="117"/>
      <c r="M219" s="117"/>
      <c r="N219" s="117"/>
      <c r="Q219" s="85"/>
    </row>
    <row r="220" spans="1:17" s="9" customFormat="1" ht="18.95" customHeight="1" x14ac:dyDescent="0.2">
      <c r="A220" s="84"/>
      <c r="B220" s="110"/>
      <c r="C220" s="110"/>
      <c r="D220" s="110"/>
      <c r="E220" s="110"/>
      <c r="F220" s="110"/>
      <c r="G220" s="110"/>
      <c r="H220" s="110"/>
      <c r="I220" s="110"/>
      <c r="J220" s="110"/>
      <c r="K220" s="117"/>
      <c r="L220" s="117"/>
      <c r="M220" s="117"/>
      <c r="N220" s="117"/>
      <c r="Q220" s="85"/>
    </row>
    <row r="221" spans="1:17" s="9" customFormat="1" ht="18.95" customHeight="1" x14ac:dyDescent="0.2">
      <c r="A221" s="84"/>
      <c r="B221" s="110"/>
      <c r="C221" s="110"/>
      <c r="D221" s="110"/>
      <c r="E221" s="110"/>
      <c r="F221" s="110"/>
      <c r="G221" s="110"/>
      <c r="H221" s="110"/>
      <c r="I221" s="110"/>
      <c r="J221" s="110"/>
      <c r="K221" s="117"/>
      <c r="L221" s="117"/>
      <c r="M221" s="117"/>
      <c r="N221" s="117"/>
      <c r="Q221" s="85"/>
    </row>
    <row r="222" spans="1:17" s="9" customFormat="1" ht="18.95" customHeight="1" x14ac:dyDescent="0.2">
      <c r="A222" s="84"/>
      <c r="B222" s="110"/>
      <c r="C222" s="110"/>
      <c r="D222" s="110"/>
      <c r="E222" s="110"/>
      <c r="F222" s="110"/>
      <c r="G222" s="110"/>
      <c r="H222" s="110"/>
      <c r="I222" s="110"/>
      <c r="J222" s="110"/>
      <c r="K222" s="117"/>
      <c r="L222" s="117"/>
      <c r="M222" s="117"/>
      <c r="N222" s="117"/>
      <c r="Q222" s="85"/>
    </row>
    <row r="223" spans="1:17" s="9" customFormat="1" ht="18.95" customHeight="1" x14ac:dyDescent="0.2">
      <c r="A223" s="84"/>
      <c r="B223" s="110"/>
      <c r="C223" s="110"/>
      <c r="D223" s="110"/>
      <c r="E223" s="110"/>
      <c r="F223" s="110"/>
      <c r="G223" s="110"/>
      <c r="H223" s="110"/>
      <c r="I223" s="110"/>
      <c r="J223" s="110"/>
      <c r="K223" s="117"/>
      <c r="L223" s="117"/>
      <c r="M223" s="117"/>
      <c r="N223" s="117"/>
      <c r="Q223" s="85"/>
    </row>
    <row r="224" spans="1:17" s="9" customFormat="1" ht="18.95" customHeight="1" x14ac:dyDescent="0.2">
      <c r="A224" s="84"/>
      <c r="B224" s="110"/>
      <c r="C224" s="110"/>
      <c r="D224" s="110"/>
      <c r="E224" s="110"/>
      <c r="F224" s="110"/>
      <c r="G224" s="110"/>
      <c r="H224" s="110"/>
      <c r="I224" s="110"/>
      <c r="J224" s="110"/>
      <c r="K224" s="117"/>
      <c r="L224" s="117"/>
      <c r="M224" s="117"/>
      <c r="N224" s="117"/>
      <c r="Q224" s="85"/>
    </row>
    <row r="225" spans="1:22" s="9" customFormat="1" ht="18.95" customHeight="1" x14ac:dyDescent="0.2">
      <c r="A225" s="84"/>
      <c r="B225" s="110"/>
      <c r="C225" s="110"/>
      <c r="D225" s="110"/>
      <c r="E225" s="110"/>
      <c r="F225" s="110"/>
      <c r="G225" s="110"/>
      <c r="H225" s="110"/>
      <c r="I225" s="110"/>
      <c r="J225" s="110"/>
      <c r="K225" s="117"/>
      <c r="L225" s="117"/>
      <c r="M225" s="117"/>
      <c r="N225" s="117"/>
      <c r="Q225" s="85"/>
    </row>
    <row r="226" spans="1:22" s="9" customFormat="1" ht="18.95" customHeight="1" x14ac:dyDescent="0.2">
      <c r="A226" s="84"/>
      <c r="B226" s="110"/>
      <c r="C226" s="110"/>
      <c r="D226" s="110"/>
      <c r="E226" s="110"/>
      <c r="F226" s="110"/>
      <c r="G226" s="110"/>
      <c r="H226" s="110"/>
      <c r="I226" s="110"/>
      <c r="J226" s="110"/>
      <c r="K226" s="117"/>
      <c r="L226" s="117"/>
      <c r="M226" s="117"/>
      <c r="N226" s="117"/>
      <c r="Q226" s="85"/>
    </row>
    <row r="227" spans="1:22" s="9" customFormat="1" ht="18.95" customHeight="1" x14ac:dyDescent="0.2">
      <c r="A227" s="84"/>
      <c r="B227" s="110"/>
      <c r="C227" s="110"/>
      <c r="D227" s="110"/>
      <c r="E227" s="110"/>
      <c r="F227" s="110"/>
      <c r="G227" s="110"/>
      <c r="H227" s="110"/>
      <c r="I227" s="110"/>
      <c r="J227" s="110"/>
      <c r="K227" s="117"/>
      <c r="L227" s="117"/>
      <c r="M227" s="117"/>
      <c r="N227" s="117"/>
      <c r="Q227" s="85"/>
    </row>
    <row r="228" spans="1:22" s="9" customFormat="1" ht="18.95" customHeight="1" x14ac:dyDescent="0.2">
      <c r="A228" s="84"/>
      <c r="B228" s="110"/>
      <c r="C228" s="110"/>
      <c r="D228" s="110"/>
      <c r="E228" s="110"/>
      <c r="F228" s="110"/>
      <c r="G228" s="110"/>
      <c r="H228" s="110"/>
      <c r="I228" s="110"/>
      <c r="J228" s="110"/>
      <c r="K228" s="117"/>
      <c r="L228" s="117"/>
      <c r="M228" s="117"/>
      <c r="N228" s="117"/>
      <c r="Q228" s="85"/>
    </row>
    <row r="229" spans="1:22" s="9" customFormat="1" ht="18.95" customHeight="1" x14ac:dyDescent="0.2">
      <c r="A229" s="84"/>
      <c r="B229" s="110"/>
      <c r="C229" s="110"/>
      <c r="D229" s="110"/>
      <c r="E229" s="110"/>
      <c r="F229" s="110"/>
      <c r="G229" s="110"/>
      <c r="H229" s="110"/>
      <c r="I229" s="110"/>
      <c r="J229" s="110"/>
      <c r="K229" s="117"/>
      <c r="L229" s="117"/>
      <c r="M229" s="117"/>
      <c r="N229" s="117"/>
      <c r="Q229" s="85"/>
    </row>
    <row r="230" spans="1:22" s="9" customFormat="1" ht="18.95" customHeight="1" x14ac:dyDescent="0.2">
      <c r="A230" s="84"/>
      <c r="B230" s="110"/>
      <c r="C230" s="110"/>
      <c r="D230" s="110"/>
      <c r="E230" s="110"/>
      <c r="F230" s="110"/>
      <c r="G230" s="110"/>
      <c r="H230" s="110"/>
      <c r="I230" s="110"/>
      <c r="J230" s="110"/>
      <c r="K230" s="117"/>
      <c r="L230" s="117"/>
      <c r="M230" s="117"/>
      <c r="N230" s="117"/>
      <c r="Q230" s="85"/>
    </row>
    <row r="231" spans="1:22" s="9" customFormat="1" ht="18.95" customHeight="1" x14ac:dyDescent="0.2">
      <c r="A231" s="84"/>
      <c r="B231" s="110"/>
      <c r="C231" s="110"/>
      <c r="D231" s="110"/>
      <c r="E231" s="110"/>
      <c r="F231" s="110"/>
      <c r="G231" s="110"/>
      <c r="H231" s="110"/>
      <c r="I231" s="110"/>
      <c r="J231" s="110"/>
      <c r="K231" s="117"/>
      <c r="L231" s="117"/>
      <c r="M231" s="117"/>
      <c r="N231" s="117"/>
      <c r="Q231" s="85"/>
    </row>
    <row r="232" spans="1:22" s="9" customFormat="1" ht="18.95" customHeight="1" x14ac:dyDescent="0.2">
      <c r="A232" s="84"/>
      <c r="B232" s="110"/>
      <c r="C232" s="110"/>
      <c r="D232" s="110"/>
      <c r="E232" s="110"/>
      <c r="F232" s="110"/>
      <c r="G232" s="110"/>
      <c r="H232" s="110"/>
      <c r="I232" s="110"/>
      <c r="J232" s="110"/>
      <c r="K232" s="117"/>
      <c r="L232" s="117"/>
      <c r="M232" s="117"/>
      <c r="N232" s="117"/>
      <c r="Q232" s="85"/>
    </row>
    <row r="233" spans="1:22" s="9" customFormat="1" ht="18.95" customHeight="1" x14ac:dyDescent="0.2">
      <c r="A233" s="84"/>
      <c r="B233" s="110"/>
      <c r="C233" s="110"/>
      <c r="D233" s="110"/>
      <c r="E233" s="110"/>
      <c r="F233" s="110"/>
      <c r="G233" s="110"/>
      <c r="H233" s="110"/>
      <c r="I233" s="110"/>
      <c r="J233" s="110"/>
      <c r="K233" s="117"/>
      <c r="L233" s="117"/>
      <c r="M233" s="117"/>
      <c r="N233" s="117"/>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8"/>
      <c r="C235" s="106">
        <f ca="1">IF(DAY(JulSön1)=1,JulSön1-6,JulSön1+1)</f>
        <v>43647</v>
      </c>
      <c r="D235" s="97"/>
      <c r="E235" s="106">
        <f ca="1">IF(DAY(JulSön1)=1,JulSön1-5,JulSön1+2)</f>
        <v>43648</v>
      </c>
      <c r="F235" s="97"/>
      <c r="G235" s="106">
        <f ca="1">IF(DAY(JulSön1)=1,JulSön1-4,JulSön1+3)</f>
        <v>43649</v>
      </c>
      <c r="H235" s="97"/>
      <c r="I235" s="106">
        <f ca="1">IF(DAY(JulSön1)=1,JulSön1-3,JulSön1+4)</f>
        <v>43650</v>
      </c>
      <c r="J235" s="97"/>
      <c r="K235" s="106">
        <f ca="1">IF(DAY(JulSön1)=1,JulSön1-2,JulSön1+5)</f>
        <v>43651</v>
      </c>
      <c r="L235" s="97"/>
      <c r="M235" s="106">
        <f ca="1">IF(DAY(JulSön1)=1,JulSön1-1,JulSön1+6)</f>
        <v>43652</v>
      </c>
      <c r="N235" s="97"/>
      <c r="O235" s="106">
        <f ca="1">IF(DAY(JulSön1)=1,JulSön1,JulSön1+7)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 ca="1">IF(DAY(JulSön1)=1,JulSön1+1,JulSön1+8)</f>
        <v>43654</v>
      </c>
      <c r="D238" s="97"/>
      <c r="E238" s="106">
        <f ca="1">IF(DAY(JulSön1)=1,JulSön1+2,JulSön1+9)</f>
        <v>43655</v>
      </c>
      <c r="F238" s="97"/>
      <c r="G238" s="106">
        <f ca="1">IF(DAY(JulSön1)=1,JulSön1+3,JulSön1+10)</f>
        <v>43656</v>
      </c>
      <c r="H238" s="97"/>
      <c r="I238" s="106">
        <f ca="1">IF(DAY(JulSön1)=1,JulSön1+4,JulSön1+11)</f>
        <v>43657</v>
      </c>
      <c r="J238" s="97"/>
      <c r="K238" s="106">
        <f ca="1">IF(DAY(JulSön1)=1,JulSön1+5,JulSön1+12)</f>
        <v>43658</v>
      </c>
      <c r="L238" s="97"/>
      <c r="M238" s="106">
        <f ca="1">IF(DAY(JulSön1)=1,JulSön1+6,JulSön1+13)</f>
        <v>43659</v>
      </c>
      <c r="N238" s="97"/>
      <c r="O238" s="106">
        <f ca="1">IF(DAY(JulSön1)=1,JulSön1+7,JulSön1+14)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 ca="1">IF(DAY(JulSön1)=1,JulSön1+8,JulSön1+15)</f>
        <v>43661</v>
      </c>
      <c r="D241" s="97"/>
      <c r="E241" s="106">
        <f ca="1">IF(DAY(JulSön1)=1,JulSön1+9,JulSön1+16)</f>
        <v>43662</v>
      </c>
      <c r="F241" s="97"/>
      <c r="G241" s="106">
        <f ca="1">IF(DAY(JulSön1)=1,JulSön1+10,JulSön1+17)</f>
        <v>43663</v>
      </c>
      <c r="H241" s="97"/>
      <c r="I241" s="106">
        <f ca="1">IF(DAY(JulSön1)=1,JulSön1+11,JulSön1+18)</f>
        <v>43664</v>
      </c>
      <c r="J241" s="97"/>
      <c r="K241" s="106">
        <f ca="1">IF(DAY(JulSön1)=1,JulSön1+12,JulSön1+19)</f>
        <v>43665</v>
      </c>
      <c r="L241" s="97"/>
      <c r="M241" s="106">
        <f ca="1">IF(DAY(JulSön1)=1,JulSön1+13,JulSön1+20)</f>
        <v>43666</v>
      </c>
      <c r="N241" s="97"/>
      <c r="O241" s="106">
        <f ca="1">IF(DAY(JulSön1)=1,JulSön1+14,JulSön1+21)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 ca="1">IF(DAY(JulSön1)=1,JulSön1+15,JulSön1+22)</f>
        <v>43668</v>
      </c>
      <c r="D244" s="97"/>
      <c r="E244" s="106">
        <f ca="1">IF(DAY(JulSön1)=1,JulSön1+16,JulSön1+23)</f>
        <v>43669</v>
      </c>
      <c r="F244" s="97"/>
      <c r="G244" s="106">
        <f ca="1">IF(DAY(JulSön1)=1,JulSön1+17,JulSön1+24)</f>
        <v>43670</v>
      </c>
      <c r="H244" s="97"/>
      <c r="I244" s="106">
        <f ca="1">IF(DAY(JulSön1)=1,JulSön1+18,JulSön1+25)</f>
        <v>43671</v>
      </c>
      <c r="J244" s="97"/>
      <c r="K244" s="106">
        <f ca="1">IF(DAY(JulSön1)=1,JulSön1+19,JulSön1+26)</f>
        <v>43672</v>
      </c>
      <c r="L244" s="97"/>
      <c r="M244" s="106">
        <f ca="1">IF(DAY(JulSön1)=1,JulSön1+20,JulSön1+27)</f>
        <v>43673</v>
      </c>
      <c r="N244" s="97"/>
      <c r="O244" s="106">
        <f ca="1">IF(DAY(JulSön1)=1,JulSön1+21,JulSön1+28)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 ca="1">IF(DAY(JulSön1)=1,JulSön1+22,JulSön1+29)</f>
        <v>43675</v>
      </c>
      <c r="D247" s="97"/>
      <c r="E247" s="106">
        <f ca="1">IF(DAY(JulSön1)=1,JulSön1+23,JulSön1+30)</f>
        <v>43676</v>
      </c>
      <c r="F247" s="97"/>
      <c r="G247" s="106">
        <f ca="1">IF(DAY(JulSön1)=1,JulSön1+24,JulSön1+31)</f>
        <v>43677</v>
      </c>
      <c r="H247" s="97"/>
      <c r="I247" s="106">
        <f ca="1">IF(DAY(JulSön1)=1,JulSön1+25,JulSön1+32)</f>
        <v>43678</v>
      </c>
      <c r="J247" s="97"/>
      <c r="K247" s="106">
        <f ca="1">IF(DAY(JulSön1)=1,JulSön1+26,JulSön1+33)</f>
        <v>43679</v>
      </c>
      <c r="L247" s="97"/>
      <c r="M247" s="106">
        <f ca="1">IF(DAY(JulSön1)=1,JulSön1+27,JulSön1+34)</f>
        <v>43680</v>
      </c>
      <c r="N247" s="97"/>
      <c r="O247" s="106">
        <f ca="1">IF(DAY(JulSön1)=1,JulSön1+28,JulSön1+35)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 ca="1">IF(DAY(JulSön1)=1,JulSön1+29,JulSön1+36)</f>
        <v>43682</v>
      </c>
      <c r="D250" s="97"/>
      <c r="E250" s="106">
        <f ca="1">IF(DAY(JulSön1)=1,JulSön1+30,JulSön1+37)</f>
        <v>43683</v>
      </c>
      <c r="F250" s="97"/>
      <c r="G250" s="106">
        <f ca="1">IF(DAY(JulSön1)=1,JulSön1+31,JulSön1+38)</f>
        <v>43684</v>
      </c>
      <c r="H250" s="97"/>
      <c r="I250" s="106">
        <f ca="1">IF(DAY(JulSön1)=1,JulSön1+32,JulSön1+39)</f>
        <v>43685</v>
      </c>
      <c r="J250" s="97"/>
      <c r="K250" s="106">
        <f ca="1">IF(DAY(JulSön1)=1,JulSön1+33,JulSön1+40)</f>
        <v>43686</v>
      </c>
      <c r="L250" s="97"/>
      <c r="M250" s="106">
        <f ca="1">IF(DAY(JulSön1)=1,JulSön1+34,JulSön1+41)</f>
        <v>43687</v>
      </c>
      <c r="N250" s="97"/>
      <c r="O250" s="106">
        <f ca="1">IF(DAY(JulSön1)=1,JulSön1+35,JulSön1+42)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11" t="str">
        <f ca="1">TEXT(DATE(Kalenderår,8,1),"MMMM")</f>
        <v>augusti</v>
      </c>
      <c r="C254" s="111"/>
      <c r="D254" s="111"/>
      <c r="E254" s="111"/>
      <c r="F254" s="111"/>
      <c r="G254" s="111"/>
      <c r="H254" s="111"/>
      <c r="I254" s="111"/>
      <c r="J254" s="133" t="s">
        <v>78</v>
      </c>
      <c r="K254" s="134"/>
      <c r="L254" s="134"/>
      <c r="M254" s="120">
        <f ca="1">Kalenderår</f>
        <v>2019</v>
      </c>
      <c r="N254" s="120"/>
      <c r="O254" s="120"/>
      <c r="P254" s="120"/>
      <c r="Q254" s="85"/>
    </row>
    <row r="255" spans="1:17" s="9" customFormat="1" ht="18.95" customHeight="1" x14ac:dyDescent="0.2">
      <c r="A255" s="84" t="s">
        <v>45</v>
      </c>
      <c r="B255" s="110"/>
      <c r="C255" s="110"/>
      <c r="D255" s="110"/>
      <c r="E255" s="110"/>
      <c r="F255" s="110"/>
      <c r="G255" s="110"/>
      <c r="H255" s="110"/>
      <c r="I255" s="110"/>
      <c r="J255" s="110"/>
      <c r="K255" s="116" t="s">
        <v>79</v>
      </c>
      <c r="L255" s="117"/>
      <c r="M255" s="117"/>
      <c r="N255" s="117"/>
      <c r="Q255" s="85"/>
    </row>
    <row r="256" spans="1:17" s="9" customFormat="1" ht="18.95" customHeight="1" x14ac:dyDescent="0.2">
      <c r="A256" s="84"/>
      <c r="B256" s="110"/>
      <c r="C256" s="110"/>
      <c r="D256" s="110"/>
      <c r="E256" s="110"/>
      <c r="F256" s="110"/>
      <c r="G256" s="110"/>
      <c r="H256" s="110"/>
      <c r="I256" s="110"/>
      <c r="J256" s="110"/>
      <c r="K256" s="117"/>
      <c r="L256" s="117"/>
      <c r="M256" s="117"/>
      <c r="N256" s="117"/>
      <c r="Q256" s="85"/>
    </row>
    <row r="257" spans="1:22" s="9" customFormat="1" ht="18.95" customHeight="1" x14ac:dyDescent="0.2">
      <c r="A257" s="84"/>
      <c r="B257" s="110"/>
      <c r="C257" s="110"/>
      <c r="D257" s="110"/>
      <c r="E257" s="110"/>
      <c r="F257" s="110"/>
      <c r="G257" s="110"/>
      <c r="H257" s="110"/>
      <c r="I257" s="110"/>
      <c r="J257" s="110"/>
      <c r="K257" s="117"/>
      <c r="L257" s="117"/>
      <c r="M257" s="117"/>
      <c r="N257" s="117"/>
      <c r="Q257" s="85"/>
    </row>
    <row r="258" spans="1:22" s="9" customFormat="1" ht="18.95" customHeight="1" x14ac:dyDescent="0.2">
      <c r="A258" s="84"/>
      <c r="B258" s="110"/>
      <c r="C258" s="110"/>
      <c r="D258" s="110"/>
      <c r="E258" s="110"/>
      <c r="F258" s="110"/>
      <c r="G258" s="110"/>
      <c r="H258" s="110"/>
      <c r="I258" s="110"/>
      <c r="J258" s="110"/>
      <c r="K258" s="117"/>
      <c r="L258" s="117"/>
      <c r="M258" s="117"/>
      <c r="N258" s="117"/>
      <c r="Q258" s="85"/>
    </row>
    <row r="259" spans="1:22" s="9" customFormat="1" ht="18.95" customHeight="1" x14ac:dyDescent="0.2">
      <c r="A259" s="84"/>
      <c r="B259" s="110"/>
      <c r="C259" s="110"/>
      <c r="D259" s="110"/>
      <c r="E259" s="110"/>
      <c r="F259" s="110"/>
      <c r="G259" s="110"/>
      <c r="H259" s="110"/>
      <c r="I259" s="110"/>
      <c r="J259" s="110"/>
      <c r="K259" s="117"/>
      <c r="L259" s="117"/>
      <c r="M259" s="117"/>
      <c r="N259" s="117"/>
      <c r="Q259" s="85"/>
    </row>
    <row r="260" spans="1:22" s="9" customFormat="1" ht="18.95" customHeight="1" x14ac:dyDescent="0.2">
      <c r="A260" s="84"/>
      <c r="B260" s="110"/>
      <c r="C260" s="110"/>
      <c r="D260" s="110"/>
      <c r="E260" s="110"/>
      <c r="F260" s="110"/>
      <c r="G260" s="110"/>
      <c r="H260" s="110"/>
      <c r="I260" s="110"/>
      <c r="J260" s="110"/>
      <c r="K260" s="117"/>
      <c r="L260" s="117"/>
      <c r="M260" s="117"/>
      <c r="N260" s="117"/>
      <c r="Q260" s="85"/>
    </row>
    <row r="261" spans="1:22" s="9" customFormat="1" ht="18.95" customHeight="1" x14ac:dyDescent="0.2">
      <c r="A261" s="84"/>
      <c r="B261" s="110"/>
      <c r="C261" s="110"/>
      <c r="D261" s="110"/>
      <c r="E261" s="110"/>
      <c r="F261" s="110"/>
      <c r="G261" s="110"/>
      <c r="H261" s="110"/>
      <c r="I261" s="110"/>
      <c r="J261" s="110"/>
      <c r="K261" s="117"/>
      <c r="L261" s="117"/>
      <c r="M261" s="117"/>
      <c r="N261" s="117"/>
      <c r="Q261" s="85"/>
    </row>
    <row r="262" spans="1:22" s="9" customFormat="1" ht="18.95" customHeight="1" x14ac:dyDescent="0.2">
      <c r="A262" s="84"/>
      <c r="B262" s="110"/>
      <c r="C262" s="110"/>
      <c r="D262" s="110"/>
      <c r="E262" s="110"/>
      <c r="F262" s="110"/>
      <c r="G262" s="110"/>
      <c r="H262" s="110"/>
      <c r="I262" s="110"/>
      <c r="J262" s="110"/>
      <c r="K262" s="117"/>
      <c r="L262" s="117"/>
      <c r="M262" s="117"/>
      <c r="N262" s="117"/>
      <c r="Q262" s="85"/>
    </row>
    <row r="263" spans="1:22" s="9" customFormat="1" ht="18.95" customHeight="1" x14ac:dyDescent="0.2">
      <c r="A263" s="84"/>
      <c r="B263" s="110"/>
      <c r="C263" s="110"/>
      <c r="D263" s="110"/>
      <c r="E263" s="110"/>
      <c r="F263" s="110"/>
      <c r="G263" s="110"/>
      <c r="H263" s="110"/>
      <c r="I263" s="110"/>
      <c r="J263" s="110"/>
      <c r="K263" s="117"/>
      <c r="L263" s="117"/>
      <c r="M263" s="117"/>
      <c r="N263" s="117"/>
      <c r="Q263" s="85"/>
    </row>
    <row r="264" spans="1:22" s="9" customFormat="1" ht="18.95" customHeight="1" x14ac:dyDescent="0.2">
      <c r="A264" s="84"/>
      <c r="B264" s="110"/>
      <c r="C264" s="110"/>
      <c r="D264" s="110"/>
      <c r="E264" s="110"/>
      <c r="F264" s="110"/>
      <c r="G264" s="110"/>
      <c r="H264" s="110"/>
      <c r="I264" s="110"/>
      <c r="J264" s="110"/>
      <c r="K264" s="117"/>
      <c r="L264" s="117"/>
      <c r="M264" s="117"/>
      <c r="N264" s="117"/>
      <c r="Q264" s="85"/>
    </row>
    <row r="265" spans="1:22" s="9" customFormat="1" ht="18.95" customHeight="1" x14ac:dyDescent="0.2">
      <c r="A265" s="84"/>
      <c r="B265" s="110"/>
      <c r="C265" s="110"/>
      <c r="D265" s="110"/>
      <c r="E265" s="110"/>
      <c r="F265" s="110"/>
      <c r="G265" s="110"/>
      <c r="H265" s="110"/>
      <c r="I265" s="110"/>
      <c r="J265" s="110"/>
      <c r="K265" s="117"/>
      <c r="L265" s="117"/>
      <c r="M265" s="117"/>
      <c r="N265" s="117"/>
      <c r="Q265" s="85"/>
    </row>
    <row r="266" spans="1:22" s="9" customFormat="1" ht="18.95" customHeight="1" x14ac:dyDescent="0.2">
      <c r="A266" s="84"/>
      <c r="B266" s="110"/>
      <c r="C266" s="110"/>
      <c r="D266" s="110"/>
      <c r="E266" s="110"/>
      <c r="F266" s="110"/>
      <c r="G266" s="110"/>
      <c r="H266" s="110"/>
      <c r="I266" s="110"/>
      <c r="J266" s="110"/>
      <c r="K266" s="117"/>
      <c r="L266" s="117"/>
      <c r="M266" s="117"/>
      <c r="N266" s="117"/>
      <c r="Q266" s="85"/>
    </row>
    <row r="267" spans="1:22" s="9" customFormat="1" ht="18.95" customHeight="1" x14ac:dyDescent="0.2">
      <c r="A267" s="84"/>
      <c r="B267" s="110"/>
      <c r="C267" s="110"/>
      <c r="D267" s="110"/>
      <c r="E267" s="110"/>
      <c r="F267" s="110"/>
      <c r="G267" s="110"/>
      <c r="H267" s="110"/>
      <c r="I267" s="110"/>
      <c r="J267" s="110"/>
      <c r="K267" s="117"/>
      <c r="L267" s="117"/>
      <c r="M267" s="117"/>
      <c r="N267" s="117"/>
      <c r="Q267" s="85"/>
    </row>
    <row r="268" spans="1:22" s="9" customFormat="1" ht="18.95" customHeight="1" x14ac:dyDescent="0.2">
      <c r="A268" s="84"/>
      <c r="B268" s="110"/>
      <c r="C268" s="110"/>
      <c r="D268" s="110"/>
      <c r="E268" s="110"/>
      <c r="F268" s="110"/>
      <c r="G268" s="110"/>
      <c r="H268" s="110"/>
      <c r="I268" s="110"/>
      <c r="J268" s="110"/>
      <c r="K268" s="117"/>
      <c r="L268" s="117"/>
      <c r="M268" s="117"/>
      <c r="N268" s="117"/>
      <c r="Q268" s="85"/>
    </row>
    <row r="269" spans="1:22" s="9" customFormat="1" ht="18.95" customHeight="1" x14ac:dyDescent="0.2">
      <c r="A269" s="84"/>
      <c r="B269" s="110"/>
      <c r="C269" s="110"/>
      <c r="D269" s="110"/>
      <c r="E269" s="110"/>
      <c r="F269" s="110"/>
      <c r="G269" s="110"/>
      <c r="H269" s="110"/>
      <c r="I269" s="110"/>
      <c r="J269" s="110"/>
      <c r="K269" s="117"/>
      <c r="L269" s="117"/>
      <c r="M269" s="117"/>
      <c r="N269" s="117"/>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8"/>
      <c r="C271" s="106">
        <f ca="1">IF(DAY(AugSön1)=1,AugSön1-6,AugSön1+1)</f>
        <v>43675</v>
      </c>
      <c r="D271" s="97"/>
      <c r="E271" s="106">
        <f ca="1">IF(DAY(AugSön1)=1,AugSön1-5,AugSön1+2)</f>
        <v>43676</v>
      </c>
      <c r="F271" s="97"/>
      <c r="G271" s="106">
        <f ca="1">IF(DAY(AugSön1)=1,AugSön1-4,AugSön1+3)</f>
        <v>43677</v>
      </c>
      <c r="H271" s="97"/>
      <c r="I271" s="106">
        <f ca="1">IF(DAY(AugSön1)=1,AugSön1-3,AugSön1+4)</f>
        <v>43678</v>
      </c>
      <c r="J271" s="97"/>
      <c r="K271" s="106">
        <f ca="1">IF(DAY(AugSön1)=1,AugSön1-2,AugSön1+5)</f>
        <v>43679</v>
      </c>
      <c r="L271" s="97"/>
      <c r="M271" s="106">
        <f ca="1">IF(DAY(AugSön1)=1,AugSön1-1,AugSön1+6)</f>
        <v>43680</v>
      </c>
      <c r="N271" s="97"/>
      <c r="O271" s="106">
        <f ca="1">IF(DAY(AugSön1)=1,AugSön1,AugSön1+7)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 ca="1">IF(DAY(AugSön1)=1,AugSön1+1,AugSön1+8)</f>
        <v>43682</v>
      </c>
      <c r="D274" s="97"/>
      <c r="E274" s="106">
        <f ca="1">IF(DAY(AugSön1)=1,AugSön1+2,AugSön1+9)</f>
        <v>43683</v>
      </c>
      <c r="F274" s="97"/>
      <c r="G274" s="106">
        <f ca="1">IF(DAY(AugSön1)=1,AugSön1+3,AugSön1+10)</f>
        <v>43684</v>
      </c>
      <c r="H274" s="97"/>
      <c r="I274" s="106">
        <f ca="1">IF(DAY(AugSön1)=1,AugSön1+4,AugSön1+11)</f>
        <v>43685</v>
      </c>
      <c r="J274" s="97"/>
      <c r="K274" s="106">
        <f ca="1">IF(DAY(AugSön1)=1,AugSön1+5,AugSön1+12)</f>
        <v>43686</v>
      </c>
      <c r="L274" s="97"/>
      <c r="M274" s="106">
        <f ca="1">IF(DAY(AugSön1)=1,AugSön1+6,AugSön1+13)</f>
        <v>43687</v>
      </c>
      <c r="N274" s="97"/>
      <c r="O274" s="106">
        <f ca="1">IF(DAY(AugSön1)=1,AugSön1+7,AugSön1+14)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 ca="1">IF(DAY(AugSön1)=1,AugSön1+8,AugSön1+15)</f>
        <v>43689</v>
      </c>
      <c r="D277" s="97"/>
      <c r="E277" s="106">
        <f ca="1">IF(DAY(AugSön1)=1,AugSön1+9,AugSön1+16)</f>
        <v>43690</v>
      </c>
      <c r="F277" s="97"/>
      <c r="G277" s="106">
        <f ca="1">IF(DAY(AugSön1)=1,AugSön1+10,AugSön1+17)</f>
        <v>43691</v>
      </c>
      <c r="H277" s="97"/>
      <c r="I277" s="106">
        <f ca="1">IF(DAY(AugSön1)=1,AugSön1+11,AugSön1+18)</f>
        <v>43692</v>
      </c>
      <c r="J277" s="97"/>
      <c r="K277" s="106">
        <f ca="1">IF(DAY(AugSön1)=1,AugSön1+12,AugSön1+19)</f>
        <v>43693</v>
      </c>
      <c r="L277" s="97"/>
      <c r="M277" s="106">
        <f ca="1">IF(DAY(AugSön1)=1,AugSön1+13,AugSön1+20)</f>
        <v>43694</v>
      </c>
      <c r="N277" s="97"/>
      <c r="O277" s="106">
        <f ca="1">IF(DAY(AugSön1)=1,AugSön1+14,AugSön1+21)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 ca="1">IF(DAY(AugSön1)=1,AugSön1+15,AugSön1+22)</f>
        <v>43696</v>
      </c>
      <c r="D280" s="97"/>
      <c r="E280" s="106">
        <f ca="1">IF(DAY(AugSön1)=1,AugSön1+16,AugSön1+23)</f>
        <v>43697</v>
      </c>
      <c r="F280" s="97"/>
      <c r="G280" s="106">
        <f ca="1">IF(DAY(AugSön1)=1,AugSön1+17,AugSön1+24)</f>
        <v>43698</v>
      </c>
      <c r="H280" s="97"/>
      <c r="I280" s="106">
        <f ca="1">IF(DAY(AugSön1)=1,AugSön1+18,AugSön1+25)</f>
        <v>43699</v>
      </c>
      <c r="J280" s="97"/>
      <c r="K280" s="106">
        <f ca="1">IF(DAY(AugSön1)=1,AugSön1+19,AugSön1+26)</f>
        <v>43700</v>
      </c>
      <c r="L280" s="97"/>
      <c r="M280" s="106">
        <f ca="1">IF(DAY(AugSön1)=1,AugSön1+20,AugSön1+27)</f>
        <v>43701</v>
      </c>
      <c r="N280" s="97"/>
      <c r="O280" s="106">
        <f ca="1">IF(DAY(AugSön1)=1,AugSön1+21,AugSön1+28)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 ca="1">IF(DAY(AugSön1)=1,AugSön1+22,AugSön1+29)</f>
        <v>43703</v>
      </c>
      <c r="D283" s="97"/>
      <c r="E283" s="106">
        <f ca="1">IF(DAY(AugSön1)=1,AugSön1+23,AugSön1+30)</f>
        <v>43704</v>
      </c>
      <c r="F283" s="97"/>
      <c r="G283" s="106">
        <f ca="1">IF(DAY(AugSön1)=1,AugSön1+24,AugSön1+31)</f>
        <v>43705</v>
      </c>
      <c r="H283" s="97"/>
      <c r="I283" s="106">
        <f ca="1">IF(DAY(AugSön1)=1,AugSön1+25,AugSön1+32)</f>
        <v>43706</v>
      </c>
      <c r="J283" s="97"/>
      <c r="K283" s="106">
        <f ca="1">IF(DAY(AugSön1)=1,AugSön1+26,AugSön1+33)</f>
        <v>43707</v>
      </c>
      <c r="L283" s="97"/>
      <c r="M283" s="106">
        <f ca="1">IF(DAY(AugSön1)=1,AugSön1+27,AugSön1+34)</f>
        <v>43708</v>
      </c>
      <c r="N283" s="97"/>
      <c r="O283" s="106">
        <f ca="1">IF(DAY(AugSön1)=1,AugSön1+28,AugSön1+35)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 ca="1">IF(DAY(AugSön1)=1,AugSön1+29,AugSön1+36)</f>
        <v>43710</v>
      </c>
      <c r="D286" s="97"/>
      <c r="E286" s="106">
        <f ca="1">IF(DAY(AugSön1)=1,AugSön1+30,AugSön1+37)</f>
        <v>43711</v>
      </c>
      <c r="F286" s="97"/>
      <c r="G286" s="106">
        <f ca="1">IF(DAY(AugSön1)=1,AugSön1+31,AugSön1+38)</f>
        <v>43712</v>
      </c>
      <c r="H286" s="97"/>
      <c r="I286" s="106">
        <f ca="1">IF(DAY(AugSön1)=1,AugSön1+32,AugSön1+39)</f>
        <v>43713</v>
      </c>
      <c r="J286" s="97"/>
      <c r="K286" s="106">
        <f ca="1">IF(DAY(AugSön1)=1,AugSön1+33,AugSön1+40)</f>
        <v>43714</v>
      </c>
      <c r="L286" s="97"/>
      <c r="M286" s="106">
        <f ca="1">IF(DAY(AugSön1)=1,AugSön1+34,AugSön1+41)</f>
        <v>43715</v>
      </c>
      <c r="N286" s="97"/>
      <c r="O286" s="106">
        <f ca="1">IF(DAY(AugSön1)=1,AugSön1+35,AugSön1+42)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26" t="str">
        <f ca="1">TEXT(DATE(Kalenderår,9,1),"MMMM")</f>
        <v>september</v>
      </c>
      <c r="C290" s="126"/>
      <c r="D290" s="126"/>
      <c r="E290" s="126"/>
      <c r="F290" s="126"/>
      <c r="G290" s="126"/>
      <c r="H290" s="126"/>
      <c r="I290" s="126"/>
      <c r="J290" s="131" t="s">
        <v>78</v>
      </c>
      <c r="K290" s="132"/>
      <c r="L290" s="132"/>
      <c r="M290" s="118">
        <f ca="1">Kalenderår</f>
        <v>2019</v>
      </c>
      <c r="N290" s="118"/>
      <c r="O290" s="118"/>
      <c r="P290" s="118"/>
      <c r="Q290" s="85"/>
    </row>
    <row r="291" spans="1:17" s="9" customFormat="1" ht="18.95" customHeight="1" x14ac:dyDescent="0.2">
      <c r="A291" s="84" t="s">
        <v>50</v>
      </c>
      <c r="B291" s="110"/>
      <c r="C291" s="110"/>
      <c r="D291" s="110"/>
      <c r="E291" s="110"/>
      <c r="F291" s="110"/>
      <c r="G291" s="110"/>
      <c r="H291" s="110"/>
      <c r="I291" s="110"/>
      <c r="J291" s="110"/>
      <c r="K291" s="116" t="s">
        <v>79</v>
      </c>
      <c r="L291" s="117"/>
      <c r="M291" s="117"/>
      <c r="N291" s="117"/>
      <c r="Q291" s="85"/>
    </row>
    <row r="292" spans="1:17" s="9" customFormat="1" ht="18.95" customHeight="1" x14ac:dyDescent="0.2">
      <c r="A292" s="84"/>
      <c r="B292" s="110"/>
      <c r="C292" s="110"/>
      <c r="D292" s="110"/>
      <c r="E292" s="110"/>
      <c r="F292" s="110"/>
      <c r="G292" s="110"/>
      <c r="H292" s="110"/>
      <c r="I292" s="110"/>
      <c r="J292" s="110"/>
      <c r="K292" s="117"/>
      <c r="L292" s="117"/>
      <c r="M292" s="117"/>
      <c r="N292" s="117"/>
      <c r="Q292" s="85"/>
    </row>
    <row r="293" spans="1:17" s="9" customFormat="1" ht="18.95" customHeight="1" x14ac:dyDescent="0.2">
      <c r="A293" s="84"/>
      <c r="B293" s="110"/>
      <c r="C293" s="110"/>
      <c r="D293" s="110"/>
      <c r="E293" s="110"/>
      <c r="F293" s="110"/>
      <c r="G293" s="110"/>
      <c r="H293" s="110"/>
      <c r="I293" s="110"/>
      <c r="J293" s="110"/>
      <c r="K293" s="117"/>
      <c r="L293" s="117"/>
      <c r="M293" s="117"/>
      <c r="N293" s="117"/>
      <c r="Q293" s="85"/>
    </row>
    <row r="294" spans="1:17" s="9" customFormat="1" ht="18.95" customHeight="1" x14ac:dyDescent="0.2">
      <c r="A294" s="84"/>
      <c r="B294" s="110"/>
      <c r="C294" s="110"/>
      <c r="D294" s="110"/>
      <c r="E294" s="110"/>
      <c r="F294" s="110"/>
      <c r="G294" s="110"/>
      <c r="H294" s="110"/>
      <c r="I294" s="110"/>
      <c r="J294" s="110"/>
      <c r="K294" s="117"/>
      <c r="L294" s="117"/>
      <c r="M294" s="117"/>
      <c r="N294" s="117"/>
      <c r="Q294" s="85"/>
    </row>
    <row r="295" spans="1:17" s="9" customFormat="1" ht="18.95" customHeight="1" x14ac:dyDescent="0.2">
      <c r="A295" s="84"/>
      <c r="B295" s="110"/>
      <c r="C295" s="110"/>
      <c r="D295" s="110"/>
      <c r="E295" s="110"/>
      <c r="F295" s="110"/>
      <c r="G295" s="110"/>
      <c r="H295" s="110"/>
      <c r="I295" s="110"/>
      <c r="J295" s="110"/>
      <c r="K295" s="117"/>
      <c r="L295" s="117"/>
      <c r="M295" s="117"/>
      <c r="N295" s="117"/>
      <c r="Q295" s="85"/>
    </row>
    <row r="296" spans="1:17" s="9" customFormat="1" ht="18.95" customHeight="1" x14ac:dyDescent="0.2">
      <c r="A296" s="84"/>
      <c r="B296" s="110"/>
      <c r="C296" s="110"/>
      <c r="D296" s="110"/>
      <c r="E296" s="110"/>
      <c r="F296" s="110"/>
      <c r="G296" s="110"/>
      <c r="H296" s="110"/>
      <c r="I296" s="110"/>
      <c r="J296" s="110"/>
      <c r="K296" s="117"/>
      <c r="L296" s="117"/>
      <c r="M296" s="117"/>
      <c r="N296" s="117"/>
      <c r="Q296" s="85"/>
    </row>
    <row r="297" spans="1:17" s="9" customFormat="1" ht="18.95" customHeight="1" x14ac:dyDescent="0.2">
      <c r="A297" s="84"/>
      <c r="B297" s="110"/>
      <c r="C297" s="110"/>
      <c r="D297" s="110"/>
      <c r="E297" s="110"/>
      <c r="F297" s="110"/>
      <c r="G297" s="110"/>
      <c r="H297" s="110"/>
      <c r="I297" s="110"/>
      <c r="J297" s="110"/>
      <c r="K297" s="117"/>
      <c r="L297" s="117"/>
      <c r="M297" s="117"/>
      <c r="N297" s="117"/>
      <c r="Q297" s="85"/>
    </row>
    <row r="298" spans="1:17" s="9" customFormat="1" ht="18.95" customHeight="1" x14ac:dyDescent="0.2">
      <c r="A298" s="84"/>
      <c r="B298" s="110"/>
      <c r="C298" s="110"/>
      <c r="D298" s="110"/>
      <c r="E298" s="110"/>
      <c r="F298" s="110"/>
      <c r="G298" s="110"/>
      <c r="H298" s="110"/>
      <c r="I298" s="110"/>
      <c r="J298" s="110"/>
      <c r="K298" s="117"/>
      <c r="L298" s="117"/>
      <c r="M298" s="117"/>
      <c r="N298" s="117"/>
      <c r="Q298" s="85"/>
    </row>
    <row r="299" spans="1:17" s="9" customFormat="1" ht="18.95" customHeight="1" x14ac:dyDescent="0.2">
      <c r="A299" s="84"/>
      <c r="B299" s="110"/>
      <c r="C299" s="110"/>
      <c r="D299" s="110"/>
      <c r="E299" s="110"/>
      <c r="F299" s="110"/>
      <c r="G299" s="110"/>
      <c r="H299" s="110"/>
      <c r="I299" s="110"/>
      <c r="J299" s="110"/>
      <c r="K299" s="117"/>
      <c r="L299" s="117"/>
      <c r="M299" s="117"/>
      <c r="N299" s="117"/>
      <c r="Q299" s="85"/>
    </row>
    <row r="300" spans="1:17" s="9" customFormat="1" ht="18.95" customHeight="1" x14ac:dyDescent="0.2">
      <c r="A300" s="84"/>
      <c r="B300" s="110"/>
      <c r="C300" s="110"/>
      <c r="D300" s="110"/>
      <c r="E300" s="110"/>
      <c r="F300" s="110"/>
      <c r="G300" s="110"/>
      <c r="H300" s="110"/>
      <c r="I300" s="110"/>
      <c r="J300" s="110"/>
      <c r="K300" s="117"/>
      <c r="L300" s="117"/>
      <c r="M300" s="117"/>
      <c r="N300" s="117"/>
      <c r="Q300" s="85"/>
    </row>
    <row r="301" spans="1:17" s="9" customFormat="1" ht="18.95" customHeight="1" x14ac:dyDescent="0.2">
      <c r="A301" s="84"/>
      <c r="B301" s="110"/>
      <c r="C301" s="110"/>
      <c r="D301" s="110"/>
      <c r="E301" s="110"/>
      <c r="F301" s="110"/>
      <c r="G301" s="110"/>
      <c r="H301" s="110"/>
      <c r="I301" s="110"/>
      <c r="J301" s="110"/>
      <c r="K301" s="117"/>
      <c r="L301" s="117"/>
      <c r="M301" s="117"/>
      <c r="N301" s="117"/>
      <c r="Q301" s="85"/>
    </row>
    <row r="302" spans="1:17" s="9" customFormat="1" ht="18.95" customHeight="1" x14ac:dyDescent="0.2">
      <c r="A302" s="84"/>
      <c r="B302" s="110"/>
      <c r="C302" s="110"/>
      <c r="D302" s="110"/>
      <c r="E302" s="110"/>
      <c r="F302" s="110"/>
      <c r="G302" s="110"/>
      <c r="H302" s="110"/>
      <c r="I302" s="110"/>
      <c r="J302" s="110"/>
      <c r="K302" s="117"/>
      <c r="L302" s="117"/>
      <c r="M302" s="117"/>
      <c r="N302" s="117"/>
      <c r="Q302" s="85"/>
    </row>
    <row r="303" spans="1:17" s="9" customFormat="1" ht="18.95" customHeight="1" x14ac:dyDescent="0.2">
      <c r="A303" s="84"/>
      <c r="B303" s="110"/>
      <c r="C303" s="110"/>
      <c r="D303" s="110"/>
      <c r="E303" s="110"/>
      <c r="F303" s="110"/>
      <c r="G303" s="110"/>
      <c r="H303" s="110"/>
      <c r="I303" s="110"/>
      <c r="J303" s="110"/>
      <c r="K303" s="117"/>
      <c r="L303" s="117"/>
      <c r="M303" s="117"/>
      <c r="N303" s="117"/>
      <c r="Q303" s="85"/>
    </row>
    <row r="304" spans="1:17" s="9" customFormat="1" ht="18.95" customHeight="1" x14ac:dyDescent="0.2">
      <c r="A304" s="84"/>
      <c r="B304" s="110"/>
      <c r="C304" s="110"/>
      <c r="D304" s="110"/>
      <c r="E304" s="110"/>
      <c r="F304" s="110"/>
      <c r="G304" s="110"/>
      <c r="H304" s="110"/>
      <c r="I304" s="110"/>
      <c r="J304" s="110"/>
      <c r="K304" s="117"/>
      <c r="L304" s="117"/>
      <c r="M304" s="117"/>
      <c r="N304" s="117"/>
      <c r="Q304" s="85"/>
    </row>
    <row r="305" spans="1:22" s="9" customFormat="1" ht="18.95" customHeight="1" x14ac:dyDescent="0.2">
      <c r="A305" s="84"/>
      <c r="B305" s="110"/>
      <c r="C305" s="110"/>
      <c r="D305" s="110"/>
      <c r="E305" s="110"/>
      <c r="F305" s="110"/>
      <c r="G305" s="110"/>
      <c r="H305" s="110"/>
      <c r="I305" s="110"/>
      <c r="J305" s="110"/>
      <c r="K305" s="117"/>
      <c r="L305" s="117"/>
      <c r="M305" s="117"/>
      <c r="N305" s="117"/>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100"/>
      <c r="C307" s="107">
        <f ca="1">IF(DAY(SepSön1)=1,SepSön1-6,SepSön1+1)</f>
        <v>43703</v>
      </c>
      <c r="D307" s="99"/>
      <c r="E307" s="107">
        <f ca="1">IF(DAY(SepSön1)=1,SepSön1-5,SepSön1+2)</f>
        <v>43704</v>
      </c>
      <c r="F307" s="99"/>
      <c r="G307" s="107">
        <f ca="1">IF(DAY(SepSön1)=1,SepSön1-4,SepSön1+3)</f>
        <v>43705</v>
      </c>
      <c r="H307" s="99"/>
      <c r="I307" s="107">
        <f ca="1">IF(DAY(SepSön1)=1,SepSön1-3,SepSön1+4)</f>
        <v>43706</v>
      </c>
      <c r="J307" s="99"/>
      <c r="K307" s="107">
        <f ca="1">IF(DAY(SepSön1)=1,SepSön1-2,SepSön1+5)</f>
        <v>43707</v>
      </c>
      <c r="L307" s="99"/>
      <c r="M307" s="107">
        <f ca="1">IF(DAY(SepSön1)=1,SepSön1-1,SepSön1+6)</f>
        <v>43708</v>
      </c>
      <c r="N307" s="99"/>
      <c r="O307" s="107">
        <f ca="1">IF(DAY(SepSön1)=1,SepSön1,SepSön1+7)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 ca="1">IF(DAY(SepSön1)=1,SepSön1+1,SepSön1+8)</f>
        <v>43710</v>
      </c>
      <c r="D310" s="99"/>
      <c r="E310" s="107">
        <f ca="1">IF(DAY(SepSön1)=1,SepSön1+2,SepSön1+9)</f>
        <v>43711</v>
      </c>
      <c r="F310" s="99"/>
      <c r="G310" s="107">
        <f ca="1">IF(DAY(SepSön1)=1,SepSön1+3,SepSön1+10)</f>
        <v>43712</v>
      </c>
      <c r="H310" s="99"/>
      <c r="I310" s="107">
        <f ca="1">IF(DAY(SepSön1)=1,SepSön1+4,SepSön1+11)</f>
        <v>43713</v>
      </c>
      <c r="J310" s="99"/>
      <c r="K310" s="107">
        <f ca="1">IF(DAY(SepSön1)=1,SepSön1+5,SepSön1+12)</f>
        <v>43714</v>
      </c>
      <c r="L310" s="99"/>
      <c r="M310" s="107">
        <f ca="1">IF(DAY(SepSön1)=1,SepSön1+6,SepSön1+13)</f>
        <v>43715</v>
      </c>
      <c r="N310" s="99"/>
      <c r="O310" s="107">
        <f ca="1">IF(DAY(SepSön1)=1,SepSön1+7,SepSön1+14)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 ca="1">IF(DAY(SepSön1)=1,SepSön1+8,SepSön1+15)</f>
        <v>43717</v>
      </c>
      <c r="D313" s="99"/>
      <c r="E313" s="107">
        <f ca="1">IF(DAY(SepSön1)=1,SepSön1+9,SepSön1+16)</f>
        <v>43718</v>
      </c>
      <c r="F313" s="99"/>
      <c r="G313" s="107">
        <f ca="1">IF(DAY(SepSön1)=1,SepSön1+10,SepSön1+17)</f>
        <v>43719</v>
      </c>
      <c r="H313" s="99"/>
      <c r="I313" s="107">
        <f ca="1">IF(DAY(SepSön1)=1,SepSön1+11,SepSön1+18)</f>
        <v>43720</v>
      </c>
      <c r="J313" s="99"/>
      <c r="K313" s="107">
        <f ca="1">IF(DAY(SepSön1)=1,SepSön1+12,SepSön1+19)</f>
        <v>43721</v>
      </c>
      <c r="L313" s="99"/>
      <c r="M313" s="107">
        <f ca="1">IF(DAY(SepSön1)=1,SepSön1+13,SepSön1+20)</f>
        <v>43722</v>
      </c>
      <c r="N313" s="99"/>
      <c r="O313" s="107">
        <f ca="1">IF(DAY(SepSön1)=1,SepSön1+14,SepSön1+21)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 ca="1">IF(DAY(SepSön1)=1,SepSön1+15,SepSön1+22)</f>
        <v>43724</v>
      </c>
      <c r="D316" s="99"/>
      <c r="E316" s="107">
        <f ca="1">IF(DAY(SepSön1)=1,SepSön1+16,SepSön1+23)</f>
        <v>43725</v>
      </c>
      <c r="F316" s="99"/>
      <c r="G316" s="107">
        <f ca="1">IF(DAY(SepSön1)=1,SepSön1+17,SepSön1+24)</f>
        <v>43726</v>
      </c>
      <c r="H316" s="99"/>
      <c r="I316" s="107">
        <f ca="1">IF(DAY(SepSön1)=1,SepSön1+18,SepSön1+25)</f>
        <v>43727</v>
      </c>
      <c r="J316" s="99"/>
      <c r="K316" s="107">
        <f ca="1">IF(DAY(SepSön1)=1,SepSön1+19,SepSön1+26)</f>
        <v>43728</v>
      </c>
      <c r="L316" s="99"/>
      <c r="M316" s="107">
        <f ca="1">IF(DAY(SepSön1)=1,SepSön1+20,SepSön1+27)</f>
        <v>43729</v>
      </c>
      <c r="N316" s="99"/>
      <c r="O316" s="107">
        <f ca="1">IF(DAY(SepSön1)=1,SepSön1+21,SepSön1+28)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 ca="1">IF(DAY(SepSön1)=1,SepSön1+22,SepSön1+29)</f>
        <v>43731</v>
      </c>
      <c r="D319" s="99"/>
      <c r="E319" s="107">
        <f ca="1">IF(DAY(SepSön1)=1,SepSön1+23,SepSön1+30)</f>
        <v>43732</v>
      </c>
      <c r="F319" s="99"/>
      <c r="G319" s="107">
        <f ca="1">IF(DAY(SepSön1)=1,SepSön1+24,SepSön1+31)</f>
        <v>43733</v>
      </c>
      <c r="H319" s="99"/>
      <c r="I319" s="107">
        <f ca="1">IF(DAY(SepSön1)=1,SepSön1+25,SepSön1+32)</f>
        <v>43734</v>
      </c>
      <c r="J319" s="99"/>
      <c r="K319" s="107">
        <f ca="1">IF(DAY(SepSön1)=1,SepSön1+26,SepSön1+33)</f>
        <v>43735</v>
      </c>
      <c r="L319" s="99"/>
      <c r="M319" s="107">
        <f ca="1">IF(DAY(SepSön1)=1,SepSön1+27,SepSön1+34)</f>
        <v>43736</v>
      </c>
      <c r="N319" s="99"/>
      <c r="O319" s="107">
        <f ca="1">IF(DAY(SepSön1)=1,SepSön1+28,SepSön1+35)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 ca="1">IF(DAY(SepSön1)=1,SepSön1+29,SepSön1+36)</f>
        <v>43738</v>
      </c>
      <c r="D322" s="99"/>
      <c r="E322" s="107">
        <f ca="1">IF(DAY(SepSön1)=1,SepSön1+30,SepSön1+37)</f>
        <v>43739</v>
      </c>
      <c r="F322" s="99"/>
      <c r="G322" s="107">
        <f ca="1">IF(DAY(SepSön1)=1,SepSön1+31,SepSön1+38)</f>
        <v>43740</v>
      </c>
      <c r="H322" s="99"/>
      <c r="I322" s="107">
        <f ca="1">IF(DAY(SepSön1)=1,SepSön1+32,SepSön1+39)</f>
        <v>43741</v>
      </c>
      <c r="J322" s="99"/>
      <c r="K322" s="107">
        <f ca="1">IF(DAY(SepSön1)=1,SepSön1+33,SepSön1+40)</f>
        <v>43742</v>
      </c>
      <c r="L322" s="99"/>
      <c r="M322" s="107">
        <f ca="1">IF(DAY(SepSön1)=1,SepSön1+34,SepSön1+41)</f>
        <v>43743</v>
      </c>
      <c r="N322" s="99"/>
      <c r="O322" s="107">
        <f ca="1">IF(DAY(SepSön1)=1,SepSön1+35,SepSön1+42)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19" t="str">
        <f ca="1">TEXT(DATE(Kalenderår,10,1),"MMMM")</f>
        <v>oktober</v>
      </c>
      <c r="C326" s="119"/>
      <c r="D326" s="119"/>
      <c r="E326" s="119"/>
      <c r="F326" s="119"/>
      <c r="G326" s="119"/>
      <c r="H326" s="119"/>
      <c r="I326" s="119"/>
      <c r="J326" s="131" t="s">
        <v>78</v>
      </c>
      <c r="K326" s="132"/>
      <c r="L326" s="132"/>
      <c r="M326" s="118">
        <f ca="1">Kalenderår</f>
        <v>2019</v>
      </c>
      <c r="N326" s="118"/>
      <c r="O326" s="118"/>
      <c r="P326" s="20"/>
      <c r="Q326" s="85"/>
    </row>
    <row r="327" spans="1:17" s="9" customFormat="1" ht="18.95" customHeight="1" x14ac:dyDescent="0.2">
      <c r="A327" s="84" t="s">
        <v>55</v>
      </c>
      <c r="B327" s="110"/>
      <c r="C327" s="110"/>
      <c r="D327" s="110"/>
      <c r="E327" s="110"/>
      <c r="F327" s="110"/>
      <c r="G327" s="110"/>
      <c r="H327" s="110"/>
      <c r="I327" s="110"/>
      <c r="J327" s="110"/>
      <c r="K327" s="116" t="s">
        <v>79</v>
      </c>
      <c r="L327" s="117"/>
      <c r="M327" s="117"/>
      <c r="N327" s="117"/>
      <c r="Q327" s="85"/>
    </row>
    <row r="328" spans="1:17" s="9" customFormat="1" ht="18.95" customHeight="1" x14ac:dyDescent="0.2">
      <c r="A328" s="84"/>
      <c r="B328" s="110"/>
      <c r="C328" s="110"/>
      <c r="D328" s="110"/>
      <c r="E328" s="110"/>
      <c r="F328" s="110"/>
      <c r="G328" s="110"/>
      <c r="H328" s="110"/>
      <c r="I328" s="110"/>
      <c r="J328" s="110"/>
      <c r="K328" s="117"/>
      <c r="L328" s="117"/>
      <c r="M328" s="117"/>
      <c r="N328" s="117"/>
      <c r="Q328" s="85"/>
    </row>
    <row r="329" spans="1:17" s="9" customFormat="1" ht="18.95" customHeight="1" x14ac:dyDescent="0.2">
      <c r="A329" s="84"/>
      <c r="B329" s="110"/>
      <c r="C329" s="110"/>
      <c r="D329" s="110"/>
      <c r="E329" s="110"/>
      <c r="F329" s="110"/>
      <c r="G329" s="110"/>
      <c r="H329" s="110"/>
      <c r="I329" s="110"/>
      <c r="J329" s="110"/>
      <c r="K329" s="117"/>
      <c r="L329" s="117"/>
      <c r="M329" s="117"/>
      <c r="N329" s="117"/>
      <c r="Q329" s="85"/>
    </row>
    <row r="330" spans="1:17" s="9" customFormat="1" ht="18.95" customHeight="1" x14ac:dyDescent="0.2">
      <c r="A330" s="84"/>
      <c r="B330" s="110"/>
      <c r="C330" s="110"/>
      <c r="D330" s="110"/>
      <c r="E330" s="110"/>
      <c r="F330" s="110"/>
      <c r="G330" s="110"/>
      <c r="H330" s="110"/>
      <c r="I330" s="110"/>
      <c r="J330" s="110"/>
      <c r="K330" s="117"/>
      <c r="L330" s="117"/>
      <c r="M330" s="117"/>
      <c r="N330" s="117"/>
      <c r="Q330" s="85"/>
    </row>
    <row r="331" spans="1:17" s="9" customFormat="1" ht="18.95" customHeight="1" x14ac:dyDescent="0.2">
      <c r="A331" s="84"/>
      <c r="B331" s="110"/>
      <c r="C331" s="110"/>
      <c r="D331" s="110"/>
      <c r="E331" s="110"/>
      <c r="F331" s="110"/>
      <c r="G331" s="110"/>
      <c r="H331" s="110"/>
      <c r="I331" s="110"/>
      <c r="J331" s="110"/>
      <c r="K331" s="117"/>
      <c r="L331" s="117"/>
      <c r="M331" s="117"/>
      <c r="N331" s="117"/>
      <c r="Q331" s="85"/>
    </row>
    <row r="332" spans="1:17" s="9" customFormat="1" ht="18.95" customHeight="1" x14ac:dyDescent="0.2">
      <c r="A332" s="84"/>
      <c r="B332" s="110"/>
      <c r="C332" s="110"/>
      <c r="D332" s="110"/>
      <c r="E332" s="110"/>
      <c r="F332" s="110"/>
      <c r="G332" s="110"/>
      <c r="H332" s="110"/>
      <c r="I332" s="110"/>
      <c r="J332" s="110"/>
      <c r="K332" s="117"/>
      <c r="L332" s="117"/>
      <c r="M332" s="117"/>
      <c r="N332" s="117"/>
      <c r="Q332" s="85"/>
    </row>
    <row r="333" spans="1:17" s="9" customFormat="1" ht="18.95" customHeight="1" x14ac:dyDescent="0.2">
      <c r="A333" s="84"/>
      <c r="B333" s="110"/>
      <c r="C333" s="110"/>
      <c r="D333" s="110"/>
      <c r="E333" s="110"/>
      <c r="F333" s="110"/>
      <c r="G333" s="110"/>
      <c r="H333" s="110"/>
      <c r="I333" s="110"/>
      <c r="J333" s="110"/>
      <c r="K333" s="117"/>
      <c r="L333" s="117"/>
      <c r="M333" s="117"/>
      <c r="N333" s="117"/>
      <c r="Q333" s="85"/>
    </row>
    <row r="334" spans="1:17" s="9" customFormat="1" ht="18.95" customHeight="1" x14ac:dyDescent="0.2">
      <c r="A334" s="84"/>
      <c r="B334" s="110"/>
      <c r="C334" s="110"/>
      <c r="D334" s="110"/>
      <c r="E334" s="110"/>
      <c r="F334" s="110"/>
      <c r="G334" s="110"/>
      <c r="H334" s="110"/>
      <c r="I334" s="110"/>
      <c r="J334" s="110"/>
      <c r="K334" s="117"/>
      <c r="L334" s="117"/>
      <c r="M334" s="117"/>
      <c r="N334" s="117"/>
      <c r="Q334" s="85"/>
    </row>
    <row r="335" spans="1:17" s="9" customFormat="1" ht="18.95" customHeight="1" x14ac:dyDescent="0.2">
      <c r="A335" s="84"/>
      <c r="B335" s="110"/>
      <c r="C335" s="110"/>
      <c r="D335" s="110"/>
      <c r="E335" s="110"/>
      <c r="F335" s="110"/>
      <c r="G335" s="110"/>
      <c r="H335" s="110"/>
      <c r="I335" s="110"/>
      <c r="J335" s="110"/>
      <c r="K335" s="117"/>
      <c r="L335" s="117"/>
      <c r="M335" s="117"/>
      <c r="N335" s="117"/>
      <c r="Q335" s="85"/>
    </row>
    <row r="336" spans="1:17" s="9" customFormat="1" ht="18.95" customHeight="1" x14ac:dyDescent="0.2">
      <c r="A336" s="84"/>
      <c r="B336" s="110"/>
      <c r="C336" s="110"/>
      <c r="D336" s="110"/>
      <c r="E336" s="110"/>
      <c r="F336" s="110"/>
      <c r="G336" s="110"/>
      <c r="H336" s="110"/>
      <c r="I336" s="110"/>
      <c r="J336" s="110"/>
      <c r="K336" s="117"/>
      <c r="L336" s="117"/>
      <c r="M336" s="117"/>
      <c r="N336" s="117"/>
      <c r="Q336" s="85"/>
    </row>
    <row r="337" spans="1:22" s="9" customFormat="1" ht="18.95" customHeight="1" x14ac:dyDescent="0.2">
      <c r="A337" s="84"/>
      <c r="B337" s="110"/>
      <c r="C337" s="110"/>
      <c r="D337" s="110"/>
      <c r="E337" s="110"/>
      <c r="F337" s="110"/>
      <c r="G337" s="110"/>
      <c r="H337" s="110"/>
      <c r="I337" s="110"/>
      <c r="J337" s="110"/>
      <c r="K337" s="117"/>
      <c r="L337" s="117"/>
      <c r="M337" s="117"/>
      <c r="N337" s="117"/>
      <c r="Q337" s="85"/>
    </row>
    <row r="338" spans="1:22" s="9" customFormat="1" ht="18.95" customHeight="1" x14ac:dyDescent="0.2">
      <c r="A338" s="84"/>
      <c r="B338" s="110"/>
      <c r="C338" s="110"/>
      <c r="D338" s="110"/>
      <c r="E338" s="110"/>
      <c r="F338" s="110"/>
      <c r="G338" s="110"/>
      <c r="H338" s="110"/>
      <c r="I338" s="110"/>
      <c r="J338" s="110"/>
      <c r="K338" s="117"/>
      <c r="L338" s="117"/>
      <c r="M338" s="117"/>
      <c r="N338" s="117"/>
      <c r="Q338" s="85"/>
    </row>
    <row r="339" spans="1:22" s="9" customFormat="1" ht="18.95" customHeight="1" x14ac:dyDescent="0.2">
      <c r="A339" s="84"/>
      <c r="B339" s="110"/>
      <c r="C339" s="110"/>
      <c r="D339" s="110"/>
      <c r="E339" s="110"/>
      <c r="F339" s="110"/>
      <c r="G339" s="110"/>
      <c r="H339" s="110"/>
      <c r="I339" s="110"/>
      <c r="J339" s="110"/>
      <c r="K339" s="117"/>
      <c r="L339" s="117"/>
      <c r="M339" s="117"/>
      <c r="N339" s="117"/>
      <c r="Q339" s="85"/>
    </row>
    <row r="340" spans="1:22" s="9" customFormat="1" ht="18.95" customHeight="1" x14ac:dyDescent="0.2">
      <c r="A340" s="84"/>
      <c r="B340" s="110"/>
      <c r="C340" s="110"/>
      <c r="D340" s="110"/>
      <c r="E340" s="110"/>
      <c r="F340" s="110"/>
      <c r="G340" s="110"/>
      <c r="H340" s="110"/>
      <c r="I340" s="110"/>
      <c r="J340" s="110"/>
      <c r="K340" s="117"/>
      <c r="L340" s="117"/>
      <c r="M340" s="117"/>
      <c r="N340" s="117"/>
      <c r="Q340" s="85"/>
    </row>
    <row r="341" spans="1:22" s="9" customFormat="1" ht="18.95" customHeight="1" x14ac:dyDescent="0.2">
      <c r="A341" s="84"/>
      <c r="B341" s="110"/>
      <c r="C341" s="110"/>
      <c r="D341" s="110"/>
      <c r="E341" s="110"/>
      <c r="F341" s="110"/>
      <c r="G341" s="110"/>
      <c r="H341" s="110"/>
      <c r="I341" s="110"/>
      <c r="J341" s="110"/>
      <c r="K341" s="117"/>
      <c r="L341" s="117"/>
      <c r="M341" s="117"/>
      <c r="N341" s="117"/>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100"/>
      <c r="C343" s="107">
        <f ca="1">IF(DAY(OktSön1)=1,OktSön1-6,OktSön1+1)</f>
        <v>43738</v>
      </c>
      <c r="D343" s="99"/>
      <c r="E343" s="107">
        <f ca="1">IF(DAY(OktSön1)=1,OktSön1-5,OktSön1+2)</f>
        <v>43739</v>
      </c>
      <c r="F343" s="99"/>
      <c r="G343" s="107">
        <f ca="1">IF(DAY(OktSön1)=1,OktSön1-4,OktSön1+3)</f>
        <v>43740</v>
      </c>
      <c r="H343" s="99"/>
      <c r="I343" s="107">
        <f ca="1">IF(DAY(OktSön1)=1,OktSön1-3,OktSön1+4)</f>
        <v>43741</v>
      </c>
      <c r="J343" s="99"/>
      <c r="K343" s="107">
        <f ca="1">IF(DAY(OktSön1)=1,OktSön1-2,OktSön1+5)</f>
        <v>43742</v>
      </c>
      <c r="L343" s="99"/>
      <c r="M343" s="107">
        <f ca="1">IF(DAY(OktSön1)=1,OktSön1-1,OktSön1+6)</f>
        <v>43743</v>
      </c>
      <c r="N343" s="99"/>
      <c r="O343" s="107">
        <f ca="1">IF(DAY(OktSön1)=1,OktSön1,OktSön1+7)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 ca="1">IF(DAY(OktSön1)=1,OktSön1+1,OktSön1+8)</f>
        <v>43745</v>
      </c>
      <c r="D346" s="99"/>
      <c r="E346" s="107">
        <f ca="1">IF(DAY(OktSön1)=1,OktSön1+2,OktSön1+9)</f>
        <v>43746</v>
      </c>
      <c r="F346" s="99"/>
      <c r="G346" s="107">
        <f ca="1">IF(DAY(OktSön1)=1,OktSön1+3,OktSön1+10)</f>
        <v>43747</v>
      </c>
      <c r="H346" s="99"/>
      <c r="I346" s="107">
        <f ca="1">IF(DAY(OktSön1)=1,OktSön1+4,OktSön1+11)</f>
        <v>43748</v>
      </c>
      <c r="J346" s="99"/>
      <c r="K346" s="107">
        <f ca="1">IF(DAY(OktSön1)=1,OktSön1+5,OktSön1+12)</f>
        <v>43749</v>
      </c>
      <c r="L346" s="99"/>
      <c r="M346" s="107">
        <f ca="1">IF(DAY(OktSön1)=1,OktSön1+6,OktSön1+13)</f>
        <v>43750</v>
      </c>
      <c r="N346" s="99"/>
      <c r="O346" s="107">
        <f ca="1">IF(DAY(OktSön1)=1,OktSön1+7,OktSön1+14)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 ca="1">IF(DAY(OktSön1)=1,OktSön1+8,OktSön1+15)</f>
        <v>43752</v>
      </c>
      <c r="D349" s="99"/>
      <c r="E349" s="107">
        <f ca="1">IF(DAY(OktSön1)=1,OktSön1+9,OktSön1+16)</f>
        <v>43753</v>
      </c>
      <c r="F349" s="99"/>
      <c r="G349" s="107">
        <f ca="1">IF(DAY(OktSön1)=1,OktSön1+10,OktSön1+17)</f>
        <v>43754</v>
      </c>
      <c r="H349" s="99"/>
      <c r="I349" s="107">
        <f ca="1">IF(DAY(OktSön1)=1,OktSön1+11,OktSön1+18)</f>
        <v>43755</v>
      </c>
      <c r="J349" s="99"/>
      <c r="K349" s="107">
        <f ca="1">IF(DAY(OktSön1)=1,OktSön1+12,OktSön1+19)</f>
        <v>43756</v>
      </c>
      <c r="L349" s="99"/>
      <c r="M349" s="107">
        <f ca="1">IF(DAY(OktSön1)=1,OktSön1+13,OktSön1+20)</f>
        <v>43757</v>
      </c>
      <c r="N349" s="99"/>
      <c r="O349" s="107">
        <f ca="1">IF(DAY(OktSön1)=1,OktSön1+14,OktSön1+21)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 ca="1">IF(DAY(OktSön1)=1,OktSön1+15,OktSön1+22)</f>
        <v>43759</v>
      </c>
      <c r="D352" s="99"/>
      <c r="E352" s="107">
        <f ca="1">IF(DAY(OktSön1)=1,OktSön1+16,OktSön1+23)</f>
        <v>43760</v>
      </c>
      <c r="F352" s="99"/>
      <c r="G352" s="107">
        <f ca="1">IF(DAY(OktSön1)=1,OktSön1+17,OktSön1+24)</f>
        <v>43761</v>
      </c>
      <c r="H352" s="99"/>
      <c r="I352" s="107">
        <f ca="1">IF(DAY(OktSön1)=1,OktSön1+18,OktSön1+25)</f>
        <v>43762</v>
      </c>
      <c r="J352" s="99"/>
      <c r="K352" s="107">
        <f ca="1">IF(DAY(OktSön1)=1,OktSön1+19,OktSön1+26)</f>
        <v>43763</v>
      </c>
      <c r="L352" s="99"/>
      <c r="M352" s="107">
        <f ca="1">IF(DAY(OktSön1)=1,OktSön1+20,OktSön1+27)</f>
        <v>43764</v>
      </c>
      <c r="N352" s="99"/>
      <c r="O352" s="107">
        <f ca="1">IF(DAY(OktSön1)=1,OktSön1+21,OktSön1+28)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 ca="1">IF(DAY(OktSön1)=1,OktSön1+22,OktSön1+29)</f>
        <v>43766</v>
      </c>
      <c r="D355" s="99"/>
      <c r="E355" s="107">
        <f ca="1">IF(DAY(OktSön1)=1,OktSön1+23,OktSön1+30)</f>
        <v>43767</v>
      </c>
      <c r="F355" s="99"/>
      <c r="G355" s="107">
        <f ca="1">IF(DAY(OktSön1)=1,OktSön1+24,OktSön1+31)</f>
        <v>43768</v>
      </c>
      <c r="H355" s="99"/>
      <c r="I355" s="107">
        <f ca="1">IF(DAY(OktSön1)=1,OktSön1+25,OktSön1+32)</f>
        <v>43769</v>
      </c>
      <c r="J355" s="99"/>
      <c r="K355" s="107">
        <f ca="1">IF(DAY(OktSön1)=1,OktSön1+26,OktSön1+33)</f>
        <v>43770</v>
      </c>
      <c r="L355" s="99"/>
      <c r="M355" s="107">
        <f ca="1">IF(DAY(OktSön1)=1,OktSön1+27,OktSön1+34)</f>
        <v>43771</v>
      </c>
      <c r="N355" s="99"/>
      <c r="O355" s="107">
        <f ca="1">IF(DAY(OktSön1)=1,OktSön1+28,OktSön1+35)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 ca="1">IF(DAY(OktSön1)=1,OktSön1+29,OktSön1+36)</f>
        <v>43773</v>
      </c>
      <c r="D358" s="99"/>
      <c r="E358" s="107">
        <f ca="1">IF(DAY(OktSön1)=1,OktSön1+30,OktSön1+37)</f>
        <v>43774</v>
      </c>
      <c r="F358" s="99"/>
      <c r="G358" s="107">
        <f ca="1">IF(DAY(OktSön1)=1,OktSön1+31,OktSön1+38)</f>
        <v>43775</v>
      </c>
      <c r="H358" s="99"/>
      <c r="I358" s="107">
        <f ca="1">IF(DAY(OktSön1)=1,OktSön1+32,OktSön1+39)</f>
        <v>43776</v>
      </c>
      <c r="J358" s="99"/>
      <c r="K358" s="107">
        <f ca="1">IF(DAY(OktSön1)=1,OktSön1+33,OktSön1+40)</f>
        <v>43777</v>
      </c>
      <c r="L358" s="99"/>
      <c r="M358" s="107">
        <f ca="1">IF(DAY(OktSön1)=1,OktSön1+34,OktSön1+41)</f>
        <v>43778</v>
      </c>
      <c r="N358" s="99"/>
      <c r="O358" s="107">
        <f ca="1">IF(DAY(OktSön1)=1,OktSön1+35,OktSön1+42)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19" t="str">
        <f ca="1">TEXT(DATE(Kalenderår,11,1),"MMMM")</f>
        <v>november</v>
      </c>
      <c r="C362" s="119"/>
      <c r="D362" s="119"/>
      <c r="E362" s="119"/>
      <c r="F362" s="119"/>
      <c r="G362" s="119"/>
      <c r="H362" s="119"/>
      <c r="I362" s="119"/>
      <c r="J362" s="131" t="s">
        <v>78</v>
      </c>
      <c r="K362" s="132"/>
      <c r="L362" s="132"/>
      <c r="M362" s="118">
        <f ca="1">Kalenderår</f>
        <v>2019</v>
      </c>
      <c r="N362" s="118"/>
      <c r="O362" s="118"/>
      <c r="P362" s="118"/>
      <c r="Q362" s="85"/>
    </row>
    <row r="363" spans="1:17" s="9" customFormat="1" ht="18.95" customHeight="1" x14ac:dyDescent="0.2">
      <c r="A363" s="84" t="s">
        <v>60</v>
      </c>
      <c r="B363" s="110"/>
      <c r="C363" s="110"/>
      <c r="D363" s="110"/>
      <c r="E363" s="110"/>
      <c r="F363" s="110"/>
      <c r="G363" s="110"/>
      <c r="H363" s="110"/>
      <c r="I363" s="110"/>
      <c r="J363" s="110"/>
      <c r="K363" s="112" t="s">
        <v>79</v>
      </c>
      <c r="L363" s="113"/>
      <c r="M363" s="113"/>
      <c r="N363" s="113"/>
      <c r="Q363" s="85"/>
    </row>
    <row r="364" spans="1:17" s="9" customFormat="1" ht="18.95" customHeight="1" x14ac:dyDescent="0.2">
      <c r="A364" s="84"/>
      <c r="B364" s="110"/>
      <c r="C364" s="110"/>
      <c r="D364" s="110"/>
      <c r="E364" s="110"/>
      <c r="F364" s="110"/>
      <c r="G364" s="110"/>
      <c r="H364" s="110"/>
      <c r="I364" s="110"/>
      <c r="J364" s="110"/>
      <c r="K364" s="113"/>
      <c r="L364" s="113"/>
      <c r="M364" s="113"/>
      <c r="N364" s="113"/>
      <c r="Q364" s="85"/>
    </row>
    <row r="365" spans="1:17" s="9" customFormat="1" ht="18.95" customHeight="1" x14ac:dyDescent="0.2">
      <c r="A365" s="84"/>
      <c r="B365" s="110"/>
      <c r="C365" s="110"/>
      <c r="D365" s="110"/>
      <c r="E365" s="110"/>
      <c r="F365" s="110"/>
      <c r="G365" s="110"/>
      <c r="H365" s="110"/>
      <c r="I365" s="110"/>
      <c r="J365" s="110"/>
      <c r="K365" s="113"/>
      <c r="L365" s="113"/>
      <c r="M365" s="113"/>
      <c r="N365" s="113"/>
      <c r="Q365" s="85"/>
    </row>
    <row r="366" spans="1:17" s="9" customFormat="1" ht="18.95" customHeight="1" x14ac:dyDescent="0.2">
      <c r="A366" s="84"/>
      <c r="B366" s="110"/>
      <c r="C366" s="110"/>
      <c r="D366" s="110"/>
      <c r="E366" s="110"/>
      <c r="F366" s="110"/>
      <c r="G366" s="110"/>
      <c r="H366" s="110"/>
      <c r="I366" s="110"/>
      <c r="J366" s="110"/>
      <c r="K366" s="113"/>
      <c r="L366" s="113"/>
      <c r="M366" s="113"/>
      <c r="N366" s="113"/>
      <c r="Q366" s="85"/>
    </row>
    <row r="367" spans="1:17" s="9" customFormat="1" ht="18.95" customHeight="1" x14ac:dyDescent="0.2">
      <c r="A367" s="84"/>
      <c r="B367" s="110"/>
      <c r="C367" s="110"/>
      <c r="D367" s="110"/>
      <c r="E367" s="110"/>
      <c r="F367" s="110"/>
      <c r="G367" s="110"/>
      <c r="H367" s="110"/>
      <c r="I367" s="110"/>
      <c r="J367" s="110"/>
      <c r="K367" s="113"/>
      <c r="L367" s="113"/>
      <c r="M367" s="113"/>
      <c r="N367" s="113"/>
      <c r="Q367" s="85"/>
    </row>
    <row r="368" spans="1:17" s="9" customFormat="1" ht="18.95" customHeight="1" x14ac:dyDescent="0.2">
      <c r="A368" s="84"/>
      <c r="B368" s="110"/>
      <c r="C368" s="110"/>
      <c r="D368" s="110"/>
      <c r="E368" s="110"/>
      <c r="F368" s="110"/>
      <c r="G368" s="110"/>
      <c r="H368" s="110"/>
      <c r="I368" s="110"/>
      <c r="J368" s="110"/>
      <c r="K368" s="113"/>
      <c r="L368" s="113"/>
      <c r="M368" s="113"/>
      <c r="N368" s="113"/>
      <c r="Q368" s="85"/>
    </row>
    <row r="369" spans="1:22" s="9" customFormat="1" ht="18.95" customHeight="1" x14ac:dyDescent="0.2">
      <c r="A369" s="84"/>
      <c r="B369" s="110"/>
      <c r="C369" s="110"/>
      <c r="D369" s="110"/>
      <c r="E369" s="110"/>
      <c r="F369" s="110"/>
      <c r="G369" s="110"/>
      <c r="H369" s="110"/>
      <c r="I369" s="110"/>
      <c r="J369" s="110"/>
      <c r="K369" s="113"/>
      <c r="L369" s="113"/>
      <c r="M369" s="113"/>
      <c r="N369" s="113"/>
      <c r="Q369" s="85"/>
    </row>
    <row r="370" spans="1:22" s="9" customFormat="1" ht="18.95" customHeight="1" x14ac:dyDescent="0.2">
      <c r="A370" s="84"/>
      <c r="B370" s="110"/>
      <c r="C370" s="110"/>
      <c r="D370" s="110"/>
      <c r="E370" s="110"/>
      <c r="F370" s="110"/>
      <c r="G370" s="110"/>
      <c r="H370" s="110"/>
      <c r="I370" s="110"/>
      <c r="J370" s="110"/>
      <c r="K370" s="113"/>
      <c r="L370" s="113"/>
      <c r="M370" s="113"/>
      <c r="N370" s="113"/>
      <c r="Q370" s="85"/>
    </row>
    <row r="371" spans="1:22" s="9" customFormat="1" ht="18.95" customHeight="1" x14ac:dyDescent="0.2">
      <c r="A371" s="84"/>
      <c r="B371" s="110"/>
      <c r="C371" s="110"/>
      <c r="D371" s="110"/>
      <c r="E371" s="110"/>
      <c r="F371" s="110"/>
      <c r="G371" s="110"/>
      <c r="H371" s="110"/>
      <c r="I371" s="110"/>
      <c r="J371" s="110"/>
      <c r="K371" s="113"/>
      <c r="L371" s="113"/>
      <c r="M371" s="113"/>
      <c r="N371" s="113"/>
      <c r="Q371" s="85"/>
    </row>
    <row r="372" spans="1:22" s="9" customFormat="1" ht="18.95" customHeight="1" x14ac:dyDescent="0.2">
      <c r="A372" s="84"/>
      <c r="B372" s="110"/>
      <c r="C372" s="110"/>
      <c r="D372" s="110"/>
      <c r="E372" s="110"/>
      <c r="F372" s="110"/>
      <c r="G372" s="110"/>
      <c r="H372" s="110"/>
      <c r="I372" s="110"/>
      <c r="J372" s="110"/>
      <c r="K372" s="113"/>
      <c r="L372" s="113"/>
      <c r="M372" s="113"/>
      <c r="N372" s="113"/>
      <c r="Q372" s="85"/>
    </row>
    <row r="373" spans="1:22" s="9" customFormat="1" ht="18.95" customHeight="1" x14ac:dyDescent="0.2">
      <c r="A373" s="84"/>
      <c r="B373" s="110"/>
      <c r="C373" s="110"/>
      <c r="D373" s="110"/>
      <c r="E373" s="110"/>
      <c r="F373" s="110"/>
      <c r="G373" s="110"/>
      <c r="H373" s="110"/>
      <c r="I373" s="110"/>
      <c r="J373" s="110"/>
      <c r="K373" s="113"/>
      <c r="L373" s="113"/>
      <c r="M373" s="113"/>
      <c r="N373" s="113"/>
      <c r="Q373" s="85"/>
    </row>
    <row r="374" spans="1:22" s="9" customFormat="1" ht="18.95" customHeight="1" x14ac:dyDescent="0.2">
      <c r="A374" s="84"/>
      <c r="B374" s="110"/>
      <c r="C374" s="110"/>
      <c r="D374" s="110"/>
      <c r="E374" s="110"/>
      <c r="F374" s="110"/>
      <c r="G374" s="110"/>
      <c r="H374" s="110"/>
      <c r="I374" s="110"/>
      <c r="J374" s="110"/>
      <c r="K374" s="113"/>
      <c r="L374" s="113"/>
      <c r="M374" s="113"/>
      <c r="N374" s="113"/>
      <c r="Q374" s="85"/>
    </row>
    <row r="375" spans="1:22" s="9" customFormat="1" ht="18.95" customHeight="1" x14ac:dyDescent="0.2">
      <c r="A375" s="84"/>
      <c r="B375" s="110"/>
      <c r="C375" s="110"/>
      <c r="D375" s="110"/>
      <c r="E375" s="110"/>
      <c r="F375" s="110"/>
      <c r="G375" s="110"/>
      <c r="H375" s="110"/>
      <c r="I375" s="110"/>
      <c r="J375" s="110"/>
      <c r="K375" s="113"/>
      <c r="L375" s="113"/>
      <c r="M375" s="113"/>
      <c r="N375" s="113"/>
      <c r="Q375" s="85"/>
    </row>
    <row r="376" spans="1:22" s="9" customFormat="1" ht="18.95" customHeight="1" x14ac:dyDescent="0.2">
      <c r="A376" s="84"/>
      <c r="B376" s="110"/>
      <c r="C376" s="110"/>
      <c r="D376" s="110"/>
      <c r="E376" s="110"/>
      <c r="F376" s="110"/>
      <c r="G376" s="110"/>
      <c r="H376" s="110"/>
      <c r="I376" s="110"/>
      <c r="J376" s="110"/>
      <c r="K376" s="113"/>
      <c r="L376" s="113"/>
      <c r="M376" s="113"/>
      <c r="N376" s="113"/>
      <c r="Q376" s="85"/>
    </row>
    <row r="377" spans="1:22" s="9" customFormat="1" ht="18.95" customHeight="1" x14ac:dyDescent="0.2">
      <c r="A377" s="84"/>
      <c r="B377" s="110"/>
      <c r="C377" s="110"/>
      <c r="D377" s="110"/>
      <c r="E377" s="110"/>
      <c r="F377" s="110"/>
      <c r="G377" s="110"/>
      <c r="H377" s="110"/>
      <c r="I377" s="110"/>
      <c r="J377" s="110"/>
      <c r="K377" s="113"/>
      <c r="L377" s="113"/>
      <c r="M377" s="113"/>
      <c r="N377" s="113"/>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100"/>
      <c r="C379" s="107">
        <f ca="1">IF(DAY(NovSön1)=1,NovSön1-6,NovSön1+1)</f>
        <v>43766</v>
      </c>
      <c r="D379" s="99"/>
      <c r="E379" s="107">
        <f ca="1">IF(DAY(NovSön1)=1,NovSön1-5,NovSön1+2)</f>
        <v>43767</v>
      </c>
      <c r="F379" s="99"/>
      <c r="G379" s="107">
        <f ca="1">IF(DAY(NovSön1)=1,NovSön1-4,NovSön1+3)</f>
        <v>43768</v>
      </c>
      <c r="H379" s="99"/>
      <c r="I379" s="107">
        <f ca="1">IF(DAY(NovSön1)=1,NovSön1-3,NovSön1+4)</f>
        <v>43769</v>
      </c>
      <c r="J379" s="99"/>
      <c r="K379" s="107">
        <f ca="1">IF(DAY(NovSön1)=1,NovSön1-2,NovSön1+5)</f>
        <v>43770</v>
      </c>
      <c r="L379" s="99"/>
      <c r="M379" s="107">
        <f ca="1">IF(DAY(NovSön1)=1,NovSön1-1,NovSön1+6)</f>
        <v>43771</v>
      </c>
      <c r="N379" s="99"/>
      <c r="O379" s="107">
        <f ca="1">IF(DAY(NovSön1)=1,NovSön1,NovSön1+7)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 ca="1">IF(DAY(NovSön1)=1,NovSön1+1,NovSön1+8)</f>
        <v>43773</v>
      </c>
      <c r="D382" s="99"/>
      <c r="E382" s="107">
        <f ca="1">IF(DAY(NovSön1)=1,NovSön1+2,NovSön1+9)</f>
        <v>43774</v>
      </c>
      <c r="F382" s="99"/>
      <c r="G382" s="107">
        <f ca="1">IF(DAY(NovSön1)=1,NovSön1+3,NovSön1+10)</f>
        <v>43775</v>
      </c>
      <c r="H382" s="99"/>
      <c r="I382" s="107">
        <f ca="1">IF(DAY(NovSön1)=1,NovSön1+4,NovSön1+11)</f>
        <v>43776</v>
      </c>
      <c r="J382" s="99"/>
      <c r="K382" s="107">
        <f ca="1">IF(DAY(NovSön1)=1,NovSön1+5,NovSön1+12)</f>
        <v>43777</v>
      </c>
      <c r="L382" s="99"/>
      <c r="M382" s="107">
        <f ca="1">IF(DAY(NovSön1)=1,NovSön1+6,NovSön1+13)</f>
        <v>43778</v>
      </c>
      <c r="N382" s="99"/>
      <c r="O382" s="107">
        <f ca="1">IF(DAY(NovSön1)=1,NovSön1+7,NovSön1+14)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 ca="1">IF(DAY(NovSön1)=1,NovSön1+8,NovSön1+15)</f>
        <v>43780</v>
      </c>
      <c r="D385" s="99"/>
      <c r="E385" s="107">
        <f ca="1">IF(DAY(NovSön1)=1,NovSön1+9,NovSön1+16)</f>
        <v>43781</v>
      </c>
      <c r="F385" s="99"/>
      <c r="G385" s="107">
        <f ca="1">IF(DAY(NovSön1)=1,NovSön1+10,NovSön1+17)</f>
        <v>43782</v>
      </c>
      <c r="H385" s="99"/>
      <c r="I385" s="107">
        <f ca="1">IF(DAY(NovSön1)=1,NovSön1+11,NovSön1+18)</f>
        <v>43783</v>
      </c>
      <c r="J385" s="99"/>
      <c r="K385" s="107">
        <f ca="1">IF(DAY(NovSön1)=1,NovSön1+12,NovSön1+19)</f>
        <v>43784</v>
      </c>
      <c r="L385" s="99"/>
      <c r="M385" s="107">
        <f ca="1">IF(DAY(NovSön1)=1,NovSön1+13,NovSön1+20)</f>
        <v>43785</v>
      </c>
      <c r="N385" s="99"/>
      <c r="O385" s="107">
        <f ca="1">IF(DAY(NovSön1)=1,NovSön1+14,NovSön1+21)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 ca="1">IF(DAY(NovSön1)=1,NovSön1+15,NovSön1+22)</f>
        <v>43787</v>
      </c>
      <c r="D388" s="99"/>
      <c r="E388" s="107">
        <f ca="1">IF(DAY(NovSön1)=1,NovSön1+16,NovSön1+23)</f>
        <v>43788</v>
      </c>
      <c r="F388" s="99"/>
      <c r="G388" s="107">
        <f ca="1">IF(DAY(NovSön1)=1,NovSön1+17,NovSön1+24)</f>
        <v>43789</v>
      </c>
      <c r="H388" s="99"/>
      <c r="I388" s="107">
        <f ca="1">IF(DAY(NovSön1)=1,NovSön1+18,NovSön1+25)</f>
        <v>43790</v>
      </c>
      <c r="J388" s="99"/>
      <c r="K388" s="107">
        <f ca="1">IF(DAY(NovSön1)=1,NovSön1+19,NovSön1+26)</f>
        <v>43791</v>
      </c>
      <c r="L388" s="99"/>
      <c r="M388" s="107">
        <f ca="1">IF(DAY(NovSön1)=1,NovSön1+20,NovSön1+27)</f>
        <v>43792</v>
      </c>
      <c r="N388" s="99"/>
      <c r="O388" s="107">
        <f ca="1">IF(DAY(NovSön1)=1,NovSön1+21,NovSön1+28)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 ca="1">IF(DAY(NovSön1)=1,NovSön1+22,NovSön1+29)</f>
        <v>43794</v>
      </c>
      <c r="D391" s="99"/>
      <c r="E391" s="107">
        <f ca="1">IF(DAY(NovSön1)=1,NovSön1+23,NovSön1+30)</f>
        <v>43795</v>
      </c>
      <c r="F391" s="99"/>
      <c r="G391" s="107">
        <f ca="1">IF(DAY(NovSön1)=1,NovSön1+24,NovSön1+31)</f>
        <v>43796</v>
      </c>
      <c r="H391" s="99"/>
      <c r="I391" s="107">
        <f ca="1">IF(DAY(NovSön1)=1,NovSön1+25,NovSön1+32)</f>
        <v>43797</v>
      </c>
      <c r="J391" s="99"/>
      <c r="K391" s="107">
        <f ca="1">IF(DAY(NovSön1)=1,NovSön1+26,NovSön1+33)</f>
        <v>43798</v>
      </c>
      <c r="L391" s="99"/>
      <c r="M391" s="107">
        <f ca="1">IF(DAY(NovSön1)=1,NovSön1+27,NovSön1+34)</f>
        <v>43799</v>
      </c>
      <c r="N391" s="99"/>
      <c r="O391" s="107">
        <f ca="1">IF(DAY(NovSön1)=1,NovSön1+28,NovSön1+35)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 ca="1">IF(DAY(NovSön1)=1,NovSön1+29,NovSön1+36)</f>
        <v>43801</v>
      </c>
      <c r="D394" s="99"/>
      <c r="E394" s="107">
        <f ca="1">IF(DAY(NovSön1)=1,NovSön1+30,NovSön1+37)</f>
        <v>43802</v>
      </c>
      <c r="F394" s="99"/>
      <c r="G394" s="107">
        <f ca="1">IF(DAY(NovSön1)=1,NovSön1+31,NovSön1+38)</f>
        <v>43803</v>
      </c>
      <c r="H394" s="99"/>
      <c r="I394" s="107">
        <f ca="1">IF(DAY(NovSön1)=1,NovSön1+32,NovSön1+39)</f>
        <v>43804</v>
      </c>
      <c r="J394" s="99"/>
      <c r="K394" s="107">
        <f ca="1">IF(DAY(NovSön1)=1,NovSön1+33,NovSön1+40)</f>
        <v>43805</v>
      </c>
      <c r="L394" s="99"/>
      <c r="M394" s="107">
        <f ca="1">IF(DAY(NovSön1)=1,NovSön1+34,NovSön1+41)</f>
        <v>43806</v>
      </c>
      <c r="N394" s="99"/>
      <c r="O394" s="107">
        <f ca="1">IF(DAY(NovSön1)=1,NovSön1+35,NovSön1+42)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15" t="str">
        <f ca="1">TEXT(DATE(Kalenderår,12,1),"MMMM")</f>
        <v>december</v>
      </c>
      <c r="C398" s="115"/>
      <c r="D398" s="115"/>
      <c r="E398" s="115"/>
      <c r="F398" s="115"/>
      <c r="G398" s="115"/>
      <c r="H398" s="115"/>
      <c r="I398" s="115"/>
      <c r="J398" s="131" t="s">
        <v>78</v>
      </c>
      <c r="K398" s="132"/>
      <c r="L398" s="132"/>
      <c r="M398" s="114">
        <f ca="1">Kalenderår</f>
        <v>2019</v>
      </c>
      <c r="N398" s="114"/>
      <c r="O398" s="114"/>
      <c r="P398" s="114"/>
      <c r="Q398" s="85"/>
    </row>
    <row r="399" spans="1:17" s="9" customFormat="1" ht="18.75" customHeight="1" x14ac:dyDescent="0.2">
      <c r="A399" s="84" t="s">
        <v>65</v>
      </c>
      <c r="B399" s="110"/>
      <c r="C399" s="110"/>
      <c r="D399" s="110"/>
      <c r="E399" s="110"/>
      <c r="F399" s="110"/>
      <c r="G399" s="110"/>
      <c r="H399" s="110"/>
      <c r="I399" s="110"/>
      <c r="J399" s="112" t="s">
        <v>79</v>
      </c>
      <c r="K399" s="113"/>
      <c r="L399" s="113"/>
      <c r="M399" s="113"/>
      <c r="N399" s="113"/>
      <c r="O399" s="135"/>
      <c r="Q399" s="85"/>
    </row>
    <row r="400" spans="1:17" s="9" customFormat="1" ht="18.75" customHeight="1" x14ac:dyDescent="0.2">
      <c r="A400" s="84"/>
      <c r="B400" s="110"/>
      <c r="C400" s="110"/>
      <c r="D400" s="110"/>
      <c r="E400" s="110"/>
      <c r="F400" s="110"/>
      <c r="G400" s="110"/>
      <c r="H400" s="110"/>
      <c r="I400" s="110"/>
      <c r="J400" s="113"/>
      <c r="K400" s="113"/>
      <c r="L400" s="113"/>
      <c r="M400" s="113"/>
      <c r="N400" s="113"/>
      <c r="O400" s="135"/>
      <c r="Q400" s="85"/>
    </row>
    <row r="401" spans="1:22" s="9" customFormat="1" ht="18.75" customHeight="1" x14ac:dyDescent="0.2">
      <c r="A401" s="84"/>
      <c r="B401" s="110"/>
      <c r="C401" s="110"/>
      <c r="D401" s="110"/>
      <c r="E401" s="110"/>
      <c r="F401" s="110"/>
      <c r="G401" s="110"/>
      <c r="H401" s="110"/>
      <c r="I401" s="110"/>
      <c r="J401" s="113"/>
      <c r="K401" s="113"/>
      <c r="L401" s="113"/>
      <c r="M401" s="113"/>
      <c r="N401" s="113"/>
      <c r="O401" s="135"/>
      <c r="Q401" s="85"/>
    </row>
    <row r="402" spans="1:22" s="9" customFormat="1" ht="18.75" customHeight="1" x14ac:dyDescent="0.2">
      <c r="A402" s="84"/>
      <c r="B402" s="110"/>
      <c r="C402" s="110"/>
      <c r="D402" s="110"/>
      <c r="E402" s="110"/>
      <c r="F402" s="110"/>
      <c r="G402" s="110"/>
      <c r="H402" s="110"/>
      <c r="I402" s="110"/>
      <c r="J402" s="113"/>
      <c r="K402" s="113"/>
      <c r="L402" s="113"/>
      <c r="M402" s="113"/>
      <c r="N402" s="113"/>
      <c r="O402" s="135"/>
      <c r="Q402" s="85"/>
    </row>
    <row r="403" spans="1:22" s="9" customFormat="1" ht="18.75" customHeight="1" x14ac:dyDescent="0.2">
      <c r="A403" s="84"/>
      <c r="B403" s="110"/>
      <c r="C403" s="110"/>
      <c r="D403" s="110"/>
      <c r="E403" s="110"/>
      <c r="F403" s="110"/>
      <c r="G403" s="110"/>
      <c r="H403" s="110"/>
      <c r="I403" s="110"/>
      <c r="J403" s="113"/>
      <c r="K403" s="113"/>
      <c r="L403" s="113"/>
      <c r="M403" s="113"/>
      <c r="N403" s="113"/>
      <c r="O403" s="135"/>
      <c r="Q403" s="85"/>
    </row>
    <row r="404" spans="1:22" s="9" customFormat="1" ht="18.75" customHeight="1" x14ac:dyDescent="0.2">
      <c r="A404" s="84"/>
      <c r="B404" s="110"/>
      <c r="C404" s="110"/>
      <c r="D404" s="110"/>
      <c r="E404" s="110"/>
      <c r="F404" s="110"/>
      <c r="G404" s="110"/>
      <c r="H404" s="110"/>
      <c r="I404" s="110"/>
      <c r="J404" s="113"/>
      <c r="K404" s="113"/>
      <c r="L404" s="113"/>
      <c r="M404" s="113"/>
      <c r="N404" s="113"/>
      <c r="O404" s="135"/>
      <c r="Q404" s="85"/>
    </row>
    <row r="405" spans="1:22" s="9" customFormat="1" ht="18.75" customHeight="1" x14ac:dyDescent="0.2">
      <c r="A405" s="84"/>
      <c r="B405" s="110"/>
      <c r="C405" s="110"/>
      <c r="D405" s="110"/>
      <c r="E405" s="110"/>
      <c r="F405" s="110"/>
      <c r="G405" s="110"/>
      <c r="H405" s="110"/>
      <c r="I405" s="110"/>
      <c r="J405" s="113"/>
      <c r="K405" s="113"/>
      <c r="L405" s="113"/>
      <c r="M405" s="113"/>
      <c r="N405" s="113"/>
      <c r="O405" s="135"/>
      <c r="Q405" s="85"/>
    </row>
    <row r="406" spans="1:22" s="9" customFormat="1" ht="18.75" customHeight="1" x14ac:dyDescent="0.2">
      <c r="A406" s="84"/>
      <c r="B406" s="110"/>
      <c r="C406" s="110"/>
      <c r="D406" s="110"/>
      <c r="E406" s="110"/>
      <c r="F406" s="110"/>
      <c r="G406" s="110"/>
      <c r="H406" s="110"/>
      <c r="I406" s="110"/>
      <c r="J406" s="113"/>
      <c r="K406" s="113"/>
      <c r="L406" s="113"/>
      <c r="M406" s="113"/>
      <c r="N406" s="113"/>
      <c r="O406" s="135"/>
      <c r="Q406" s="85"/>
    </row>
    <row r="407" spans="1:22" s="9" customFormat="1" ht="18.75" customHeight="1" x14ac:dyDescent="0.2">
      <c r="A407" s="84"/>
      <c r="B407" s="110"/>
      <c r="C407" s="110"/>
      <c r="D407" s="110"/>
      <c r="E407" s="110"/>
      <c r="F407" s="110"/>
      <c r="G407" s="110"/>
      <c r="H407" s="110"/>
      <c r="I407" s="110"/>
      <c r="J407" s="113"/>
      <c r="K407" s="113"/>
      <c r="L407" s="113"/>
      <c r="M407" s="113"/>
      <c r="N407" s="113"/>
      <c r="O407" s="135"/>
      <c r="Q407" s="85"/>
    </row>
    <row r="408" spans="1:22" s="9" customFormat="1" ht="18.75" customHeight="1" x14ac:dyDescent="0.2">
      <c r="A408" s="84"/>
      <c r="B408" s="110"/>
      <c r="C408" s="110"/>
      <c r="D408" s="110"/>
      <c r="E408" s="110"/>
      <c r="F408" s="110"/>
      <c r="G408" s="110"/>
      <c r="H408" s="110"/>
      <c r="I408" s="110"/>
      <c r="J408" s="113"/>
      <c r="K408" s="113"/>
      <c r="L408" s="113"/>
      <c r="M408" s="113"/>
      <c r="N408" s="113"/>
      <c r="O408" s="135"/>
      <c r="Q408" s="85"/>
    </row>
    <row r="409" spans="1:22" s="9" customFormat="1" ht="18.75" customHeight="1" x14ac:dyDescent="0.2">
      <c r="A409" s="84"/>
      <c r="B409" s="110"/>
      <c r="C409" s="110"/>
      <c r="D409" s="110"/>
      <c r="E409" s="110"/>
      <c r="F409" s="110"/>
      <c r="G409" s="110"/>
      <c r="H409" s="110"/>
      <c r="I409" s="110"/>
      <c r="J409" s="113"/>
      <c r="K409" s="113"/>
      <c r="L409" s="113"/>
      <c r="M409" s="113"/>
      <c r="N409" s="113"/>
      <c r="O409" s="135"/>
      <c r="Q409" s="85"/>
    </row>
    <row r="410" spans="1:22" s="9" customFormat="1" ht="18.75" customHeight="1" x14ac:dyDescent="0.2">
      <c r="A410" s="84"/>
      <c r="B410" s="110"/>
      <c r="C410" s="110"/>
      <c r="D410" s="110"/>
      <c r="E410" s="110"/>
      <c r="F410" s="110"/>
      <c r="G410" s="110"/>
      <c r="H410" s="110"/>
      <c r="I410" s="110"/>
      <c r="J410" s="113"/>
      <c r="K410" s="113"/>
      <c r="L410" s="113"/>
      <c r="M410" s="113"/>
      <c r="N410" s="113"/>
      <c r="O410" s="135"/>
      <c r="Q410" s="85"/>
    </row>
    <row r="411" spans="1:22" s="9" customFormat="1" ht="18.75" customHeight="1" x14ac:dyDescent="0.2">
      <c r="A411" s="84"/>
      <c r="B411" s="110"/>
      <c r="C411" s="110"/>
      <c r="D411" s="110"/>
      <c r="E411" s="110"/>
      <c r="F411" s="110"/>
      <c r="G411" s="110"/>
      <c r="H411" s="110"/>
      <c r="I411" s="110"/>
      <c r="J411" s="113"/>
      <c r="K411" s="113"/>
      <c r="L411" s="113"/>
      <c r="M411" s="113"/>
      <c r="N411" s="113"/>
      <c r="O411" s="135"/>
      <c r="Q411" s="85"/>
    </row>
    <row r="412" spans="1:22" s="9" customFormat="1" ht="18.75" customHeight="1" x14ac:dyDescent="0.2">
      <c r="A412" s="84"/>
      <c r="B412" s="110"/>
      <c r="C412" s="110"/>
      <c r="D412" s="110"/>
      <c r="E412" s="110"/>
      <c r="F412" s="110"/>
      <c r="G412" s="110"/>
      <c r="H412" s="110"/>
      <c r="I412" s="110"/>
      <c r="J412" s="113"/>
      <c r="K412" s="113"/>
      <c r="L412" s="113"/>
      <c r="M412" s="113"/>
      <c r="N412" s="113"/>
      <c r="O412" s="135"/>
      <c r="Q412" s="85"/>
    </row>
    <row r="413" spans="1:22" s="9" customFormat="1" ht="18.75" customHeight="1" x14ac:dyDescent="0.2">
      <c r="A413" s="84"/>
      <c r="B413" s="110"/>
      <c r="C413" s="110"/>
      <c r="D413" s="110"/>
      <c r="E413" s="110"/>
      <c r="F413" s="110"/>
      <c r="G413" s="110"/>
      <c r="H413" s="110"/>
      <c r="I413" s="110"/>
      <c r="J413" s="113"/>
      <c r="K413" s="113"/>
      <c r="L413" s="113"/>
      <c r="M413" s="113"/>
      <c r="N413" s="113"/>
      <c r="O413" s="135"/>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34" t="s">
        <v>85</v>
      </c>
      <c r="P414" s="9"/>
      <c r="Q414" s="86"/>
      <c r="U414" s="9"/>
      <c r="V414" s="9"/>
    </row>
    <row r="415" spans="1:22" s="4" customFormat="1" ht="16.5" customHeight="1" x14ac:dyDescent="0.25">
      <c r="A415" s="84" t="s">
        <v>67</v>
      </c>
      <c r="B415" s="92"/>
      <c r="C415" s="108">
        <f ca="1">IF(DAY(DecSön1)=1,DecSön1-6,DecSön1+1)</f>
        <v>43794</v>
      </c>
      <c r="D415" s="90"/>
      <c r="E415" s="108">
        <f ca="1">IF(DAY(DecSön1)=1,DecSön1-5,DecSön1+2)</f>
        <v>43795</v>
      </c>
      <c r="F415" s="90"/>
      <c r="G415" s="108">
        <f ca="1">IF(DAY(DecSön1)=1,DecSön1-4,DecSön1+3)</f>
        <v>43796</v>
      </c>
      <c r="H415" s="90"/>
      <c r="I415" s="108">
        <f ca="1">IF(DAY(DecSön1)=1,DecSön1-3,DecSön1+4)</f>
        <v>43797</v>
      </c>
      <c r="J415" s="90"/>
      <c r="K415" s="108">
        <f ca="1">IF(DAY(DecSön1)=1,DecSön1-2,DecSön1+5)</f>
        <v>43798</v>
      </c>
      <c r="L415" s="90"/>
      <c r="M415" s="108">
        <f ca="1">IF(DAY(DecSön1)=1,DecSön1-1,DecSön1+6)</f>
        <v>43799</v>
      </c>
      <c r="N415" s="90"/>
      <c r="O415" s="108">
        <f ca="1">IF(DAY(DecSön1)=1,DecSön1,DecSön1+7)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 ca="1">IF(DAY(DecSön1)=1,DecSön1+1,DecSön1+8)</f>
        <v>43801</v>
      </c>
      <c r="D418" s="90"/>
      <c r="E418" s="108">
        <f ca="1">IF(DAY(DecSön1)=1,DecSön1+2,DecSön1+9)</f>
        <v>43802</v>
      </c>
      <c r="F418" s="90"/>
      <c r="G418" s="108">
        <f ca="1">IF(DAY(DecSön1)=1,DecSön1+3,DecSön1+10)</f>
        <v>43803</v>
      </c>
      <c r="H418" s="90"/>
      <c r="I418" s="108">
        <f ca="1">IF(DAY(DecSön1)=1,DecSön1+4,DecSön1+11)</f>
        <v>43804</v>
      </c>
      <c r="J418" s="90"/>
      <c r="K418" s="108">
        <f ca="1">IF(DAY(DecSön1)=1,DecSön1+5,DecSön1+12)</f>
        <v>43805</v>
      </c>
      <c r="L418" s="90"/>
      <c r="M418" s="108">
        <f ca="1">IF(DAY(DecSön1)=1,DecSön1+6,DecSön1+13)</f>
        <v>43806</v>
      </c>
      <c r="N418" s="90"/>
      <c r="O418" s="109">
        <f ca="1">IF(DAY(DecSön1)=1,DecSön1+7,DecSön1+14)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 ca="1">IF(DAY(DecSön1)=1,DecSön1+8,DecSön1+15)</f>
        <v>43808</v>
      </c>
      <c r="D421" s="90"/>
      <c r="E421" s="108">
        <f ca="1">IF(DAY(DecSön1)=1,DecSön1+9,DecSön1+16)</f>
        <v>43809</v>
      </c>
      <c r="F421" s="90"/>
      <c r="G421" s="108">
        <f ca="1">IF(DAY(DecSön1)=1,DecSön1+10,DecSön1+17)</f>
        <v>43810</v>
      </c>
      <c r="H421" s="90"/>
      <c r="I421" s="108">
        <f ca="1">IF(DAY(DecSön1)=1,DecSön1+11,DecSön1+18)</f>
        <v>43811</v>
      </c>
      <c r="J421" s="90"/>
      <c r="K421" s="108">
        <f ca="1">IF(DAY(DecSön1)=1,DecSön1+12,DecSön1+19)</f>
        <v>43812</v>
      </c>
      <c r="L421" s="90"/>
      <c r="M421" s="108">
        <f ca="1">IF(DAY(DecSön1)=1,DecSön1+13,DecSön1+20)</f>
        <v>43813</v>
      </c>
      <c r="N421" s="90"/>
      <c r="O421" s="108">
        <f ca="1">IF(DAY(DecSön1)=1,DecSön1+14,DecSön1+21)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 ca="1">IF(DAY(DecSön1)=1,DecSön1+15,DecSön1+22)</f>
        <v>43815</v>
      </c>
      <c r="D424" s="90"/>
      <c r="E424" s="108">
        <f ca="1">IF(DAY(DecSön1)=1,DecSön1+16,DecSön1+23)</f>
        <v>43816</v>
      </c>
      <c r="F424" s="90"/>
      <c r="G424" s="108">
        <f ca="1">IF(DAY(DecSön1)=1,DecSön1+17,DecSön1+24)</f>
        <v>43817</v>
      </c>
      <c r="H424" s="90"/>
      <c r="I424" s="108">
        <f ca="1">IF(DAY(DecSön1)=1,DecSön1+18,DecSön1+25)</f>
        <v>43818</v>
      </c>
      <c r="J424" s="90"/>
      <c r="K424" s="108">
        <f ca="1">IF(DAY(DecSön1)=1,DecSön1+19,DecSön1+26)</f>
        <v>43819</v>
      </c>
      <c r="L424" s="90"/>
      <c r="M424" s="108">
        <f ca="1">IF(DAY(DecSön1)=1,DecSön1+20,DecSön1+27)</f>
        <v>43820</v>
      </c>
      <c r="N424" s="90"/>
      <c r="O424" s="108">
        <f ca="1">IF(DAY(DecSön1)=1,DecSön1+21,DecSön1+28)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 ca="1">IF(DAY(DecSön1)=1,DecSön1+22,DecSön1+29)</f>
        <v>43822</v>
      </c>
      <c r="D427" s="90"/>
      <c r="E427" s="108">
        <f ca="1">IF(DAY(DecSön1)=1,DecSön1+23,DecSön1+30)</f>
        <v>43823</v>
      </c>
      <c r="F427" s="90"/>
      <c r="G427" s="108">
        <f ca="1">IF(DAY(DecSön1)=1,DecSön1+24,DecSön1+31)</f>
        <v>43824</v>
      </c>
      <c r="H427" s="90"/>
      <c r="I427" s="108">
        <f ca="1">IF(DAY(DecSön1)=1,DecSön1+25,DecSön1+32)</f>
        <v>43825</v>
      </c>
      <c r="J427" s="90"/>
      <c r="K427" s="108">
        <f ca="1">IF(DAY(DecSön1)=1,DecSön1+26,DecSön1+33)</f>
        <v>43826</v>
      </c>
      <c r="L427" s="90"/>
      <c r="M427" s="108">
        <f ca="1">IF(DAY(DecSön1)=1,DecSön1+27,DecSön1+34)</f>
        <v>43827</v>
      </c>
      <c r="N427" s="90"/>
      <c r="O427" s="108">
        <f ca="1">IF(DAY(DecSön1)=1,DecSön1+28,DecSön1+35)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 ca="1">IF(DAY(DecSön1)=1,DecSön1+29,DecSön1+36)</f>
        <v>43829</v>
      </c>
      <c r="D430" s="90"/>
      <c r="E430" s="108">
        <f ca="1">IF(DAY(DecSön1)=1,DecSön1+30,DecSön1+37)</f>
        <v>43830</v>
      </c>
      <c r="F430" s="90"/>
      <c r="G430" s="108">
        <f ca="1">IF(DAY(DecSön1)=1,DecSön1+31,DecSön1+38)</f>
        <v>43831</v>
      </c>
      <c r="H430" s="90"/>
      <c r="I430" s="108">
        <f ca="1">IF(DAY(DecSön1)=1,DecSön1+32,DecSön1+39)</f>
        <v>43832</v>
      </c>
      <c r="J430" s="93"/>
      <c r="K430" s="108">
        <f ca="1">IF(DAY(DecSön1)=1,DecSön1+33,DecSön1+40)</f>
        <v>43833</v>
      </c>
      <c r="L430" s="90"/>
      <c r="M430" s="108">
        <f ca="1">IF(DAY(DecSön1)=1,DecSön1+34,DecSön1+41)</f>
        <v>43834</v>
      </c>
      <c r="N430" s="90"/>
      <c r="O430" s="108">
        <f ca="1">IF(DAY(DecSön1)=1,DecSön1+35,DecSön1+42)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Rotationsruta 1">
              <controlPr defaultSize="0" print="0" autoPict="0" altText="Rotationsruta. Använd rotationsrutan om du vill ändra kalenderåret eller skriv in önskat år i cell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Kalkylblad</vt:lpstr>
      </vt:variant>
      <vt:variant>
        <vt:i4>2</vt:i4>
      </vt:variant>
      <vt:variant>
        <vt:lpstr>Namngivna områden</vt:lpstr>
      </vt:variant>
      <vt:variant>
        <vt:i4>2</vt:i4>
      </vt:variant>
    </vt:vector>
  </HeadingPairs>
  <TitlesOfParts>
    <vt:vector size="4" baseType="lpstr">
      <vt:lpstr>Start</vt:lpstr>
      <vt:lpstr>Helårskalender med familjetema</vt:lpstr>
      <vt:lpstr>Kalenderår</vt:lpstr>
      <vt:lpstr>'Helårskalender med familjetema'!Utskriftsområde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2019-05-06T10:07:16Z</dcterms:modified>
</cp:coreProperties>
</file>

<file path=docProps/custom.xml><?xml version="1.0" encoding="utf-8"?>
<Properties xmlns="http://schemas.openxmlformats.org/officeDocument/2006/custom-properties" xmlns:vt="http://schemas.openxmlformats.org/officeDocument/2006/docPropsVTypes"/>
</file>