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9"/>
  <workbookPr filterPrivacy="1"/>
  <xr:revisionPtr revIDLastSave="0" documentId="13_ncr:1_{4EFC8B61-44E0-4E2F-B3D0-A6D447A0176A}" xr6:coauthVersionLast="43" xr6:coauthVersionMax="43" xr10:uidLastSave="{00000000-0000-0000-0000-000000000000}"/>
  <bookViews>
    <workbookView xWindow="-120" yWindow="-120" windowWidth="28860" windowHeight="16170" xr2:uid="{00000000-000D-0000-FFFF-FFFF00000000}"/>
  </bookViews>
  <sheets>
    <sheet name="Kassaflöde" sheetId="1" r:id="rId1"/>
    <sheet name="Kassaflödesdiagram" sheetId="2" r:id="rId2"/>
  </sheets>
  <definedNames>
    <definedName name="Företagets_namn">Kassaflöde!$B$2</definedName>
    <definedName name="Kassa_början">Kassaflöde!$C$7</definedName>
    <definedName name="Kassa_minsta">Kassaflöde!$C$4</definedName>
    <definedName name="Startdatum">Kassaflöde!$C$3</definedName>
    <definedName name="_xlnm.Print_Titles" localSheetId="0">Kassaflöde!$6:$6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<sst xmlns="http://schemas.openxmlformats.org/spreadsheetml/2006/main" count="128" uniqueCount="69">
  <si>
    <t>Kassaflödesprognos för småföretag</t>
  </si>
  <si>
    <t>Företagsnamn</t>
  </si>
  <si>
    <t>Startdatum</t>
  </si>
  <si>
    <t>Avisering för minsta kassasaldo</t>
  </si>
  <si>
    <t>Likvida medel (början av månaden)</t>
  </si>
  <si>
    <t>KASSAKVITTON</t>
  </si>
  <si>
    <t>Kontantförsäljning</t>
  </si>
  <si>
    <t>Returer och avdrag</t>
  </si>
  <si>
    <t>Inkassering för kundreskontra</t>
  </si>
  <si>
    <t>Ränta, övriga intäkter</t>
  </si>
  <si>
    <t>Lånebelopp</t>
  </si>
  <si>
    <t>Ägartillskott</t>
  </si>
  <si>
    <t>SUMMA KASSAKVITTON</t>
  </si>
  <si>
    <t>Summa tillgängliga kontanter</t>
  </si>
  <si>
    <t>PENGAR SOM BETALATS UT</t>
  </si>
  <si>
    <t>Annonsering</t>
  </si>
  <si>
    <t>Provisioner och avgifter</t>
  </si>
  <si>
    <t>Kontraktsarbete</t>
  </si>
  <si>
    <t>Förmåner för anställda</t>
  </si>
  <si>
    <t>Försäkring (annat än sjukförsäkring)</t>
  </si>
  <si>
    <t>Ränteutgifter</t>
  </si>
  <si>
    <t>Material och tillbehör (i KSV)</t>
  </si>
  <si>
    <t>Måltider och nöjen</t>
  </si>
  <si>
    <t>Ränta hypotek</t>
  </si>
  <si>
    <t>Kontorsutgifter</t>
  </si>
  <si>
    <t>Övriga ränteutgifter</t>
  </si>
  <si>
    <t>Pension och vinstdelningsplan</t>
  </si>
  <si>
    <t>Inköp för återförsäljning</t>
  </si>
  <si>
    <t>Hyra eller leasing</t>
  </si>
  <si>
    <t>Hyra eller leasing: fordon, utrustning</t>
  </si>
  <si>
    <t>Reparationer och underhåll</t>
  </si>
  <si>
    <t>Tillbehör (inte i KSV)</t>
  </si>
  <si>
    <t>Skatter och licenser</t>
  </si>
  <si>
    <t>Resor</t>
  </si>
  <si>
    <t>Värme och vatten</t>
  </si>
  <si>
    <t>Lön (exkl. anställdas krediter)</t>
  </si>
  <si>
    <t>Övriga utgifter</t>
  </si>
  <si>
    <t>Diverse</t>
  </si>
  <si>
    <t>DELSUMMA</t>
  </si>
  <si>
    <t>Amortering</t>
  </si>
  <si>
    <t>Kapitalinköp</t>
  </si>
  <si>
    <t>Övriga uppstartskostnader</t>
  </si>
  <si>
    <t>Reservering och/eller deponering</t>
  </si>
  <si>
    <t>Eget uttag</t>
  </si>
  <si>
    <t>SUMMA PENGAR SOM BETALATS UT</t>
  </si>
  <si>
    <t>Likvida medel (slutet av månaden)</t>
  </si>
  <si>
    <t>ANDRA VERKSAMHETSDATA</t>
  </si>
  <si>
    <t>Försäljningsvolym (kronor)</t>
  </si>
  <si>
    <t>Kundreskontrasaldo</t>
  </si>
  <si>
    <t>Saldo osäker fordran</t>
  </si>
  <si>
    <t>Lagerbehållning</t>
  </si>
  <si>
    <t>Leverantörsreskontrasaldo</t>
  </si>
  <si>
    <t>Avskrivning</t>
  </si>
  <si>
    <t>Ingående</t>
  </si>
  <si>
    <t xml:space="preserve"> </t>
  </si>
  <si>
    <t>Jan-18</t>
  </si>
  <si>
    <t>Feb-18</t>
  </si>
  <si>
    <t>Mar-18</t>
  </si>
  <si>
    <t>Apr-18</t>
  </si>
  <si>
    <t>Maj-18</t>
  </si>
  <si>
    <t>Jun-18</t>
  </si>
  <si>
    <t>Jul-18</t>
  </si>
  <si>
    <t>Aug-18</t>
  </si>
  <si>
    <t>Sep-18</t>
  </si>
  <si>
    <t>Okt-18</t>
  </si>
  <si>
    <t>Nov-18</t>
  </si>
  <si>
    <t>Dec-18</t>
  </si>
  <si>
    <t>Summa</t>
  </si>
  <si>
    <t>Kombinationsdiagram som visar avisering för minsta likvida medel och kassaflödesprognos finns i den här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</si>
</sst>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r&quot;_-;\-* #,##0\ &quot;kr&quot;_-;_-* &quot;-&quot;\ &quot;kr&quot;_-;_-@_-"/>
    <numFmt numFmtId="164" formatCode="_(* #,##0_);_(* \(#,##0\);_(* &quot;-&quot;_);_(@_)"/>
    <numFmt numFmtId="165" formatCode="_(* #,##0.00_);_(* \(#,##0.00\);_(* &quot;-&quot;??_);_(@_)"/>
    <numFmt numFmtId="166" formatCode="#,##0\ &quot;kr&quot;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9" fillId="0" borderId="0" xfId="0" applyNumberFormat="1" applyFont="1" applyAlignment="1"/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0" fontId="7" fillId="6" borderId="12" xfId="0" applyFont="1" applyFill="1" applyBorder="1" applyProtection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4" fillId="0" borderId="0" xfId="0" applyNumberFormat="1" applyFont="1" applyBorder="1">
      <alignment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6" fontId="6" fillId="0" borderId="0" xfId="1" applyNumberFormat="1" applyFont="1"/>
    <xf numFmtId="17" fontId="4" fillId="0" borderId="1" xfId="0" applyNumberFormat="1" applyFont="1" applyBorder="1" applyAlignment="1" applyProtection="1">
      <alignment horizontal="right" wrapText="1"/>
      <protection locked="0"/>
    </xf>
    <xf numFmtId="17" fontId="11" fillId="4" borderId="9" xfId="0" applyNumberFormat="1" applyFont="1" applyFill="1" applyBorder="1" applyAlignment="1">
      <alignment horizontal="center" wrapText="1"/>
    </xf>
    <xf numFmtId="17" fontId="9" fillId="4" borderId="2" xfId="0" applyNumberFormat="1" applyFont="1" applyFill="1" applyBorder="1" applyAlignment="1">
      <alignment horizontal="center" wrapText="1"/>
    </xf>
    <xf numFmtId="17" fontId="11" fillId="4" borderId="11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  <xf numFmtId="3" fontId="4" fillId="0" borderId="12" xfId="0" applyNumberFormat="1" applyFont="1" applyBorder="1" applyAlignment="1" applyProtection="1">
      <alignment wrapText="1"/>
      <protection locked="0"/>
    </xf>
    <xf numFmtId="3" fontId="4" fillId="3" borderId="10" xfId="0" applyNumberFormat="1" applyFont="1" applyFill="1" applyBorder="1" applyAlignment="1">
      <alignment wrapText="1"/>
    </xf>
  </cellXfs>
  <cellStyles count="47">
    <cellStyle name="20 % - Dekorfärg1" xfId="24" builtinId="30" customBuiltin="1"/>
    <cellStyle name="20 % - Dekorfärg2" xfId="28" builtinId="34" customBuiltin="1"/>
    <cellStyle name="20 % - Dekorfärg3" xfId="32" builtinId="38" customBuiltin="1"/>
    <cellStyle name="20 % - Dekorfärg4" xfId="36" builtinId="42" customBuiltin="1"/>
    <cellStyle name="20 % - Dekorfärg5" xfId="40" builtinId="46" customBuiltin="1"/>
    <cellStyle name="20 % - Dekorfärg6" xfId="44" builtinId="50" customBuiltin="1"/>
    <cellStyle name="40 % - Dekorfärg1" xfId="25" builtinId="31" customBuiltin="1"/>
    <cellStyle name="40 % - Dekorfärg2" xfId="29" builtinId="35" customBuiltin="1"/>
    <cellStyle name="40 % - Dekorfärg3" xfId="33" builtinId="39" customBuiltin="1"/>
    <cellStyle name="40 % - Dekorfärg4" xfId="37" builtinId="43" customBuiltin="1"/>
    <cellStyle name="40 % - Dekorfärg5" xfId="41" builtinId="47" customBuiltin="1"/>
    <cellStyle name="40 % - Dekorfärg6" xfId="45" builtinId="51" customBuiltin="1"/>
    <cellStyle name="60 % - Dekorfärg1" xfId="26" builtinId="32" customBuiltin="1"/>
    <cellStyle name="60 % - Dekorfärg2" xfId="30" builtinId="36" customBuiltin="1"/>
    <cellStyle name="60 % - Dekorfärg3" xfId="34" builtinId="40" customBuiltin="1"/>
    <cellStyle name="60 % - Dekorfärg4" xfId="38" builtinId="44" customBuiltin="1"/>
    <cellStyle name="60 % - Dekorfärg5" xfId="42" builtinId="48" customBuiltin="1"/>
    <cellStyle name="60 % - Dekorfärg6" xfId="46" builtinId="52" customBuiltin="1"/>
    <cellStyle name="Anteckning" xfId="20" builtinId="10" customBuiltin="1"/>
    <cellStyle name="Beräkning" xfId="16" builtinId="22" customBuiltin="1"/>
    <cellStyle name="Bra" xfId="11" builtinId="26" customBuiltin="1"/>
    <cellStyle name="Dekorfärg1" xfId="23" builtinId="29" customBuiltin="1"/>
    <cellStyle name="Dekorfärg2" xfId="27" builtinId="33" customBuiltin="1"/>
    <cellStyle name="Dekorfärg3" xfId="31" builtinId="37" customBuiltin="1"/>
    <cellStyle name="Dekorfärg4" xfId="35" builtinId="41" customBuiltin="1"/>
    <cellStyle name="Dekorfärg5" xfId="39" builtinId="45" customBuiltin="1"/>
    <cellStyle name="Dekorfärg6" xfId="43" builtinId="49" customBuiltin="1"/>
    <cellStyle name="Dålig" xfId="12" builtinId="27" customBuiltin="1"/>
    <cellStyle name="Förklarande text" xfId="21" builtinId="53" customBuiltin="1"/>
    <cellStyle name="Indata" xfId="14" builtinId="20" customBuiltin="1"/>
    <cellStyle name="Kontrollcell" xfId="18" builtinId="23" customBuiltin="1"/>
    <cellStyle name="Länkad cell" xfId="17" builtinId="24" customBuiltin="1"/>
    <cellStyle name="Neutral" xfId="13" builtinId="28" customBuiltin="1"/>
    <cellStyle name="Normal" xfId="0" builtinId="0" customBuiltin="1"/>
    <cellStyle name="Procent" xfId="5" builtinId="5" customBuiltin="1"/>
    <cellStyle name="Rubrik" xfId="6" builtinId="15" customBuiltin="1"/>
    <cellStyle name="Rubrik 1" xfId="7" builtinId="16" customBuiltin="1"/>
    <cellStyle name="Rubrik 2" xfId="8" builtinId="17" customBuiltin="1"/>
    <cellStyle name="Rubrik 3" xfId="9" builtinId="18" customBuiltin="1"/>
    <cellStyle name="Rubrik 4" xfId="10" builtinId="19" customBuiltin="1"/>
    <cellStyle name="Summa" xfId="22" builtinId="25" customBuiltin="1"/>
    <cellStyle name="Tusental" xfId="2" builtinId="3" customBuiltin="1"/>
    <cellStyle name="Tusental [0]" xfId="3" builtinId="6" customBuiltin="1"/>
    <cellStyle name="Utdata" xfId="15" builtinId="21" customBuiltin="1"/>
    <cellStyle name="Valuta" xfId="1" builtinId="4" customBuiltin="1"/>
    <cellStyle name="Valuta [0]" xfId="4" builtinId="7" customBuiltin="1"/>
    <cellStyle name="Varningstext" xfId="19" builtinId="11" customBuiltin="1"/>
  </cellStyles>
  <dxfs count="15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Kassa" pivot="0" count="4" xr9:uid="{00000000-0011-0000-FFFF-FFFF00000000}">
      <tableStyleElement type="wholeTable" dxfId="158"/>
      <tableStyleElement type="headerRow" dxfId="157"/>
      <tableStyleElement type="totalRow" dxfId="156"/>
      <tableStyleElement type="firstTotalCell" dxfId="15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+mj-lt"/>
                <a:ea typeface="黑体"/>
                <a:cs typeface="黑体"/>
              </a:defRPr>
            </a:pPr>
            <a:r>
              <a:rPr lang="en-US">
                <a:latin typeface="+mj-lt"/>
              </a:rPr>
              <a:t>Kassaflödesprognos
Företagsnamn</a:t>
            </a:r>
          </a:p>
        </c:rich>
      </c:tx>
      <c:layout>
        <c:manualLayout>
          <c:xMode val="edge"/>
          <c:yMode val="edge"/>
          <c:x val="0.37296784982359332"/>
          <c:y val="2.92275574112734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Kassaflödesprognos</c:v>
          </c:tx>
          <c:invertIfNegative val="0"/>
          <c:cat>
            <c:strRef>
              <c:f>Kassaflöde!$C$6:$O$6</c:f>
              <c:strCache>
                <c:ptCount val="13"/>
                <c:pt idx="0">
                  <c:v>Ingående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Maj-18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Okt-18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Kassaflöde!$C$53:$O$53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Avisering för minsta likvida medel</c:v>
          </c:tx>
          <c:cat>
            <c:strRef>
              <c:f>Kassaflöde!$C$6:$O$6</c:f>
              <c:strCache>
                <c:ptCount val="13"/>
                <c:pt idx="0">
                  <c:v>Ingående</c:v>
                </c:pt>
                <c:pt idx="1">
                  <c:v>Jan-18</c:v>
                </c:pt>
                <c:pt idx="2">
                  <c:v>Feb-18</c:v>
                </c:pt>
                <c:pt idx="3">
                  <c:v>Mar-18</c:v>
                </c:pt>
                <c:pt idx="4">
                  <c:v>Apr-18</c:v>
                </c:pt>
                <c:pt idx="5">
                  <c:v>Maj-18</c:v>
                </c:pt>
                <c:pt idx="6">
                  <c:v>Jun-18</c:v>
                </c:pt>
                <c:pt idx="7">
                  <c:v>Jul-18</c:v>
                </c:pt>
                <c:pt idx="8">
                  <c:v>Aug-18</c:v>
                </c:pt>
                <c:pt idx="9">
                  <c:v>Sep-18</c:v>
                </c:pt>
                <c:pt idx="10">
                  <c:v>Okt-18</c:v>
                </c:pt>
                <c:pt idx="11">
                  <c:v>Nov-18</c:v>
                </c:pt>
                <c:pt idx="12">
                  <c:v>Dec-18</c:v>
                </c:pt>
              </c:strCache>
            </c:strRef>
          </c:cat>
          <c:val>
            <c:numRef>
              <c:f>Kassaflöde!$C$4:$O$4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24843423799582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v-SE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Likvida medel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1510090466249130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+mj-lt"/>
              <a:ea typeface="黑体"/>
              <a:cs typeface="黑体"/>
            </a:defRPr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16</xdr:col>
      <xdr:colOff>66675</xdr:colOff>
      <xdr:row>33</xdr:row>
      <xdr:rowOff>95250</xdr:rowOff>
    </xdr:to>
    <xdr:graphicFrame macro="">
      <xdr:nvGraphicFramePr>
        <xdr:cNvPr id="4098" name="Diagram 2" descr="Kombinationsdiagram som visar avisering för minsta likvida medel och kassaflödesprognos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betalningar" displayName="Inbetalningar" ref="B9:P16" totalsRowCount="1" headerRowDxfId="154" dataDxfId="152" headerRowBorderDxfId="153" tableBorderDxfId="151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KASSAKVITTON" totalsRowLabel="SUMMA KASSAKVITTON" dataDxfId="150" totalsRowDxfId="149"/>
    <tableColumn id="2" xr3:uid="{00000000-0010-0000-0000-000002000000}" name=" " dataDxfId="148" totalsRowDxfId="147"/>
    <tableColumn id="3" xr3:uid="{00000000-0010-0000-0000-000003000000}" name="Jan-18" totalsRowFunction="custom" dataDxfId="146" totalsRowDxfId="145">
      <totalsRowFormula>SUM(D10,D12:D15,(D11*-1))</totalsRowFormula>
    </tableColumn>
    <tableColumn id="4" xr3:uid="{00000000-0010-0000-0000-000004000000}" name="Feb-18" totalsRowFunction="custom" dataDxfId="144" totalsRowDxfId="143">
      <totalsRowFormula>SUM(E10,E12:E15,(E11*-1))</totalsRowFormula>
    </tableColumn>
    <tableColumn id="5" xr3:uid="{00000000-0010-0000-0000-000005000000}" name="Mar-18" totalsRowFunction="custom" dataDxfId="142" totalsRowDxfId="141">
      <totalsRowFormula>SUM(F10,F12:F15,(F11*-1))</totalsRowFormula>
    </tableColumn>
    <tableColumn id="6" xr3:uid="{00000000-0010-0000-0000-000006000000}" name="Apr-18" totalsRowFunction="custom" dataDxfId="140" totalsRowDxfId="139">
      <totalsRowFormula>SUM(G10,G12:G15,(G11*-1))</totalsRowFormula>
    </tableColumn>
    <tableColumn id="7" xr3:uid="{00000000-0010-0000-0000-000007000000}" name="Maj-18" totalsRowFunction="custom" dataDxfId="138" totalsRowDxfId="137">
      <totalsRowFormula>SUM(H10,H12:H15,(H11*-1))</totalsRowFormula>
    </tableColumn>
    <tableColumn id="8" xr3:uid="{00000000-0010-0000-0000-000008000000}" name="Jun-18" totalsRowFunction="custom" dataDxfId="136" totalsRowDxfId="135">
      <totalsRowFormula>SUM(I10,I12:I15,(I11*-1))</totalsRowFormula>
    </tableColumn>
    <tableColumn id="9" xr3:uid="{00000000-0010-0000-0000-000009000000}" name="Jul-18" totalsRowFunction="custom" dataDxfId="134" totalsRowDxfId="133">
      <totalsRowFormula>SUM(J10,J12:J15,(J11*-1))</totalsRowFormula>
    </tableColumn>
    <tableColumn id="10" xr3:uid="{00000000-0010-0000-0000-00000A000000}" name="Aug-18" totalsRowFunction="custom" dataDxfId="132" totalsRowDxfId="131">
      <totalsRowFormula>SUM(K10,K12:K15,(K11*-1))</totalsRowFormula>
    </tableColumn>
    <tableColumn id="11" xr3:uid="{00000000-0010-0000-0000-00000B000000}" name="Sep-18" totalsRowFunction="custom" dataDxfId="130" totalsRowDxfId="129">
      <totalsRowFormula>SUM(L10,L12:L15,(L11*-1))</totalsRowFormula>
    </tableColumn>
    <tableColumn id="12" xr3:uid="{00000000-0010-0000-0000-00000C000000}" name="Okt-18" totalsRowFunction="custom" dataDxfId="128" totalsRowDxfId="127">
      <totalsRowFormula>SUM(M10,M12:M15,(M11*-1))</totalsRowFormula>
    </tableColumn>
    <tableColumn id="13" xr3:uid="{00000000-0010-0000-0000-00000D000000}" name="Nov-18" totalsRowFunction="custom" dataDxfId="126" totalsRowDxfId="125">
      <totalsRowFormula>SUM(N10,N12:N15,(N11*-1))</totalsRowFormula>
    </tableColumn>
    <tableColumn id="14" xr3:uid="{00000000-0010-0000-0000-00000E000000}" name="Dec-18" totalsRowFunction="custom" dataDxfId="124" totalsRowDxfId="123">
      <totalsRowFormula>SUM(O10,O12:O15,(O11*-1))</totalsRowFormula>
    </tableColumn>
    <tableColumn id="15" xr3:uid="{00000000-0010-0000-0000-00000F000000}" name="Summa" totalsRowFunction="sum" dataDxfId="122" totalsRowDxfId="121">
      <calculatedColumnFormula>SUM(D10:O10)</calculatedColumnFormula>
    </tableColumn>
  </tableColumns>
  <tableStyleInfo name="Kassa" showFirstColumn="0" showLastColumn="0" showRowStripes="0" showColumnStripes="0"/>
  <extLst>
    <ext xmlns:x14="http://schemas.microsoft.com/office/spreadsheetml/2009/9/main" uri="{504A1905-F514-4f6f-8877-14C23A59335A}">
      <x14:table altTextSummary="Ange eller ändra poster för inbetalningar och alla månadsvärden i den här tabellen. Summa inbetalningar och Summa för tillgängliga medel beräknas automatisk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kvidaMedel" displayName="LikvidaMedel" ref="C6:P7" totalsRowShown="0" headerRowDxfId="120" dataDxfId="118" headerRowBorderDxfId="119" tableBorderDxfId="117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Ingående" dataDxfId="15"/>
    <tableColumn id="2" xr3:uid="{00000000-0010-0000-0100-000002000000}" name="Jan-18" dataDxfId="14">
      <calculatedColumnFormula>C53</calculatedColumnFormula>
    </tableColumn>
    <tableColumn id="3" xr3:uid="{00000000-0010-0000-0100-000003000000}" name="Feb-18" dataDxfId="13">
      <calculatedColumnFormula>D53</calculatedColumnFormula>
    </tableColumn>
    <tableColumn id="4" xr3:uid="{00000000-0010-0000-0100-000004000000}" name="Mar-18" dataDxfId="12">
      <calculatedColumnFormula>E53</calculatedColumnFormula>
    </tableColumn>
    <tableColumn id="5" xr3:uid="{00000000-0010-0000-0100-000005000000}" name="Apr-18" dataDxfId="11">
      <calculatedColumnFormula>F53</calculatedColumnFormula>
    </tableColumn>
    <tableColumn id="6" xr3:uid="{00000000-0010-0000-0100-000006000000}" name="Maj-18" dataDxfId="10">
      <calculatedColumnFormula>G53</calculatedColumnFormula>
    </tableColumn>
    <tableColumn id="7" xr3:uid="{00000000-0010-0000-0100-000007000000}" name="Jun-18" dataDxfId="9">
      <calculatedColumnFormula>H53</calculatedColumnFormula>
    </tableColumn>
    <tableColumn id="8" xr3:uid="{00000000-0010-0000-0100-000008000000}" name="Jul-18" dataDxfId="8">
      <calculatedColumnFormula>I53</calculatedColumnFormula>
    </tableColumn>
    <tableColumn id="9" xr3:uid="{00000000-0010-0000-0100-000009000000}" name="Aug-18" dataDxfId="7">
      <calculatedColumnFormula>J53</calculatedColumnFormula>
    </tableColumn>
    <tableColumn id="10" xr3:uid="{00000000-0010-0000-0100-00000A000000}" name="Sep-18" dataDxfId="6">
      <calculatedColumnFormula>K53</calculatedColumnFormula>
    </tableColumn>
    <tableColumn id="11" xr3:uid="{00000000-0010-0000-0100-00000B000000}" name="Okt-18" dataDxfId="5">
      <calculatedColumnFormula>L53</calculatedColumnFormula>
    </tableColumn>
    <tableColumn id="12" xr3:uid="{00000000-0010-0000-0100-00000C000000}" name="Nov-18" dataDxfId="4">
      <calculatedColumnFormula>M53</calculatedColumnFormula>
    </tableColumn>
    <tableColumn id="13" xr3:uid="{00000000-0010-0000-0100-00000D000000}" name="Dec-18" dataDxfId="2">
      <calculatedColumnFormula>N53</calculatedColumnFormula>
    </tableColumn>
    <tableColumn id="14" xr3:uid="{00000000-0010-0000-0100-00000E000000}" name="Summa" dataDxfId="3"/>
  </tableColumns>
  <tableStyleInfo name="Kassa" showFirstColumn="0" showLastColumn="0" showRowStripes="1" showColumnStripes="0"/>
  <extLst>
    <ext xmlns:x14="http://schemas.microsoft.com/office/spreadsheetml/2009/9/main" uri="{504A1905-F514-4f6f-8877-14C23A59335A}">
      <x14:table altTextSummary="Ange Likvida medel i början i den här tabellen. Likvida medel beräknas automatiskt för varje måna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Utgifter" displayName="Utgifter" ref="B19:P45" totalsRowCount="1" headerRowDxfId="116" dataDxfId="114" headerRowBorderDxfId="115" tableBorderDxfId="113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PENGAR SOM BETALATS UT" totalsRowLabel="DELSUMMA" dataDxfId="112" totalsRowDxfId="111"/>
    <tableColumn id="2" xr3:uid="{00000000-0010-0000-0200-000002000000}" name=" " dataDxfId="110" totalsRowDxfId="109"/>
    <tableColumn id="3" xr3:uid="{00000000-0010-0000-0200-000003000000}" name="Jan-18" totalsRowFunction="sum" dataDxfId="108" totalsRowDxfId="107"/>
    <tableColumn id="4" xr3:uid="{00000000-0010-0000-0200-000004000000}" name="Feb-18" totalsRowFunction="sum" dataDxfId="106" totalsRowDxfId="105"/>
    <tableColumn id="5" xr3:uid="{00000000-0010-0000-0200-000005000000}" name="Mar-18" totalsRowFunction="sum" dataDxfId="104" totalsRowDxfId="103"/>
    <tableColumn id="6" xr3:uid="{00000000-0010-0000-0200-000006000000}" name="Apr-18" totalsRowFunction="sum" dataDxfId="102" totalsRowDxfId="101"/>
    <tableColumn id="7" xr3:uid="{00000000-0010-0000-0200-000007000000}" name="Maj-18" totalsRowFunction="sum" dataDxfId="100" totalsRowDxfId="99"/>
    <tableColumn id="8" xr3:uid="{00000000-0010-0000-0200-000008000000}" name="Jun-18" totalsRowFunction="sum" dataDxfId="98" totalsRowDxfId="97"/>
    <tableColumn id="9" xr3:uid="{00000000-0010-0000-0200-000009000000}" name="Jul-18" totalsRowFunction="sum" dataDxfId="96" totalsRowDxfId="95"/>
    <tableColumn id="10" xr3:uid="{00000000-0010-0000-0200-00000A000000}" name="Aug-18" totalsRowFunction="sum" dataDxfId="94" totalsRowDxfId="93"/>
    <tableColumn id="11" xr3:uid="{00000000-0010-0000-0200-00000B000000}" name="Sep-18" totalsRowFunction="sum" dataDxfId="92" totalsRowDxfId="91"/>
    <tableColumn id="12" xr3:uid="{00000000-0010-0000-0200-00000C000000}" name="Okt-18" totalsRowFunction="sum" dataDxfId="90" totalsRowDxfId="89"/>
    <tableColumn id="13" xr3:uid="{00000000-0010-0000-0200-00000D000000}" name="Nov-18" totalsRowFunction="sum" dataDxfId="88" totalsRowDxfId="87"/>
    <tableColumn id="14" xr3:uid="{00000000-0010-0000-0200-00000E000000}" name="Dec-18" totalsRowFunction="sum" dataDxfId="86" totalsRowDxfId="85"/>
    <tableColumn id="15" xr3:uid="{00000000-0010-0000-0200-00000F000000}" name="Summa" totalsRowFunction="sum" dataDxfId="84" totalsRowDxfId="83">
      <calculatedColumnFormula>SUM(D20:O20)</calculatedColumnFormula>
    </tableColumn>
  </tableColumns>
  <tableStyleInfo name="Kassa" showFirstColumn="1" showLastColumn="0" showRowStripes="0" showColumnStripes="0"/>
  <extLst>
    <ext xmlns:x14="http://schemas.microsoft.com/office/spreadsheetml/2009/9/main" uri="{504A1905-F514-4f6f-8877-14C23A59335A}">
      <x14:table altTextSummary="Ange eller ändra poster för utbetalningar och alla månadsvärden i den här tabellen. Delsumma beräknas automatiskt i slute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ÖvrigaDriftdata" displayName="ÖvrigaDriftdata" ref="B55:P61" headerRowDxfId="82" dataDxfId="80" headerRowBorderDxfId="81" tableBorderDxfId="79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ANDRA VERKSAMHETSDATA" totalsRowLabel="Summa" dataDxfId="78" totalsRowDxfId="77"/>
    <tableColumn id="2" xr3:uid="{00000000-0010-0000-0300-000002000000}" name=" " dataDxfId="76" totalsRowDxfId="75"/>
    <tableColumn id="3" xr3:uid="{00000000-0010-0000-0300-000003000000}" name="Jan-18" dataDxfId="74" totalsRowDxfId="73"/>
    <tableColumn id="4" xr3:uid="{00000000-0010-0000-0300-000004000000}" name="Feb-18" dataDxfId="72" totalsRowDxfId="71"/>
    <tableColumn id="5" xr3:uid="{00000000-0010-0000-0300-000005000000}" name="Mar-18" dataDxfId="70" totalsRowDxfId="69"/>
    <tableColumn id="6" xr3:uid="{00000000-0010-0000-0300-000006000000}" name="Apr-18" dataDxfId="68" totalsRowDxfId="67"/>
    <tableColumn id="7" xr3:uid="{00000000-0010-0000-0300-000007000000}" name="Maj-18" dataDxfId="66" totalsRowDxfId="65"/>
    <tableColumn id="8" xr3:uid="{00000000-0010-0000-0300-000008000000}" name="Jun-18" dataDxfId="64" totalsRowDxfId="63"/>
    <tableColumn id="9" xr3:uid="{00000000-0010-0000-0300-000009000000}" name="Jul-18" dataDxfId="62" totalsRowDxfId="61"/>
    <tableColumn id="10" xr3:uid="{00000000-0010-0000-0300-00000A000000}" name="Aug-18" dataDxfId="60" totalsRowDxfId="59"/>
    <tableColumn id="11" xr3:uid="{00000000-0010-0000-0300-00000B000000}" name="Sep-18" dataDxfId="58" totalsRowDxfId="57"/>
    <tableColumn id="12" xr3:uid="{00000000-0010-0000-0300-00000C000000}" name="Okt-18" dataDxfId="56" totalsRowDxfId="55"/>
    <tableColumn id="13" xr3:uid="{00000000-0010-0000-0300-00000D000000}" name="Nov-18" dataDxfId="54" totalsRowDxfId="53"/>
    <tableColumn id="14" xr3:uid="{00000000-0010-0000-0300-00000E000000}" name="Dec-18" dataDxfId="52" totalsRowDxfId="51"/>
    <tableColumn id="15" xr3:uid="{00000000-0010-0000-0300-00000F000000}" name="Summa" totalsRowFunction="sum" dataDxfId="50" totalsRowDxfId="49">
      <calculatedColumnFormula>SUM(ÖvrigaDriftdata[[#This Row],[Jan-18]:[Dec-18]])</calculatedColumnFormula>
    </tableColumn>
  </tableColumns>
  <tableStyleInfo name="Kassa" showFirstColumn="1" showLastColumn="0" showRowStripes="0" showColumnStripes="0"/>
  <extLst>
    <ext xmlns:x14="http://schemas.microsoft.com/office/spreadsheetml/2009/9/main" uri="{504A1905-F514-4f6f-8877-14C23A59335A}">
      <x14:table altTextSummary="Ange eller ändra poster för övriga driftdata och alla månadsvärden i den här tabellen. Summa beräknas automatisk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Utbetalningar" displayName="Utbetalningar" ref="B46:P52" totalsRowCount="1" headerRowDxfId="48" dataDxfId="47" tableBorderDxfId="46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PENGAR SOM BETALATS UT" totalsRowLabel="SUMMA PENGAR SOM BETALATS UT" dataDxfId="45" totalsRowDxfId="44"/>
    <tableColumn id="2" xr3:uid="{00000000-0010-0000-0400-000002000000}" name=" " dataDxfId="43" totalsRowDxfId="42"/>
    <tableColumn id="3" xr3:uid="{00000000-0010-0000-0400-000003000000}" name="Jan-18" totalsRowFunction="custom" dataDxfId="41" totalsRowDxfId="40">
      <totalsRowFormula>Utgifter[[#Totals],[Jan-18]]+SUBTOTAL(109,Utbetalningar[Jan-18])</totalsRowFormula>
    </tableColumn>
    <tableColumn id="4" xr3:uid="{00000000-0010-0000-0400-000004000000}" name="Feb-18" totalsRowFunction="custom" dataDxfId="39" totalsRowDxfId="38">
      <totalsRowFormula>Utgifter[[#Totals],[Feb-18]]+SUBTOTAL(109,Utbetalningar[Feb-18])</totalsRowFormula>
    </tableColumn>
    <tableColumn id="5" xr3:uid="{00000000-0010-0000-0400-000005000000}" name="Mar-18" totalsRowFunction="custom" dataDxfId="37" totalsRowDxfId="36">
      <totalsRowFormula>Utgifter[[#Totals],[Mar-18]]+SUBTOTAL(109,Utbetalningar[Mar-18])</totalsRowFormula>
    </tableColumn>
    <tableColumn id="6" xr3:uid="{00000000-0010-0000-0400-000006000000}" name="Apr-18" totalsRowFunction="custom" dataDxfId="35" totalsRowDxfId="34">
      <totalsRowFormula>Utgifter[[#Totals],[Apr-18]]+SUBTOTAL(109,Utbetalningar[Apr-18])</totalsRowFormula>
    </tableColumn>
    <tableColumn id="7" xr3:uid="{00000000-0010-0000-0400-000007000000}" name="Maj-18" totalsRowFunction="custom" dataDxfId="33" totalsRowDxfId="32">
      <totalsRowFormula>Utgifter[[#Totals],[Maj-18]]+SUBTOTAL(109,Utbetalningar[Maj-18])</totalsRowFormula>
    </tableColumn>
    <tableColumn id="8" xr3:uid="{00000000-0010-0000-0400-000008000000}" name="Jun-18" totalsRowFunction="custom" dataDxfId="31" totalsRowDxfId="30">
      <totalsRowFormula>Utgifter[[#Totals],[Jun-18]]+SUBTOTAL(109,Utbetalningar[Jun-18])</totalsRowFormula>
    </tableColumn>
    <tableColumn id="9" xr3:uid="{00000000-0010-0000-0400-000009000000}" name="Jul-18" totalsRowFunction="custom" dataDxfId="29" totalsRowDxfId="28">
      <totalsRowFormula>Utgifter[[#Totals],[Jul-18]]+SUBTOTAL(109,Utbetalningar[Jul-18])</totalsRowFormula>
    </tableColumn>
    <tableColumn id="10" xr3:uid="{00000000-0010-0000-0400-00000A000000}" name="Aug-18" totalsRowFunction="custom" dataDxfId="27" totalsRowDxfId="26">
      <totalsRowFormula>Utgifter[[#Totals],[Aug-18]]+SUBTOTAL(109,Utbetalningar[Aug-18])</totalsRowFormula>
    </tableColumn>
    <tableColumn id="11" xr3:uid="{00000000-0010-0000-0400-00000B000000}" name="Sep-18" totalsRowFunction="custom" dataDxfId="25" totalsRowDxfId="24">
      <totalsRowFormula>Utgifter[[#Totals],[Sep-18]]+SUBTOTAL(109,Utbetalningar[Sep-18])</totalsRowFormula>
    </tableColumn>
    <tableColumn id="12" xr3:uid="{00000000-0010-0000-0400-00000C000000}" name="Okt-18" totalsRowFunction="custom" dataDxfId="23" totalsRowDxfId="22">
      <totalsRowFormula>Utgifter[[#Totals],[Okt-18]]+SUBTOTAL(109,Utbetalningar[Okt-18])</totalsRowFormula>
    </tableColumn>
    <tableColumn id="13" xr3:uid="{00000000-0010-0000-0400-00000D000000}" name="Nov-18" totalsRowFunction="custom" dataDxfId="21" totalsRowDxfId="20">
      <totalsRowFormula>Utgifter[[#Totals],[Nov-18]]+SUBTOTAL(109,Utbetalningar[Nov-18])</totalsRowFormula>
    </tableColumn>
    <tableColumn id="14" xr3:uid="{00000000-0010-0000-0400-00000E000000}" name="Dec-18" totalsRowFunction="custom" dataDxfId="19" totalsRowDxfId="18">
      <totalsRowFormula>Utgifter[[#Totals],[Dec-18]]+SUBTOTAL(109,Utbetalningar[Dec-18])</totalsRowFormula>
    </tableColumn>
    <tableColumn id="15" xr3:uid="{00000000-0010-0000-0400-00000F000000}" name="Summa" totalsRowFunction="custom" dataDxfId="17" totalsRowDxfId="16">
      <calculatedColumnFormula>SUM(D47:O47)</calculatedColumnFormula>
      <totalsRowFormula>SUM(D52:O52)</totalsRowFormula>
    </tableColumn>
  </tableColumns>
  <tableStyleInfo name="Kassa" showFirstColumn="1" showLastColumn="0" showRowStripes="0" showColumnStripes="0"/>
  <extLst>
    <ext xmlns:x14="http://schemas.microsoft.com/office/spreadsheetml/2009/9/main" uri="{504A1905-F514-4f6f-8877-14C23A59335A}">
      <x14:table altTextSummary="Ange eller ändra poster för utbetalningar och alla månadsvärden i den här tabellen. Summa utbetalningar och Likvida medel i slutet av månaden beräknas automatiskt i slut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</sheetPr>
  <dimension ref="B1:Q61"/>
  <sheetViews>
    <sheetView showGridLines="0" tabSelected="1" zoomScaleNormal="100" workbookViewId="0"/>
  </sheetViews>
  <sheetFormatPr defaultColWidth="9.33203125" defaultRowHeight="12.95" customHeight="1" x14ac:dyDescent="0.2"/>
  <cols>
    <col min="1" max="1" width="2.83203125" style="10" customWidth="1"/>
    <col min="2" max="2" width="34.83203125" style="14" customWidth="1"/>
    <col min="3" max="3" width="14.5" style="10" customWidth="1"/>
    <col min="4" max="10" width="11.83203125" style="10" customWidth="1"/>
    <col min="11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2:17" s="1" customFormat="1" ht="18" x14ac:dyDescent="0.25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2:17" s="1" customFormat="1" ht="12.95" customHeight="1" x14ac:dyDescent="0.2">
      <c r="B3" s="15" t="s">
        <v>2</v>
      </c>
      <c r="C3" s="67">
        <f ca="1">TODAY()</f>
        <v>43578</v>
      </c>
    </row>
    <row r="4" spans="2:17" s="1" customFormat="1" ht="12.95" customHeight="1" x14ac:dyDescent="0.2">
      <c r="B4" s="15" t="s">
        <v>3</v>
      </c>
      <c r="C4" s="3"/>
      <c r="D4" s="16">
        <f t="shared" ref="D4" si="0">Kassa_minsta</f>
        <v>0</v>
      </c>
      <c r="E4" s="16">
        <f t="shared" ref="E4:O4" si="1">Kassa_minsta</f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</row>
    <row r="5" spans="2:17" s="1" customFormat="1" ht="12.95" customHeight="1" x14ac:dyDescent="0.2">
      <c r="B5" s="15"/>
      <c r="H5" s="4"/>
      <c r="J5" s="5"/>
      <c r="K5" s="5"/>
      <c r="L5" s="5"/>
    </row>
    <row r="6" spans="2:17" s="7" customFormat="1" ht="12.95" customHeight="1" x14ac:dyDescent="0.2">
      <c r="B6" s="6"/>
      <c r="C6" s="32" t="s">
        <v>53</v>
      </c>
      <c r="D6" s="68" t="s">
        <v>55</v>
      </c>
      <c r="E6" s="68" t="s">
        <v>56</v>
      </c>
      <c r="F6" s="68" t="s">
        <v>57</v>
      </c>
      <c r="G6" s="68" t="s">
        <v>58</v>
      </c>
      <c r="H6" s="68" t="s">
        <v>59</v>
      </c>
      <c r="I6" s="68" t="s">
        <v>60</v>
      </c>
      <c r="J6" s="68" t="s">
        <v>61</v>
      </c>
      <c r="K6" s="68" t="s">
        <v>62</v>
      </c>
      <c r="L6" s="68" t="s">
        <v>63</v>
      </c>
      <c r="M6" s="68" t="s">
        <v>64</v>
      </c>
      <c r="N6" s="68" t="s">
        <v>65</v>
      </c>
      <c r="O6" s="68" t="s">
        <v>66</v>
      </c>
      <c r="P6" s="54" t="s">
        <v>67</v>
      </c>
    </row>
    <row r="7" spans="2:17" ht="12.95" customHeight="1" x14ac:dyDescent="0.2">
      <c r="B7" s="8" t="s">
        <v>4</v>
      </c>
      <c r="C7" s="74"/>
      <c r="D7" s="75">
        <f t="shared" ref="D7:O7" si="2">C53</f>
        <v>0</v>
      </c>
      <c r="E7" s="75">
        <f t="shared" si="2"/>
        <v>0</v>
      </c>
      <c r="F7" s="75">
        <f t="shared" si="2"/>
        <v>0</v>
      </c>
      <c r="G7" s="75">
        <f t="shared" si="2"/>
        <v>0</v>
      </c>
      <c r="H7" s="75">
        <f t="shared" si="2"/>
        <v>0</v>
      </c>
      <c r="I7" s="75">
        <f t="shared" si="2"/>
        <v>0</v>
      </c>
      <c r="J7" s="75">
        <f t="shared" si="2"/>
        <v>0</v>
      </c>
      <c r="K7" s="75">
        <f t="shared" si="2"/>
        <v>0</v>
      </c>
      <c r="L7" s="75">
        <f t="shared" si="2"/>
        <v>0</v>
      </c>
      <c r="M7" s="75">
        <f t="shared" si="2"/>
        <v>0</v>
      </c>
      <c r="N7" s="75">
        <f t="shared" si="2"/>
        <v>0</v>
      </c>
      <c r="O7" s="75">
        <f t="shared" si="2"/>
        <v>0</v>
      </c>
      <c r="P7" s="22"/>
    </row>
    <row r="8" spans="2:17" ht="12.95" customHeight="1" x14ac:dyDescent="0.2">
      <c r="B8" s="12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7"/>
    </row>
    <row r="9" spans="2:17" ht="12.95" customHeight="1" x14ac:dyDescent="0.2">
      <c r="B9" s="19" t="s">
        <v>5</v>
      </c>
      <c r="C9" s="21" t="s">
        <v>54</v>
      </c>
      <c r="D9" s="69" t="s">
        <v>55</v>
      </c>
      <c r="E9" s="69" t="s">
        <v>56</v>
      </c>
      <c r="F9" s="69" t="s">
        <v>57</v>
      </c>
      <c r="G9" s="69" t="s">
        <v>58</v>
      </c>
      <c r="H9" s="69" t="s">
        <v>59</v>
      </c>
      <c r="I9" s="69" t="s">
        <v>60</v>
      </c>
      <c r="J9" s="69" t="s">
        <v>61</v>
      </c>
      <c r="K9" s="69" t="s">
        <v>62</v>
      </c>
      <c r="L9" s="69" t="s">
        <v>63</v>
      </c>
      <c r="M9" s="69" t="s">
        <v>64</v>
      </c>
      <c r="N9" s="69" t="s">
        <v>65</v>
      </c>
      <c r="O9" s="69" t="s">
        <v>66</v>
      </c>
      <c r="P9" s="51" t="s">
        <v>67</v>
      </c>
    </row>
    <row r="10" spans="2:17" ht="12.95" customHeight="1" x14ac:dyDescent="0.2">
      <c r="B10" s="60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0">
        <f t="shared" ref="P10:P15" si="3">SUM(D10:O10)</f>
        <v>0</v>
      </c>
    </row>
    <row r="11" spans="2:17" ht="12.95" customHeight="1" x14ac:dyDescent="0.2">
      <c r="B11" s="60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0">
        <f t="shared" si="3"/>
        <v>0</v>
      </c>
    </row>
    <row r="12" spans="2:17" ht="12.95" customHeight="1" x14ac:dyDescent="0.2">
      <c r="B12" s="60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0">
        <f t="shared" si="3"/>
        <v>0</v>
      </c>
    </row>
    <row r="13" spans="2:17" ht="12.95" customHeight="1" x14ac:dyDescent="0.2">
      <c r="B13" s="60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0">
        <f t="shared" si="3"/>
        <v>0</v>
      </c>
    </row>
    <row r="14" spans="2:17" ht="12.95" customHeight="1" x14ac:dyDescent="0.2">
      <c r="B14" s="60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0">
        <f t="shared" si="3"/>
        <v>0</v>
      </c>
    </row>
    <row r="15" spans="2:17" ht="12.95" customHeight="1" x14ac:dyDescent="0.2">
      <c r="B15" s="60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0">
        <f t="shared" si="3"/>
        <v>0</v>
      </c>
    </row>
    <row r="16" spans="2:17" ht="12.95" customHeight="1" x14ac:dyDescent="0.2">
      <c r="B16" s="44" t="s">
        <v>12</v>
      </c>
      <c r="C16" s="45"/>
      <c r="D16" s="37">
        <f t="shared" ref="D16:O16" si="4">SUM(D10,D12:D15,(D11*-1))</f>
        <v>0</v>
      </c>
      <c r="E16" s="37">
        <f t="shared" si="4"/>
        <v>0</v>
      </c>
      <c r="F16" s="63">
        <f t="shared" si="4"/>
        <v>0</v>
      </c>
      <c r="G16" s="63">
        <f t="shared" si="4"/>
        <v>0</v>
      </c>
      <c r="H16" s="63">
        <f t="shared" si="4"/>
        <v>0</v>
      </c>
      <c r="I16" s="63">
        <f t="shared" si="4"/>
        <v>0</v>
      </c>
      <c r="J16" s="63">
        <f t="shared" si="4"/>
        <v>0</v>
      </c>
      <c r="K16" s="63">
        <f t="shared" si="4"/>
        <v>0</v>
      </c>
      <c r="L16" s="63">
        <f t="shared" si="4"/>
        <v>0</v>
      </c>
      <c r="M16" s="63">
        <f t="shared" si="4"/>
        <v>0</v>
      </c>
      <c r="N16" s="63">
        <f t="shared" si="4"/>
        <v>0</v>
      </c>
      <c r="O16" s="63">
        <f t="shared" si="4"/>
        <v>0</v>
      </c>
      <c r="P16" s="36">
        <f>SUBTOTAL(109,Inbetalningar[Summa])</f>
        <v>0</v>
      </c>
    </row>
    <row r="17" spans="2:16" s="7" customFormat="1" ht="12.95" customHeight="1" x14ac:dyDescent="0.2">
      <c r="B17" s="8" t="s">
        <v>13</v>
      </c>
      <c r="C17" s="17">
        <f>(C7+Inbetalningar[[#Totals],[ ]])</f>
        <v>0</v>
      </c>
      <c r="D17" s="17">
        <f>(D7+Inbetalningar[[#Totals],[Jan-18]])</f>
        <v>0</v>
      </c>
      <c r="E17" s="17">
        <f>(E7+Inbetalningar[[#Totals],[Feb-18]])</f>
        <v>0</v>
      </c>
      <c r="F17" s="17">
        <f>(F7+Inbetalningar[[#Totals],[Mar-18]])</f>
        <v>0</v>
      </c>
      <c r="G17" s="17">
        <f>(G7+Inbetalningar[[#Totals],[Apr-18]])</f>
        <v>0</v>
      </c>
      <c r="H17" s="17">
        <f>(H7+Inbetalningar[[#Totals],[Maj-18]])</f>
        <v>0</v>
      </c>
      <c r="I17" s="17">
        <f>(I7+Inbetalningar[[#Totals],[Jun-18]])</f>
        <v>0</v>
      </c>
      <c r="J17" s="17">
        <f>(J7+Inbetalningar[[#Totals],[Jul-18]])</f>
        <v>0</v>
      </c>
      <c r="K17" s="17">
        <f>(K7+Inbetalningar[[#Totals],[Aug-18]])</f>
        <v>0</v>
      </c>
      <c r="L17" s="17">
        <f>(L7+Inbetalningar[[#Totals],[Sep-18]])</f>
        <v>0</v>
      </c>
      <c r="M17" s="17">
        <f>(M7+Inbetalningar[[#Totals],[Okt-18]])</f>
        <v>0</v>
      </c>
      <c r="N17" s="17">
        <f>(N7+Inbetalningar[[#Totals],[Nov-18]])</f>
        <v>0</v>
      </c>
      <c r="O17" s="17">
        <f>(O7+Inbetalningar[[#Totals],[Dec-18]])</f>
        <v>0</v>
      </c>
      <c r="P17" s="9"/>
    </row>
    <row r="18" spans="2:16" s="59" customFormat="1" ht="12.9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2:16" ht="12.95" customHeight="1" x14ac:dyDescent="0.2">
      <c r="B19" s="19" t="s">
        <v>14</v>
      </c>
      <c r="C19" s="21" t="s">
        <v>54</v>
      </c>
      <c r="D19" s="69" t="s">
        <v>55</v>
      </c>
      <c r="E19" s="69" t="s">
        <v>56</v>
      </c>
      <c r="F19" s="69" t="s">
        <v>57</v>
      </c>
      <c r="G19" s="69" t="s">
        <v>58</v>
      </c>
      <c r="H19" s="69" t="s">
        <v>59</v>
      </c>
      <c r="I19" s="69" t="s">
        <v>60</v>
      </c>
      <c r="J19" s="69" t="s">
        <v>61</v>
      </c>
      <c r="K19" s="69" t="s">
        <v>62</v>
      </c>
      <c r="L19" s="69" t="s">
        <v>63</v>
      </c>
      <c r="M19" s="69" t="s">
        <v>64</v>
      </c>
      <c r="N19" s="69" t="s">
        <v>65</v>
      </c>
      <c r="O19" s="69" t="s">
        <v>66</v>
      </c>
      <c r="P19" s="51" t="s">
        <v>67</v>
      </c>
    </row>
    <row r="20" spans="2:16" ht="12.95" customHeight="1" x14ac:dyDescent="0.2">
      <c r="B20" s="61" t="s">
        <v>15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0">
        <f t="shared" ref="P20:P44" si="5">SUM(D20:O20)</f>
        <v>0</v>
      </c>
    </row>
    <row r="21" spans="2:16" ht="12.95" customHeight="1" x14ac:dyDescent="0.2">
      <c r="B21" s="61" t="s">
        <v>16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0">
        <f t="shared" si="5"/>
        <v>0</v>
      </c>
    </row>
    <row r="22" spans="2:16" ht="12.95" customHeight="1" x14ac:dyDescent="0.2">
      <c r="B22" s="61" t="s">
        <v>17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>
        <f t="shared" si="5"/>
        <v>0</v>
      </c>
    </row>
    <row r="23" spans="2:16" ht="12.95" customHeight="1" x14ac:dyDescent="0.2">
      <c r="B23" s="61" t="s">
        <v>18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0">
        <f t="shared" si="5"/>
        <v>0</v>
      </c>
    </row>
    <row r="24" spans="2:16" ht="12.95" customHeight="1" x14ac:dyDescent="0.2">
      <c r="B24" s="61" t="s">
        <v>19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0">
        <f t="shared" si="5"/>
        <v>0</v>
      </c>
    </row>
    <row r="25" spans="2:16" ht="12.95" customHeight="1" x14ac:dyDescent="0.2">
      <c r="B25" s="23" t="s">
        <v>20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0">
        <f t="shared" si="5"/>
        <v>0</v>
      </c>
    </row>
    <row r="26" spans="2:16" ht="12.95" customHeight="1" x14ac:dyDescent="0.2">
      <c r="B26" s="61" t="s">
        <v>21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0">
        <f t="shared" si="5"/>
        <v>0</v>
      </c>
    </row>
    <row r="27" spans="2:16" ht="12.95" customHeight="1" x14ac:dyDescent="0.2">
      <c r="B27" s="61" t="s">
        <v>22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0">
        <f t="shared" si="5"/>
        <v>0</v>
      </c>
    </row>
    <row r="28" spans="2:16" ht="12.95" customHeight="1" x14ac:dyDescent="0.2">
      <c r="B28" s="61" t="s">
        <v>23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0">
        <f t="shared" si="5"/>
        <v>0</v>
      </c>
    </row>
    <row r="29" spans="2:16" ht="12.95" customHeight="1" x14ac:dyDescent="0.2">
      <c r="B29" s="61" t="s">
        <v>24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0">
        <f t="shared" si="5"/>
        <v>0</v>
      </c>
    </row>
    <row r="30" spans="2:16" ht="12.95" customHeight="1" x14ac:dyDescent="0.2">
      <c r="B30" s="61" t="s">
        <v>25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0">
        <f t="shared" si="5"/>
        <v>0</v>
      </c>
    </row>
    <row r="31" spans="2:16" ht="12.95" customHeight="1" x14ac:dyDescent="0.2">
      <c r="B31" s="61" t="s">
        <v>26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0">
        <f t="shared" si="5"/>
        <v>0</v>
      </c>
    </row>
    <row r="32" spans="2:16" ht="12.95" customHeight="1" x14ac:dyDescent="0.2">
      <c r="B32" s="61" t="s">
        <v>27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0">
        <f t="shared" si="5"/>
        <v>0</v>
      </c>
    </row>
    <row r="33" spans="2:16" ht="12.95" customHeight="1" x14ac:dyDescent="0.2">
      <c r="B33" s="61" t="s">
        <v>28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0">
        <f t="shared" si="5"/>
        <v>0</v>
      </c>
    </row>
    <row r="34" spans="2:16" ht="12.95" customHeight="1" x14ac:dyDescent="0.2">
      <c r="B34" s="61" t="s">
        <v>29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0">
        <f t="shared" si="5"/>
        <v>0</v>
      </c>
    </row>
    <row r="35" spans="2:16" ht="12.95" customHeight="1" x14ac:dyDescent="0.2">
      <c r="B35" s="61" t="s">
        <v>30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0">
        <f t="shared" si="5"/>
        <v>0</v>
      </c>
    </row>
    <row r="36" spans="2:16" ht="12.95" customHeight="1" x14ac:dyDescent="0.2">
      <c r="B36" s="61" t="s">
        <v>31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0">
        <f t="shared" si="5"/>
        <v>0</v>
      </c>
    </row>
    <row r="37" spans="2:16" ht="12.95" customHeight="1" x14ac:dyDescent="0.2">
      <c r="B37" s="61" t="s">
        <v>32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0">
        <f t="shared" si="5"/>
        <v>0</v>
      </c>
    </row>
    <row r="38" spans="2:16" ht="12.95" customHeight="1" x14ac:dyDescent="0.2">
      <c r="B38" s="61" t="s">
        <v>33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0">
        <f t="shared" si="5"/>
        <v>0</v>
      </c>
    </row>
    <row r="39" spans="2:16" ht="12.95" customHeight="1" x14ac:dyDescent="0.2">
      <c r="B39" s="61" t="s">
        <v>34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0">
        <f t="shared" si="5"/>
        <v>0</v>
      </c>
    </row>
    <row r="40" spans="2:16" ht="12.95" customHeight="1" x14ac:dyDescent="0.2">
      <c r="B40" s="62" t="s">
        <v>35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0">
        <f t="shared" si="5"/>
        <v>0</v>
      </c>
    </row>
    <row r="41" spans="2:16" ht="12.95" customHeight="1" x14ac:dyDescent="0.2">
      <c r="B41" s="24" t="s">
        <v>36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0">
        <f t="shared" si="5"/>
        <v>0</v>
      </c>
    </row>
    <row r="42" spans="2:16" ht="12.95" customHeight="1" x14ac:dyDescent="0.2">
      <c r="B42" s="24" t="s">
        <v>36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0">
        <f t="shared" si="5"/>
        <v>0</v>
      </c>
    </row>
    <row r="43" spans="2:16" ht="12.95" customHeight="1" x14ac:dyDescent="0.2">
      <c r="B43" s="24" t="s">
        <v>36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0">
        <f t="shared" si="5"/>
        <v>0</v>
      </c>
    </row>
    <row r="44" spans="2:16" ht="12.95" customHeight="1" x14ac:dyDescent="0.2">
      <c r="B44" s="24" t="s">
        <v>37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0">
        <f t="shared" si="5"/>
        <v>0</v>
      </c>
    </row>
    <row r="45" spans="2:16" ht="12.95" customHeight="1" x14ac:dyDescent="0.2">
      <c r="B45" s="46" t="s">
        <v>38</v>
      </c>
      <c r="C45" s="35"/>
      <c r="D45" s="37">
        <f>SUBTOTAL(109,Utgifter[Jan-18])</f>
        <v>0</v>
      </c>
      <c r="E45" s="37">
        <f>SUBTOTAL(109,Utgifter[Feb-18])</f>
        <v>0</v>
      </c>
      <c r="F45" s="37">
        <f>SUBTOTAL(109,Utgifter[Mar-18])</f>
        <v>0</v>
      </c>
      <c r="G45" s="37">
        <f>SUBTOTAL(109,Utgifter[Apr-18])</f>
        <v>0</v>
      </c>
      <c r="H45" s="37">
        <f>SUBTOTAL(109,Utgifter[Maj-18])</f>
        <v>0</v>
      </c>
      <c r="I45" s="37">
        <f>SUBTOTAL(109,Utgifter[Jun-18])</f>
        <v>0</v>
      </c>
      <c r="J45" s="37">
        <f>SUBTOTAL(109,Utgifter[Jul-18])</f>
        <v>0</v>
      </c>
      <c r="K45" s="37">
        <f>SUBTOTAL(109,Utgifter[Aug-18])</f>
        <v>0</v>
      </c>
      <c r="L45" s="37">
        <f>SUBTOTAL(109,Utgifter[Sep-18])</f>
        <v>0</v>
      </c>
      <c r="M45" s="37">
        <f>SUBTOTAL(109,Utgifter[Okt-18])</f>
        <v>0</v>
      </c>
      <c r="N45" s="37">
        <f>SUBTOTAL(109,Utgifter[Nov-18])</f>
        <v>0</v>
      </c>
      <c r="O45" s="37">
        <f>SUBTOTAL(109,Utgifter[Dec-18])</f>
        <v>0</v>
      </c>
      <c r="P45" s="36">
        <f>SUBTOTAL(109,Utgifter[Summa])</f>
        <v>0</v>
      </c>
    </row>
    <row r="46" spans="2:16" ht="12.95" customHeight="1" x14ac:dyDescent="0.2">
      <c r="B46" s="48" t="s">
        <v>14</v>
      </c>
      <c r="C46" s="42" t="s">
        <v>54</v>
      </c>
      <c r="D46" s="70" t="s">
        <v>55</v>
      </c>
      <c r="E46" s="70" t="s">
        <v>56</v>
      </c>
      <c r="F46" s="70" t="s">
        <v>57</v>
      </c>
      <c r="G46" s="70" t="s">
        <v>58</v>
      </c>
      <c r="H46" s="70" t="s">
        <v>59</v>
      </c>
      <c r="I46" s="70" t="s">
        <v>60</v>
      </c>
      <c r="J46" s="70" t="s">
        <v>61</v>
      </c>
      <c r="K46" s="70" t="s">
        <v>62</v>
      </c>
      <c r="L46" s="70" t="s">
        <v>63</v>
      </c>
      <c r="M46" s="70" t="s">
        <v>64</v>
      </c>
      <c r="N46" s="70" t="s">
        <v>65</v>
      </c>
      <c r="O46" s="70" t="s">
        <v>66</v>
      </c>
      <c r="P46" s="52" t="s">
        <v>67</v>
      </c>
    </row>
    <row r="47" spans="2:16" ht="12.95" customHeight="1" x14ac:dyDescent="0.2">
      <c r="B47" s="41" t="s">
        <v>39</v>
      </c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0">
        <f t="shared" ref="P47:P52" si="6">SUM(D47:O47)</f>
        <v>0</v>
      </c>
    </row>
    <row r="48" spans="2:16" ht="12.95" customHeight="1" x14ac:dyDescent="0.2">
      <c r="B48" s="41" t="s">
        <v>40</v>
      </c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40">
        <f t="shared" si="6"/>
        <v>0</v>
      </c>
    </row>
    <row r="49" spans="2:16" ht="12.95" customHeight="1" x14ac:dyDescent="0.2">
      <c r="B49" s="41" t="s">
        <v>41</v>
      </c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40">
        <f t="shared" si="6"/>
        <v>0</v>
      </c>
    </row>
    <row r="50" spans="2:16" ht="12.95" customHeight="1" x14ac:dyDescent="0.2">
      <c r="B50" s="41" t="s">
        <v>42</v>
      </c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>
        <f t="shared" si="6"/>
        <v>0</v>
      </c>
    </row>
    <row r="51" spans="2:16" ht="12.95" customHeight="1" x14ac:dyDescent="0.2">
      <c r="B51" s="41" t="s">
        <v>43</v>
      </c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>
        <f t="shared" si="6"/>
        <v>0</v>
      </c>
    </row>
    <row r="52" spans="2:16" ht="12.95" customHeight="1" x14ac:dyDescent="0.2">
      <c r="B52" s="64" t="s">
        <v>44</v>
      </c>
      <c r="C52" s="47"/>
      <c r="D52" s="65">
        <f>Utgifter[[#Totals],[Jan-18]]+SUBTOTAL(109,Utbetalningar[Jan-18])</f>
        <v>0</v>
      </c>
      <c r="E52" s="65">
        <f>Utgifter[[#Totals],[Feb-18]]+SUBTOTAL(109,Utbetalningar[Feb-18])</f>
        <v>0</v>
      </c>
      <c r="F52" s="65">
        <f>Utgifter[[#Totals],[Mar-18]]+SUBTOTAL(109,Utbetalningar[Mar-18])</f>
        <v>0</v>
      </c>
      <c r="G52" s="43">
        <f>Utgifter[[#Totals],[Apr-18]]+SUBTOTAL(109,Utbetalningar[Apr-18])</f>
        <v>0</v>
      </c>
      <c r="H52" s="43">
        <f>Utgifter[[#Totals],[Maj-18]]+SUBTOTAL(109,Utbetalningar[Maj-18])</f>
        <v>0</v>
      </c>
      <c r="I52" s="43">
        <f>Utgifter[[#Totals],[Jun-18]]+SUBTOTAL(109,Utbetalningar[Jun-18])</f>
        <v>0</v>
      </c>
      <c r="J52" s="43">
        <f>Utgifter[[#Totals],[Jul-18]]+SUBTOTAL(109,Utbetalningar[Jul-18])</f>
        <v>0</v>
      </c>
      <c r="K52" s="43">
        <f>Utgifter[[#Totals],[Aug-18]]+SUBTOTAL(109,Utbetalningar[Aug-18])</f>
        <v>0</v>
      </c>
      <c r="L52" s="43">
        <f>Utgifter[[#Totals],[Sep-18]]+SUBTOTAL(109,Utbetalningar[Sep-18])</f>
        <v>0</v>
      </c>
      <c r="M52" s="43">
        <f>Utgifter[[#Totals],[Okt-18]]+SUBTOTAL(109,Utbetalningar[Okt-18])</f>
        <v>0</v>
      </c>
      <c r="N52" s="43">
        <f>Utgifter[[#Totals],[Nov-18]]+SUBTOTAL(109,Utbetalningar[Nov-18])</f>
        <v>0</v>
      </c>
      <c r="O52" s="43">
        <f>Utgifter[[#Totals],[Dec-18]]+SUBTOTAL(109,Utbetalningar[Dec-18])</f>
        <v>0</v>
      </c>
      <c r="P52" s="65">
        <f t="shared" si="6"/>
        <v>0</v>
      </c>
    </row>
    <row r="53" spans="2:16" ht="12.95" customHeight="1" x14ac:dyDescent="0.2">
      <c r="B53" s="49" t="s">
        <v>45</v>
      </c>
      <c r="C53" s="20">
        <f>C17</f>
        <v>0</v>
      </c>
      <c r="D53" s="20">
        <f>D17-Utbetalningar[[#Totals],[Jan-18]]</f>
        <v>0</v>
      </c>
      <c r="E53" s="20">
        <f>E17-Utbetalningar[[#Totals],[Feb-18]]</f>
        <v>0</v>
      </c>
      <c r="F53" s="20">
        <f>F17-Utbetalningar[[#Totals],[Mar-18]]</f>
        <v>0</v>
      </c>
      <c r="G53" s="20">
        <f>G17-Utbetalningar[[#Totals],[Apr-18]]</f>
        <v>0</v>
      </c>
      <c r="H53" s="20">
        <f>H17-Utbetalningar[[#Totals],[Maj-18]]</f>
        <v>0</v>
      </c>
      <c r="I53" s="20">
        <f>I17-Utbetalningar[[#Totals],[Jun-18]]</f>
        <v>0</v>
      </c>
      <c r="J53" s="20">
        <f>J17-Utbetalningar[[#Totals],[Jul-18]]</f>
        <v>0</v>
      </c>
      <c r="K53" s="20">
        <f>K17-Utbetalningar[[#Totals],[Aug-18]]</f>
        <v>0</v>
      </c>
      <c r="L53" s="20">
        <f>L17-Utbetalningar[[#Totals],[Sep-18]]</f>
        <v>0</v>
      </c>
      <c r="M53" s="20">
        <f>M17-Utbetalningar[[#Totals],[Okt-18]]</f>
        <v>0</v>
      </c>
      <c r="N53" s="20">
        <f>N17-Utbetalningar[[#Totals],[Nov-18]]</f>
        <v>0</v>
      </c>
      <c r="O53" s="20">
        <f>O17-Utbetalningar[[#Totals],[Dec-18]]</f>
        <v>0</v>
      </c>
      <c r="P53" s="50"/>
    </row>
    <row r="54" spans="2:16" ht="12.95" customHeight="1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ht="12.95" customHeight="1" x14ac:dyDescent="0.2">
      <c r="B55" s="27" t="s">
        <v>46</v>
      </c>
      <c r="C55" s="28" t="s">
        <v>54</v>
      </c>
      <c r="D55" s="69" t="s">
        <v>55</v>
      </c>
      <c r="E55" s="69" t="s">
        <v>56</v>
      </c>
      <c r="F55" s="69" t="s">
        <v>57</v>
      </c>
      <c r="G55" s="69" t="s">
        <v>58</v>
      </c>
      <c r="H55" s="69" t="s">
        <v>59</v>
      </c>
      <c r="I55" s="69" t="s">
        <v>60</v>
      </c>
      <c r="J55" s="69" t="s">
        <v>61</v>
      </c>
      <c r="K55" s="69" t="s">
        <v>62</v>
      </c>
      <c r="L55" s="69" t="s">
        <v>63</v>
      </c>
      <c r="M55" s="69" t="s">
        <v>64</v>
      </c>
      <c r="N55" s="69" t="s">
        <v>65</v>
      </c>
      <c r="O55" s="69" t="s">
        <v>66</v>
      </c>
      <c r="P55" s="53" t="s">
        <v>67</v>
      </c>
    </row>
    <row r="56" spans="2:16" ht="12.95" customHeight="1" x14ac:dyDescent="0.2">
      <c r="B56" s="25" t="s">
        <v>47</v>
      </c>
      <c r="C56" s="3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6">
        <f>SUM(ÖvrigaDriftdata[[#This Row],[Jan-18]:[Dec-18]])</f>
        <v>0</v>
      </c>
    </row>
    <row r="57" spans="2:16" ht="12.95" customHeight="1" x14ac:dyDescent="0.2">
      <c r="B57" s="29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6">
        <f>SUM(ÖvrigaDriftdata[[#This Row],[Jan-18]:[Dec-18]])</f>
        <v>0</v>
      </c>
    </row>
    <row r="58" spans="2:16" ht="12.95" customHeight="1" x14ac:dyDescent="0.2">
      <c r="B58" s="29" t="s">
        <v>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6">
        <f>SUM(ÖvrigaDriftdata[[#This Row],[Jan-18]:[Dec-18]])</f>
        <v>0</v>
      </c>
    </row>
    <row r="59" spans="2:16" ht="12.95" customHeight="1" x14ac:dyDescent="0.2">
      <c r="B59" s="29" t="s">
        <v>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6">
        <f>SUM(ÖvrigaDriftdata[[#This Row],[Jan-18]:[Dec-18]])</f>
        <v>0</v>
      </c>
    </row>
    <row r="60" spans="2:16" ht="12.95" customHeight="1" x14ac:dyDescent="0.2">
      <c r="B60" s="29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6">
        <f>SUM(ÖvrigaDriftdata[[#This Row],[Jan-18]:[Dec-18]])</f>
        <v>0</v>
      </c>
    </row>
    <row r="61" spans="2:16" ht="12.95" customHeight="1" x14ac:dyDescent="0.2">
      <c r="B61" s="30" t="s">
        <v>52</v>
      </c>
      <c r="C61" s="33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26">
        <f>SUM(ÖvrigaDriftdata[[#This Row],[Jan-18]:[Dec-18]])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0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Ange ett giltigt datum." prompt="Ange startdatum i den här cellen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Ange ett tal som är större än noll" sqref="P10:P15 P20:P44 P47:P51 P56:P61" xr:uid="{00000000-0002-0000-0000-000004000000}">
      <formula1>10000000</formula1>
    </dataValidation>
    <dataValidation allowBlank="1" showInputMessage="1" showErrorMessage="1" prompt="Skapa en kassaflödesprognos för småföretag i det här kalkylbladet. Ange information i tabellerna för likvida medel, inbetalningar, utgifter, utbetalningar och övriga driftdata" sqref="A1" xr:uid="{00000000-0002-0000-0000-000005000000}"/>
    <dataValidation allowBlank="1" showInputMessage="1" showErrorMessage="1" prompt="Kalkylbladets rubrik finns i den här cellen. Ange företagets namn i cellen nedan" sqref="B1:P1" xr:uid="{00000000-0002-0000-0000-000006000000}"/>
    <dataValidation allowBlank="1" showInputMessage="1" showErrorMessage="1" prompt="Ange företagets namn i den här cellen, startdatum i cell C3 och avisering för minsta kassasaldo i cell C4" sqref="B2:P2" xr:uid="{00000000-0002-0000-0000-000007000000}"/>
    <dataValidation allowBlank="1" showInputMessage="1" showErrorMessage="1" prompt="Ange startdatum i cellen till höger" sqref="B3" xr:uid="{00000000-0002-0000-0000-000008000000}"/>
    <dataValidation allowBlank="1" showInputMessage="1" showErrorMessage="1" prompt="Ange avisering för minsta kassasaldo i cellen till höger" sqref="B4" xr:uid="{00000000-0002-0000-0000-000009000000}"/>
    <dataValidation type="decimal" operator="lessThanOrEqual" allowBlank="1" showInputMessage="1" showErrorMessage="1" error="Ange ett tal som är större än noll." prompt="Ange avisering för minsta kassasaldo i den här cellen och information i tabellen Likvida medel med början i cell C6. Etiketten Likvida medel i början av månaden finns i cell B7" sqref="C4" xr:uid="{00000000-0002-0000-0000-00000A000000}">
      <formula1>10000000</formula1>
    </dataValidation>
    <dataValidation allowBlank="1" showInputMessage="1" showErrorMessage="1" prompt="Ange information i tabellen till höger" sqref="B6" xr:uid="{00000000-0002-0000-0000-00000B000000}"/>
    <dataValidation allowBlank="1" showInputMessage="1" showErrorMessage="1" prompt="Ange Likvida medel i början av månaden i cellen till höger" sqref="B7" xr:uid="{00000000-0002-0000-0000-00000C000000}"/>
    <dataValidation operator="greaterThanOrEqual" allowBlank="1" showInputMessage="1" showErrorMessage="1" error="Ange ett tal som är större än noll." prompt="Ange Likvida medel i början i cellen nedan" sqref="C6" xr:uid="{00000000-0002-0000-0000-00000D000000}"/>
    <dataValidation allowBlank="1" showInputMessage="1" prompt="Likvida medel beräknas automatiskt för den här månaden i cellen nedan" sqref="D6:O6" xr:uid="{00000000-0002-0000-0000-00000E000000}"/>
    <dataValidation allowBlank="1" showInputMessage="1" showErrorMessage="1" prompt="Ange information i tabellen för inbetalningar nedan" sqref="B8" xr:uid="{00000000-0002-0000-0000-00000F000000}"/>
    <dataValidation allowBlank="1" showInputMessage="1" showErrorMessage="1" prompt="Ange eller ändra poster för inbetalningar i den här kolumnen under den här rubriken" sqref="B9" xr:uid="{00000000-0002-0000-0000-000010000000}"/>
    <dataValidation allowBlank="1" showInputMessage="1" prompt="Ange värden för den här månaden i den här kolumnen under den här rubriken" sqref="D55:O55 E9:O9 D19:O19 D46:O46" xr:uid="{00000000-0002-0000-0000-000011000000}"/>
    <dataValidation allowBlank="1" showInputMessage="1" prompt="Summa beräknas automatiskt i den här kolumnen under den här rubriken. Summa inbetalningar och Summa för tillgängliga medel beräknas automatiskt i slutet" sqref="P9" xr:uid="{00000000-0002-0000-0000-000012000000}"/>
    <dataValidation allowBlank="1" showInputMessage="1" showErrorMessage="1" prompt="Ange information i tabellen för utgifter nedan och i tabellen för utbetalningar med början i cell B46" sqref="B18" xr:uid="{00000000-0002-0000-0000-000013000000}"/>
    <dataValidation allowBlank="1" showInputMessage="1" showErrorMessage="1" prompt="Ange eller ändra poster för utbetalningar i den här kolumnen under den här rubriken" sqref="B19 B46" xr:uid="{00000000-0002-0000-0000-000014000000}"/>
    <dataValidation allowBlank="1" showInputMessage="1" showErrorMessage="1" prompt="Summa beräknas automatiskt i den här kolumnen under den här rubriken. Delsumma beräknas automatiskt i slutet" sqref="P19" xr:uid="{00000000-0002-0000-0000-000015000000}"/>
    <dataValidation allowBlank="1" showInputMessage="1" showErrorMessage="1" prompt="Summa beräknas automatiskt i den här kolumnen under den här rubriken. Summa utbetalningar och Likvida medel i slutet av månaden beräknas automatiskt i slutet" sqref="P46" xr:uid="{00000000-0002-0000-0000-000016000000}"/>
    <dataValidation allowBlank="1" showInputMessage="1" showErrorMessage="1" prompt="Ange eller ändra poster för övriga driftdata i den här kolumnen under den här rubriken" sqref="B55" xr:uid="{00000000-0002-0000-0000-000017000000}"/>
    <dataValidation allowBlank="1" showInputMessage="1" showErrorMessage="1" prompt="Summa beräknas automatiskt i den här kolumnen under den här rubriken" sqref="P55" xr:uid="{00000000-0002-0000-0000-000018000000}"/>
    <dataValidation allowBlank="1" showInputMessage="1" showErrorMessage="1" prompt="Ange värden för den här månaden i den här kolumnen under den här rubriken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ageMargins left="0.75" right="0.75" top="1" bottom="1" header="0.5" footer="0.5"/>
  <pageSetup paperSize="9" orientation="portrait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30.1640625" style="10" customWidth="1"/>
    <col min="3" max="3" width="9.33203125" style="10"/>
    <col min="4" max="4" width="13.33203125" style="10" customWidth="1"/>
    <col min="5" max="16384" width="9.33203125" style="10"/>
  </cols>
  <sheetData>
    <row r="2" spans="2:17" x14ac:dyDescent="0.2">
      <c r="B2" s="73" t="s">
        <v>68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2:17" x14ac:dyDescent="0.2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2:17" x14ac:dyDescent="0.2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x14ac:dyDescent="0.2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2:17" x14ac:dyDescent="0.2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2:17" x14ac:dyDescent="0.2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2:17" x14ac:dyDescent="0.2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2:17" x14ac:dyDescent="0.2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2:17" x14ac:dyDescent="0.2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</row>
    <row r="11" spans="2:17" x14ac:dyDescent="0.2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</row>
    <row r="12" spans="2:17" x14ac:dyDescent="0.2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</row>
    <row r="13" spans="2:17" x14ac:dyDescent="0.2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2:17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2:17" x14ac:dyDescent="0.2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2:17" x14ac:dyDescent="0.2"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2:17" x14ac:dyDescent="0.2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2:17" x14ac:dyDescent="0.2"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2:17" x14ac:dyDescent="0.2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2:17" x14ac:dyDescent="0.2"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2:17" x14ac:dyDescent="0.2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2:17" x14ac:dyDescent="0.2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2:17" x14ac:dyDescent="0.2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2:17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2:17" x14ac:dyDescent="0.2"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2:17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2:17" x14ac:dyDescent="0.2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2:17" x14ac:dyDescent="0.2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2:17" x14ac:dyDescent="0.2"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2:17" x14ac:dyDescent="0.2"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x14ac:dyDescent="0.2"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2:17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2:17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x14ac:dyDescent="0.2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x14ac:dyDescent="0.2"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7" spans="2:17" ht="12.75" x14ac:dyDescent="0.2">
      <c r="B37" s="72" t="s">
        <v>3</v>
      </c>
      <c r="C37" s="72"/>
      <c r="D37" s="66">
        <f>[0]!Kassa_minsta</f>
        <v>0</v>
      </c>
    </row>
    <row r="38" spans="2:17" ht="12.75" x14ac:dyDescent="0.2">
      <c r="B38" s="2"/>
      <c r="C38" s="18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Diagram i cell B2 och avisering för minsta kassasaldo i cell D37 uppdateras automatiskt i det här kalkylbladet" sqref="A1" xr:uid="{00000000-0002-0000-0100-000000000000}"/>
    <dataValidation allowBlank="1" showInputMessage="1" showErrorMessage="1" prompt="Avisering för minsta kassasaldo uppdateras automatiskt i cellen till höger " sqref="B37:C37" xr:uid="{00000000-0002-0000-0100-000001000000}"/>
    <dataValidation allowBlank="1" showInputMessage="1" showErrorMessage="1" prompt="Avisering för minsta kassasaldo uppdateras automatiskt i den här cellen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5</vt:i4>
      </vt:variant>
    </vt:vector>
  </HeadingPairs>
  <TitlesOfParts>
    <vt:vector size="7" baseType="lpstr">
      <vt:lpstr>Kassaflöde</vt:lpstr>
      <vt:lpstr>Kassaflödesdiagram</vt:lpstr>
      <vt:lpstr>Företagets_namn</vt:lpstr>
      <vt:lpstr>Kassa_början</vt:lpstr>
      <vt:lpstr>Kassa_minsta</vt:lpstr>
      <vt:lpstr>Startdatum</vt:lpstr>
      <vt:lpstr>Kassaflöde!Utskriftsrubriker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2019-04-23T02:19:15Z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