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34" documentId="13_ncr:1_{D36835EE-630F-4953-AFD1-A98A125A58A1}" xr6:coauthVersionLast="47" xr6:coauthVersionMax="47" xr10:uidLastSave="{9B8641EE-8F4F-486A-A0D7-6B1A81239C96}"/>
  <bookViews>
    <workbookView xWindow="-120" yWindow="-120" windowWidth="28890" windowHeight="15930" xr2:uid="{00000000-000D-0000-FFFF-FFFF00000000}"/>
  </bookViews>
  <sheets>
    <sheet name="Kalender" sheetId="1" r:id="rId1"/>
  </sheets>
  <definedNames>
    <definedName name="AprSön1">DATEVALUE(Kalender!$B$1&amp;"/4/1")-WEEKDAY(DATEVALUE(Kalender!$B$1&amp;"/4/1"))+2</definedName>
    <definedName name="AugSön1">DATEVALUE(Kalender!$B$1&amp;"/8/1")-WEEKDAY(DATEVALUE(Kalender!$B$1&amp;"/8/1"))-5</definedName>
    <definedName name="DecSön1">DATEVALUE(Kalender!$B$1&amp;"/12/1")-WEEKDAY(DATEVALUE(Kalender!$B$1&amp;"/12/1"))+2</definedName>
    <definedName name="FebSön1">DATEVALUE(Kalender!$B$1&amp;"/2/1")-WEEKDAY(DATEVALUE(Kalender!$B$1&amp;"/2/1"))+2</definedName>
    <definedName name="JanSön1">DATEVALUE(Kalender!$B$1&amp;"/1/1")-WEEKDAY(DATEVALUE(Kalender!$B$1&amp;"/1/1"))+2</definedName>
    <definedName name="JulSön1">DATEVALUE(Kalender!$B$1&amp;"/7/1")-WEEKDAY(DATEVALUE(Kalender!$B$1&amp;"/7/1"))+2</definedName>
    <definedName name="JunSön1">DATEVALUE(Kalender!$B$1&amp;"/6/1")-WEEKDAY(DATEVALUE(Kalender!$B$1&amp;"/6/1"))+2</definedName>
    <definedName name="KolumnRubrikOmråde1..H9.1">Kalender!$B$3</definedName>
    <definedName name="KolumnRubrikOmråde1..I9.1">Kalender!$B$3</definedName>
    <definedName name="KolumnRubrikOmråde10..AF9.1">Kalender!$Z$3</definedName>
    <definedName name="KolumnRubrikOmråde10..AG9.1">Kalender!$Z$3</definedName>
    <definedName name="KolumnRubrikOmråde11..AF18.1">Kalender!$Z$12</definedName>
    <definedName name="KolumnRubrikOmråde11..AG18.1">Kalender!$Z$12</definedName>
    <definedName name="KolumnRubrikOmråde12..AF27.1">Kalender!$Z$21</definedName>
    <definedName name="KolumnRubrikOmråde12..AG27.1">Kalender!$Z$21</definedName>
    <definedName name="KolumnRubrikOmråde2..H18.1">Kalender!$B$12</definedName>
    <definedName name="KolumnRubrikOmråde2..I18.1">Kalender!$B$12</definedName>
    <definedName name="KolumnRubrikOmråde3..H27.1">Kalender!$B$21</definedName>
    <definedName name="KolumnRubrikOmråde3..I27.1">Kalender!$B$21</definedName>
    <definedName name="KolumnRubrikOmråde4..P9.1">Kalender!$J$3</definedName>
    <definedName name="KolumnRubrikOmråde4..Q9.1">Kalender!$J$3</definedName>
    <definedName name="KolumnRubrikOmråde5..P18.1">Kalender!$J$12</definedName>
    <definedName name="KolumnRubrikOmråde5..Q18.1">Kalender!$J$12</definedName>
    <definedName name="KolumnRubrikOmråde6..P27.1">Kalender!$J$21</definedName>
    <definedName name="KolumnRubrikOmråde6..Q27.1">Kalender!$J$21</definedName>
    <definedName name="KolumnRubrikOmråde7..X9.1">Kalender!$R$3</definedName>
    <definedName name="KolumnRubrikOmråde7..Y9.1">Kalender!$R$3</definedName>
    <definedName name="KolumnRubrikOmråde8..X18.1">Kalender!$R$12</definedName>
    <definedName name="KolumnRubrikOmråde8..Y18.1">Kalender!$R$12</definedName>
    <definedName name="KolumnRubrikOmråde9..X27.1">Kalender!$R$21</definedName>
    <definedName name="KolumnRubrikOmråde9..Y27.1">Kalender!$R$21</definedName>
    <definedName name="MajSön1">DATEVALUE(Kalender!$B$1&amp;"/5/1")-WEEKDAY(DATEVALUE(Kalender!$B$1&amp;"/5/1"))+2</definedName>
    <definedName name="MarSön1">DATEVALUE(Kalender!$B$1&amp;"/3/1")-WEEKDAY(DATEVALUE(Kalender!$B$1&amp;"/3/1"))+2</definedName>
    <definedName name="NovSön1">DATEVALUE(Kalender!$B$1&amp;"/11/1")-WEEKDAY(DATEVALUE(Kalender!$B$1&amp;"/11/1"))+2</definedName>
    <definedName name="OktSön1">DATEVALUE(Kalender!$B$1&amp;"/10/1")-WEEKDAY(DATEVALUE(Kalender!$B$1&amp;"/10/1"))+2</definedName>
    <definedName name="SepSön1">DATEVALUE(Kalender!$B$1&amp;"/9/1")-WEEKDAY(DATEVALUE(Kalender!$B$1&amp;"/9/1"))+2</definedName>
    <definedName name="År">Kalender!$B$1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<sst xmlns="http://schemas.openxmlformats.org/spreadsheetml/2006/main" count="96" uniqueCount="19">
  <si>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Januari</t>
  </si>
  <si>
    <t>Mån</t>
  </si>
  <si>
    <t>Februari</t>
  </si>
  <si>
    <t>Mars</t>
  </si>
  <si>
    <t>Tis</t>
  </si>
  <si>
    <t>Ons</t>
  </si>
  <si>
    <t>Tors</t>
  </si>
  <si>
    <t>Fred</t>
  </si>
  <si>
    <t>Lör</t>
  </si>
  <si>
    <t>Sön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</si>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</sst>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  <xf numFmtId="166" fontId="3" fillId="0" borderId="1" xfId="7" applyBorder="1">
      <alignment horizontal="right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22" builtinId="10" customBuiltin="1"/>
    <cellStyle name="Beräkning" xfId="18" builtinId="22" customBuiltin="1"/>
    <cellStyle name="Bra" xfId="14" builtinId="26" customBuiltin="1"/>
    <cellStyle name="Dag" xfId="7" xr:uid="{00000000-0005-0000-0000-000000000000}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5" builtinId="27" customBuiltin="1"/>
    <cellStyle name="Förklarande text" xfId="23" builtinId="53" customBuiltin="1"/>
    <cellStyle name="Indata" xfId="17" builtinId="20" customBuiltin="1"/>
    <cellStyle name="Kontrollcell" xfId="20" builtinId="23" customBuiltin="1"/>
    <cellStyle name="Länkad cell" xfId="19" builtinId="24" customBuiltin="1"/>
    <cellStyle name="Neutral" xfId="16" builtinId="28" customBuiltin="1"/>
    <cellStyle name="Normal" xfId="0" builtinId="0" customBuiltin="1"/>
    <cellStyle name="Procent" xfId="13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4" builtinId="25" customBuiltin="1"/>
    <cellStyle name="Tusental" xfId="9" builtinId="3" customBuiltin="1"/>
    <cellStyle name="Tusental [0]" xfId="10" builtinId="6" customBuiltin="1"/>
    <cellStyle name="Utdata" xfId="6" builtinId="21" customBuiltin="1"/>
    <cellStyle name="Valuta" xfId="11" builtinId="4" customBuiltin="1"/>
    <cellStyle name="Valuta [0]" xfId="12" builtinId="7" customBuiltin="1"/>
    <cellStyle name="Varningstext" xfId="21" builtinId="11" customBuiltin="1"/>
    <cellStyle name="Veckodag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7109375" customWidth="1"/>
    <col min="2" max="32" width="4.7109375" customWidth="1"/>
    <col min="33" max="33" width="2.7109375" customWidth="1"/>
  </cols>
  <sheetData>
    <row r="1" spans="2:32" ht="30" customHeight="1" x14ac:dyDescent="0.25">
      <c r="B1" s="2">
        <f ca="1">YEAR(TODAY())</f>
        <v>2021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8" customHeight="1" x14ac:dyDescent="0.25">
      <c r="B2" s="3" t="s">
        <v>0</v>
      </c>
      <c r="C2" s="3"/>
      <c r="D2" s="3"/>
      <c r="E2" s="3"/>
      <c r="F2" s="3"/>
      <c r="G2" s="3"/>
      <c r="H2" s="3"/>
      <c r="J2" s="3" t="s">
        <v>10</v>
      </c>
      <c r="K2" s="3"/>
      <c r="L2" s="3"/>
      <c r="M2" s="3"/>
      <c r="N2" s="3"/>
      <c r="O2" s="3"/>
      <c r="P2" s="3"/>
      <c r="R2" s="3" t="s">
        <v>13</v>
      </c>
      <c r="S2" s="3"/>
      <c r="T2" s="3"/>
      <c r="U2" s="3"/>
      <c r="V2" s="3"/>
      <c r="W2" s="3"/>
      <c r="X2" s="3"/>
      <c r="Z2" s="3" t="s">
        <v>16</v>
      </c>
      <c r="AA2" s="3"/>
      <c r="AB2" s="3"/>
      <c r="AC2" s="3"/>
      <c r="AD2" s="3"/>
      <c r="AE2" s="3"/>
      <c r="AF2" s="3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4" t="str">
        <f ca="1">IF(AND(YEAR(JanSön1)=År,MONTH(JanSön1)=1),JanSön1, "")</f>
        <v/>
      </c>
      <c r="C4" s="4" t="str">
        <f ca="1">IF(AND(YEAR(JanSön1+1)=År,MONTH(JanSön1+1)=1),JanSön1+1, "")</f>
        <v/>
      </c>
      <c r="D4" s="4" t="str">
        <f ca="1">IF(AND(YEAR(JanSön1+2)=År,MONTH(JanSön1+2)=1),JanSön1+2, "")</f>
        <v/>
      </c>
      <c r="E4" s="4" t="str">
        <f ca="1">IF(AND(YEAR(JanSön1+3)=År,MONTH(JanSön1+3)=1),JanSön1+3, "")</f>
        <v/>
      </c>
      <c r="F4" s="4">
        <f ca="1">IF(AND(YEAR(JanSön1+4)=År,MONTH(JanSön1+4)=1),JanSön1+4, "")</f>
        <v>44197</v>
      </c>
      <c r="G4" s="4">
        <f ca="1">IF(AND(YEAR(JanSön1+5)=År,MONTH(JanSön1+5)=1),JanSön1+5, "")</f>
        <v>44198</v>
      </c>
      <c r="H4" s="4">
        <f ca="1">IF(AND(YEAR(JanSön1+6)=År,MONTH(JanSön1+6)=1),JanSön1+6, "")</f>
        <v>44199</v>
      </c>
      <c r="J4" s="4" t="str">
        <f ca="1">IF(AND(YEAR(AprSön1)=År,MONTH(AprSön1)=4),AprSön1, "")</f>
        <v/>
      </c>
      <c r="K4" s="4" t="str">
        <f ca="1">IF(AND(YEAR(AprSön1+1)=År,MONTH(AprSön1+1)=4),AprSön1+1, "")</f>
        <v/>
      </c>
      <c r="L4" s="4" t="str">
        <f ca="1">IF(AND(YEAR(AprSön1+2)=År,MONTH(AprSön1+2)=4),AprSön1+2, "")</f>
        <v/>
      </c>
      <c r="M4" s="4">
        <f ca="1">IF(AND(YEAR(AprSön1+3)=År,MONTH(AprSön1+3)=4),AprSön1+3, "")</f>
        <v>44287</v>
      </c>
      <c r="N4" s="4">
        <f ca="1">IF(AND(YEAR(AprSön1+4)=År,MONTH(AprSön1+4)=4),AprSön1+4, "")</f>
        <v>44288</v>
      </c>
      <c r="O4" s="4">
        <f ca="1">IF(AND(YEAR(AprSön1+5)=År,MONTH(AprSön1+5)=4),AprSön1+5, "")</f>
        <v>44289</v>
      </c>
      <c r="P4" s="4">
        <f ca="1">IF(AND(YEAR(AprSön1+6)=År,MONTH(AprSön1+6)=4),AprSön1+6, "")</f>
        <v>44290</v>
      </c>
      <c r="R4" s="4" t="str">
        <f ca="1">IF(AND(YEAR(JulSön1)=År,MONTH(JulSön1)=7),JulSön1, "")</f>
        <v/>
      </c>
      <c r="S4" s="4" t="str">
        <f ca="1">IF(AND(YEAR(JulSön1+1)=År,MONTH(JulSön1+1)=7),JulSön1+1, "")</f>
        <v/>
      </c>
      <c r="T4" s="4" t="str">
        <f ca="1">IF(AND(YEAR(JulSön1+2)=År,MONTH(JulSön1+2)=7),JulSön1+2, "")</f>
        <v/>
      </c>
      <c r="U4" s="4">
        <f ca="1">IF(AND(YEAR(JulSön1+3)=År,MONTH(JulSön1+3)=7),JulSön1+3, "")</f>
        <v>44378</v>
      </c>
      <c r="V4" s="4">
        <f ca="1">IF(AND(YEAR(JulSön1+4)=År,MONTH(JulSön1+4)=7),JulSön1+4, "")</f>
        <v>44379</v>
      </c>
      <c r="W4" s="4">
        <f ca="1">IF(AND(YEAR(JulSön1+5)=År,MONTH(JulSön1+5)=7),JulSön1+5, "")</f>
        <v>44380</v>
      </c>
      <c r="X4" s="4">
        <f ca="1">IF(AND(YEAR(JulSön1+6)=År,MONTH(JulSön1+6)=7),JulSön1+6, "")</f>
        <v>44381</v>
      </c>
      <c r="Z4" s="4" t="str">
        <f ca="1">IF(AND(YEAR(OktSön1)=År,MONTH(OktSön1)=10),OktSön1, "")</f>
        <v/>
      </c>
      <c r="AA4" s="4" t="str">
        <f ca="1">IF(AND(YEAR(OktSön1+1)=År,MONTH(OktSön1+1)=10),OktSön1+1, "")</f>
        <v/>
      </c>
      <c r="AB4" s="4" t="str">
        <f ca="1">IF(AND(YEAR(OktSön1+2)=År,MONTH(OktSön1+2)=10),OktSön1+2, "")</f>
        <v/>
      </c>
      <c r="AC4" s="4" t="str">
        <f ca="1">IF(AND(YEAR(OktSön1+3)=År,MONTH(OktSön1+3)=10),OktSön1+3, "")</f>
        <v/>
      </c>
      <c r="AD4" s="4">
        <f ca="1">IF(AND(YEAR(OktSön1+4)=År,MONTH(OktSön1+4)=10),OktSön1+4, "")</f>
        <v>44470</v>
      </c>
      <c r="AE4" s="4">
        <f ca="1">IF(AND(YEAR(OktSön1+5)=År,MONTH(OktSön1+5)=10),OktSön1+5, "")</f>
        <v>44471</v>
      </c>
      <c r="AF4" s="4">
        <f ca="1">IF(AND(YEAR(OktSön1+6)=År,MONTH(OktSön1+6)=10),OktSön1+6, "")</f>
        <v>44472</v>
      </c>
    </row>
    <row r="5" spans="2:32" ht="18" customHeight="1" x14ac:dyDescent="0.25">
      <c r="B5" s="4">
        <f ca="1">IF(AND(YEAR(JanSön1+7)=År,MONTH(JanSön1+7)=1),JanSön1+7, "")</f>
        <v>44200</v>
      </c>
      <c r="C5" s="4">
        <f ca="1">IF(AND(YEAR(JanSön1+8)=År,MONTH(JanSön1+8)=1),JanSön1+8, "")</f>
        <v>44201</v>
      </c>
      <c r="D5" s="4">
        <f ca="1">IF(AND(YEAR(JanSön1+9)=År,MONTH(JanSön1+9)=1),JanSön1+9, "")</f>
        <v>44202</v>
      </c>
      <c r="E5" s="4">
        <f ca="1">IF(AND(YEAR(JanSön1+10)=År,MONTH(JanSön1+10)=1),JanSön1+10, "")</f>
        <v>44203</v>
      </c>
      <c r="F5" s="4">
        <f ca="1">IF(AND(YEAR(JanSön1+11)=År,MONTH(JanSön1+11)=1),JanSön1+11, "")</f>
        <v>44204</v>
      </c>
      <c r="G5" s="4">
        <f ca="1">IF(AND(YEAR(JanSön1+12)=År,MONTH(JanSön1+12)=1),JanSön1+12, "")</f>
        <v>44205</v>
      </c>
      <c r="H5" s="4">
        <f ca="1">IF(AND(YEAR(JanSön1+13)=År,MONTH(JanSön1+13)=1),JanSön1+13, "")</f>
        <v>44206</v>
      </c>
      <c r="J5" s="4">
        <f ca="1">IF(AND(YEAR(AprSön1+7)=År,MONTH(AprSön1+7)=4),AprSön1+7, "")</f>
        <v>44291</v>
      </c>
      <c r="K5" s="4">
        <f ca="1">IF(AND(YEAR(AprSön1+8)=År,MONTH(AprSön1+8)=4),AprSön1+8, "")</f>
        <v>44292</v>
      </c>
      <c r="L5" s="4">
        <f ca="1">IF(AND(YEAR(AprSön1+9)=År,MONTH(AprSön1+9)=4),AprSön1+9, "")</f>
        <v>44293</v>
      </c>
      <c r="M5" s="4">
        <f ca="1">IF(AND(YEAR(AprSön1+10)=År,MONTH(AprSön1+10)=4),AprSön1+10, "")</f>
        <v>44294</v>
      </c>
      <c r="N5" s="4">
        <f ca="1">IF(AND(YEAR(AprSön1+11)=År,MONTH(AprSön1+11)=4),AprSön1+11, "")</f>
        <v>44295</v>
      </c>
      <c r="O5" s="4">
        <f ca="1">IF(AND(YEAR(AprSön1+12)=År,MONTH(AprSön1+12)=4),AprSön1+12, "")</f>
        <v>44296</v>
      </c>
      <c r="P5" s="4">
        <f ca="1">IF(AND(YEAR(AprSön1+13)=År,MONTH(AprSön1+13)=4),AprSön1+13, "")</f>
        <v>44297</v>
      </c>
      <c r="R5" s="4">
        <f ca="1">IF(AND(YEAR(JulSön1+7)=År,MONTH(JulSön1+7)=7),JulSön1+7, "")</f>
        <v>44382</v>
      </c>
      <c r="S5" s="4">
        <f ca="1">IF(AND(YEAR(JulSön1+8)=År,MONTH(JulSön1+8)=7),JulSön1+8, "")</f>
        <v>44383</v>
      </c>
      <c r="T5" s="4">
        <f ca="1">IF(AND(YEAR(JulSön1+9)=År,MONTH(JulSön1+9)=7),JulSön1+9, "")</f>
        <v>44384</v>
      </c>
      <c r="U5" s="4">
        <f ca="1">IF(AND(YEAR(JulSön1+10)=År,MONTH(JulSön1+10)=7),JulSön1+10, "")</f>
        <v>44385</v>
      </c>
      <c r="V5" s="4">
        <f ca="1">IF(AND(YEAR(JulSön1+11)=År,MONTH(JulSön1+11)=7),JulSön1+11, "")</f>
        <v>44386</v>
      </c>
      <c r="W5" s="4">
        <f ca="1">IF(AND(YEAR(JulSön1+12)=År,MONTH(JulSön1+12)=7),JulSön1+12, "")</f>
        <v>44387</v>
      </c>
      <c r="X5" s="4">
        <f ca="1">IF(AND(YEAR(JulSön1+13)=År,MONTH(JulSön1+13)=7),JulSön1+13, "")</f>
        <v>44388</v>
      </c>
      <c r="Z5" s="4">
        <f ca="1">IF(AND(YEAR(OktSön1+7)=År,MONTH(OktSön1+7)=10),OktSön1+7, "")</f>
        <v>44473</v>
      </c>
      <c r="AA5" s="4">
        <f ca="1">IF(AND(YEAR(OktSön1+8)=År,MONTH(OktSön1+8)=10),OktSön1+8, "")</f>
        <v>44474</v>
      </c>
      <c r="AB5" s="4">
        <f ca="1">IF(AND(YEAR(OktSön1+9)=År,MONTH(OktSön1+9)=10),OktSön1+9, "")</f>
        <v>44475</v>
      </c>
      <c r="AC5" s="4">
        <f ca="1">IF(AND(YEAR(OktSön1+10)=År,MONTH(OktSön1+10)=10),OktSön1+10, "")</f>
        <v>44476</v>
      </c>
      <c r="AD5" s="4">
        <f ca="1">IF(AND(YEAR(OktSön1+11)=År,MONTH(OktSön1+11)=10),OktSön1+11, "")</f>
        <v>44477</v>
      </c>
      <c r="AE5" s="4">
        <f ca="1">IF(AND(YEAR(OktSön1+12)=År,MONTH(OktSön1+12)=10),OktSön1+12, "")</f>
        <v>44478</v>
      </c>
      <c r="AF5" s="4">
        <f ca="1">IF(AND(YEAR(OktSön1+13)=År,MONTH(OktSön1+13)=10),OktSön1+13, "")</f>
        <v>44479</v>
      </c>
    </row>
    <row r="6" spans="2:32" ht="18" customHeight="1" x14ac:dyDescent="0.25">
      <c r="B6" s="4">
        <f ca="1">IF(AND(YEAR(JanSön1+14)=År,MONTH(JanSön1+14)=1),JanSön1+14, "")</f>
        <v>44207</v>
      </c>
      <c r="C6" s="4">
        <f ca="1">IF(AND(YEAR(JanSön1+15)=År,MONTH(JanSön1+15)=1),JanSön1+15, "")</f>
        <v>44208</v>
      </c>
      <c r="D6" s="4">
        <f ca="1">IF(AND(YEAR(JanSön1+16)=År,MONTH(JanSön1+16)=1),JanSön1+16, "")</f>
        <v>44209</v>
      </c>
      <c r="E6" s="4">
        <f ca="1">IF(AND(YEAR(JanSön1+17)=År,MONTH(JanSön1+17)=1),JanSön1+17, "")</f>
        <v>44210</v>
      </c>
      <c r="F6" s="4">
        <f ca="1">IF(AND(YEAR(JanSön1+18)=År,MONTH(JanSön1+18)=1),JanSön1+18, "")</f>
        <v>44211</v>
      </c>
      <c r="G6" s="4">
        <f ca="1">IF(AND(YEAR(JanSön1+19)=År,MONTH(JanSön1+19)=1),JanSön1+19, "")</f>
        <v>44212</v>
      </c>
      <c r="H6" s="4">
        <f ca="1">IF(AND(YEAR(JanSön1+20)=År,MONTH(JanSön1+20)=1),JanSön1+20, "")</f>
        <v>44213</v>
      </c>
      <c r="J6" s="4">
        <f ca="1">IF(AND(YEAR(AprSön1+14)=År,MONTH(AprSön1+14)=4),AprSön1+14, "")</f>
        <v>44298</v>
      </c>
      <c r="K6" s="4">
        <f ca="1">IF(AND(YEAR(AprSön1+15)=År,MONTH(AprSön1+15)=4),AprSön1+15, "")</f>
        <v>44299</v>
      </c>
      <c r="L6" s="4">
        <f ca="1">IF(AND(YEAR(AprSön1+16)=År,MONTH(AprSön1+16)=4),AprSön1+16, "")</f>
        <v>44300</v>
      </c>
      <c r="M6" s="4">
        <f ca="1">IF(AND(YEAR(AprSön1+17)=År,MONTH(AprSön1+17)=4),AprSön1+17, "")</f>
        <v>44301</v>
      </c>
      <c r="N6" s="4">
        <f ca="1">IF(AND(YEAR(AprSön1+18)=År,MONTH(AprSön1+18)=4),AprSön1+18, "")</f>
        <v>44302</v>
      </c>
      <c r="O6" s="4">
        <f ca="1">IF(AND(YEAR(AprSön1+19)=År,MONTH(AprSön1+19)=4),AprSön1+19, "")</f>
        <v>44303</v>
      </c>
      <c r="P6" s="4">
        <f ca="1">IF(AND(YEAR(AprSön1+20)=År,MONTH(AprSön1+20)=4),AprSön1+20, "")</f>
        <v>44304</v>
      </c>
      <c r="R6" s="4">
        <f ca="1">IF(AND(YEAR(JulSön1+14)=År,MONTH(JulSön1+14)=7),JulSön1+14, "")</f>
        <v>44389</v>
      </c>
      <c r="S6" s="4">
        <f ca="1">IF(AND(YEAR(JulSön1+15)=År,MONTH(JulSön1+15)=7),JulSön1+15, "")</f>
        <v>44390</v>
      </c>
      <c r="T6" s="4">
        <f ca="1">IF(AND(YEAR(JulSön1+16)=År,MONTH(JulSön1+16)=7),JulSön1+16, "")</f>
        <v>44391</v>
      </c>
      <c r="U6" s="4">
        <f ca="1">IF(AND(YEAR(JulSön1+17)=År,MONTH(JulSön1+17)=7),JulSön1+17, "")</f>
        <v>44392</v>
      </c>
      <c r="V6" s="4">
        <f ca="1">IF(AND(YEAR(JulSön1+18)=År,MONTH(JulSön1+18)=7),JulSön1+18, "")</f>
        <v>44393</v>
      </c>
      <c r="W6" s="4">
        <f ca="1">IF(AND(YEAR(JulSön1+19)=År,MONTH(JulSön1+19)=7),JulSön1+19, "")</f>
        <v>44394</v>
      </c>
      <c r="X6" s="4">
        <f ca="1">IF(AND(YEAR(JulSön1+20)=År,MONTH(JulSön1+20)=7),JulSön1+20, "")</f>
        <v>44395</v>
      </c>
      <c r="Z6" s="4">
        <f ca="1">IF(AND(YEAR(OktSön1+14)=År,MONTH(OktSön1+14)=10),OktSön1+14, "")</f>
        <v>44480</v>
      </c>
      <c r="AA6" s="4">
        <f ca="1">IF(AND(YEAR(OktSön1+15)=År,MONTH(OktSön1+15)=10),OktSön1+15, "")</f>
        <v>44481</v>
      </c>
      <c r="AB6" s="4">
        <f ca="1">IF(AND(YEAR(OktSön1+16)=År,MONTH(OktSön1+16)=10),OktSön1+16, "")</f>
        <v>44482</v>
      </c>
      <c r="AC6" s="4">
        <f ca="1">IF(AND(YEAR(OktSön1+17)=År,MONTH(OktSön1+17)=10),OktSön1+17, "")</f>
        <v>44483</v>
      </c>
      <c r="AD6" s="4">
        <f ca="1">IF(AND(YEAR(OktSön1+18)=År,MONTH(OktSön1+18)=10),OktSön1+18, "")</f>
        <v>44484</v>
      </c>
      <c r="AE6" s="4">
        <f ca="1">IF(AND(YEAR(OktSön1+19)=År,MONTH(OktSön1+19)=10),OktSön1+19, "")</f>
        <v>44485</v>
      </c>
      <c r="AF6" s="4">
        <f ca="1">IF(AND(YEAR(OktSön1+20)=År,MONTH(OktSön1+20)=10),OktSön1+20, "")</f>
        <v>44486</v>
      </c>
    </row>
    <row r="7" spans="2:32" ht="18" customHeight="1" x14ac:dyDescent="0.25">
      <c r="B7" s="4">
        <f ca="1">IF(AND(YEAR(JanSön1+21)=År,MONTH(JanSön1+21)=1),JanSön1+21, "")</f>
        <v>44214</v>
      </c>
      <c r="C7" s="4">
        <f ca="1">IF(AND(YEAR(JanSön1+22)=År,MONTH(JanSön1+22)=1),JanSön1+22, "")</f>
        <v>44215</v>
      </c>
      <c r="D7" s="4">
        <f ca="1">IF(AND(YEAR(JanSön1+23)=År,MONTH(JanSön1+23)=1),JanSön1+23, "")</f>
        <v>44216</v>
      </c>
      <c r="E7" s="4">
        <f ca="1">IF(AND(YEAR(JanSön1+24)=År,MONTH(JanSön1+24)=1),JanSön1+24, "")</f>
        <v>44217</v>
      </c>
      <c r="F7" s="4">
        <f ca="1">IF(AND(YEAR(JanSön1+25)=År,MONTH(JanSön1+25)=1),JanSön1+25, "")</f>
        <v>44218</v>
      </c>
      <c r="G7" s="4">
        <f ca="1">IF(AND(YEAR(JanSön1+26)=År,MONTH(JanSön1+26)=1),JanSön1+26, "")</f>
        <v>44219</v>
      </c>
      <c r="H7" s="4">
        <f ca="1">IF(AND(YEAR(JanSön1+27)=År,MONTH(JanSön1+27)=1),JanSön1+27, "")</f>
        <v>44220</v>
      </c>
      <c r="J7" s="4">
        <f ca="1">IF(AND(YEAR(AprSön1+21)=År,MONTH(AprSön1+21)=4),AprSön1+21, "")</f>
        <v>44305</v>
      </c>
      <c r="K7" s="4">
        <f ca="1">IF(AND(YEAR(AprSön1+22)=År,MONTH(AprSön1+22)=4),AprSön1+22, "")</f>
        <v>44306</v>
      </c>
      <c r="L7" s="4">
        <f ca="1">IF(AND(YEAR(AprSön1+23)=År,MONTH(AprSön1+23)=4),AprSön1+23, "")</f>
        <v>44307</v>
      </c>
      <c r="M7" s="4">
        <f ca="1">IF(AND(YEAR(AprSön1+24)=År,MONTH(AprSön1+24)=4),AprSön1+24, "")</f>
        <v>44308</v>
      </c>
      <c r="N7" s="4">
        <f ca="1">IF(AND(YEAR(AprSön1+25)=År,MONTH(AprSön1+25)=4),AprSön1+25, "")</f>
        <v>44309</v>
      </c>
      <c r="O7" s="4">
        <f ca="1">IF(AND(YEAR(AprSön1+26)=År,MONTH(AprSön1+26)=4),AprSön1+26, "")</f>
        <v>44310</v>
      </c>
      <c r="P7" s="4">
        <f ca="1">IF(AND(YEAR(AprSön1+27)=År,MONTH(AprSön1+27)=4),AprSön1+27, "")</f>
        <v>44311</v>
      </c>
      <c r="R7" s="4">
        <f ca="1">IF(AND(YEAR(JulSön1+21)=År,MONTH(JulSön1+21)=7),JulSön1+21, "")</f>
        <v>44396</v>
      </c>
      <c r="S7" s="4">
        <f ca="1">IF(AND(YEAR(JulSön1+22)=År,MONTH(JulSön1+22)=7),JulSön1+22, "")</f>
        <v>44397</v>
      </c>
      <c r="T7" s="4">
        <f ca="1">IF(AND(YEAR(JulSön1+23)=År,MONTH(JulSön1+23)=7),JulSön1+23, "")</f>
        <v>44398</v>
      </c>
      <c r="U7" s="4">
        <f ca="1">IF(AND(YEAR(JulSön1+24)=År,MONTH(JulSön1+24)=7),JulSön1+24, "")</f>
        <v>44399</v>
      </c>
      <c r="V7" s="4">
        <f ca="1">IF(AND(YEAR(JulSön1+25)=År,MONTH(JulSön1+25)=7),JulSön1+25, "")</f>
        <v>44400</v>
      </c>
      <c r="W7" s="4">
        <f ca="1">IF(AND(YEAR(JulSön1+26)=År,MONTH(JulSön1+26)=7),JulSön1+26, "")</f>
        <v>44401</v>
      </c>
      <c r="X7" s="4">
        <f ca="1">IF(AND(YEAR(JulSön1+27)=År,MONTH(JulSön1+27)=7),JulSön1+27, "")</f>
        <v>44402</v>
      </c>
      <c r="Z7" s="4">
        <f ca="1">IF(AND(YEAR(OktSön1+21)=År,MONTH(OktSön1+21)=10),OktSön1+21, "")</f>
        <v>44487</v>
      </c>
      <c r="AA7" s="4">
        <f ca="1">IF(AND(YEAR(OktSön1+22)=År,MONTH(OktSön1+22)=10),OktSön1+22, "")</f>
        <v>44488</v>
      </c>
      <c r="AB7" s="4">
        <f ca="1">IF(AND(YEAR(OktSön1+23)=År,MONTH(OktSön1+23)=10),OktSön1+23, "")</f>
        <v>44489</v>
      </c>
      <c r="AC7" s="4">
        <f ca="1">IF(AND(YEAR(OktSön1+24)=År,MONTH(OktSön1+24)=10),OktSön1+24, "")</f>
        <v>44490</v>
      </c>
      <c r="AD7" s="4">
        <f ca="1">IF(AND(YEAR(OktSön1+25)=År,MONTH(OktSön1+25)=10),OktSön1+25, "")</f>
        <v>44491</v>
      </c>
      <c r="AE7" s="4">
        <f ca="1">IF(AND(YEAR(OktSön1+26)=År,MONTH(OktSön1+26)=10),OktSön1+26, "")</f>
        <v>44492</v>
      </c>
      <c r="AF7" s="4">
        <f ca="1">IF(AND(YEAR(OktSön1+27)=År,MONTH(OktSön1+27)=10),OktSön1+27, "")</f>
        <v>44493</v>
      </c>
    </row>
    <row r="8" spans="2:32" ht="18" customHeight="1" x14ac:dyDescent="0.25">
      <c r="B8" s="4">
        <f ca="1">IF(AND(YEAR(JanSön1+28)=År,MONTH(JanSön1+28)=1),JanSön1+28, "")</f>
        <v>44221</v>
      </c>
      <c r="C8" s="4">
        <f ca="1">IF(AND(YEAR(JanSön1+29)=År,MONTH(JanSön1+29)=1),JanSön1+29, "")</f>
        <v>44222</v>
      </c>
      <c r="D8" s="4">
        <f ca="1">IF(AND(YEAR(JanSön1+30)=År,MONTH(JanSön1+30)=1),JanSön1+30, "")</f>
        <v>44223</v>
      </c>
      <c r="E8" s="4">
        <f ca="1">IF(AND(YEAR(JanSön1+31)=År,MONTH(JanSön1+31)=1),JanSön1+31, "")</f>
        <v>44224</v>
      </c>
      <c r="F8" s="4">
        <f ca="1">IF(AND(YEAR(JanSön1+32)=År,MONTH(JanSön1+32)=1),JanSön1+32, "")</f>
        <v>44225</v>
      </c>
      <c r="G8" s="4">
        <f ca="1">IF(AND(YEAR(JanSön1+33)=År,MONTH(JanSön1+33)=1),JanSön1+33, "")</f>
        <v>44226</v>
      </c>
      <c r="H8" s="4">
        <f ca="1">IF(AND(YEAR(JanSön1+34)=År,MONTH(JanSön1+34)=1),JanSön1+34, "")</f>
        <v>44227</v>
      </c>
      <c r="J8" s="4">
        <f ca="1">IF(AND(YEAR(AprSön1+28)=År,MONTH(AprSön1+28)=4),AprSön1+28, "")</f>
        <v>44312</v>
      </c>
      <c r="K8" s="4">
        <f ca="1">IF(AND(YEAR(AprSön1+29)=År,MONTH(AprSön1+29)=4),AprSön1+29, "")</f>
        <v>44313</v>
      </c>
      <c r="L8" s="4">
        <f ca="1">IF(AND(YEAR(AprSön1+30)=År,MONTH(AprSön1+30)=4),AprSön1+30, "")</f>
        <v>44314</v>
      </c>
      <c r="M8" s="4">
        <f ca="1">IF(AND(YEAR(AprSön1+31)=År,MONTH(AprSön1+31)=4),AprSön1+31, "")</f>
        <v>44315</v>
      </c>
      <c r="N8" s="4">
        <f ca="1">IF(AND(YEAR(AprSön1+32)=År,MONTH(AprSön1+32)=4),AprSön1+32, "")</f>
        <v>44316</v>
      </c>
      <c r="O8" s="4" t="str">
        <f ca="1">IF(AND(YEAR(AprSön1+33)=År,MONTH(AprSön1+33)=4),AprSön1+33, "")</f>
        <v/>
      </c>
      <c r="P8" s="4" t="str">
        <f ca="1">IF(AND(YEAR(AprSön1+34)=År,MONTH(AprSön1+34)=4),AprSön1+34, "")</f>
        <v/>
      </c>
      <c r="R8" s="4">
        <f ca="1">IF(AND(YEAR(JulSön1+28)=År,MONTH(JulSön1+28)=7),JulSön1+28, "")</f>
        <v>44403</v>
      </c>
      <c r="S8" s="4">
        <f ca="1">IF(AND(YEAR(JulSön1+29)=År,MONTH(JulSön1+29)=7),JulSön1+29, "")</f>
        <v>44404</v>
      </c>
      <c r="T8" s="4">
        <f ca="1">IF(AND(YEAR(JulSön1+30)=År,MONTH(JulSön1+30)=7),JulSön1+30, "")</f>
        <v>44405</v>
      </c>
      <c r="U8" s="4">
        <f ca="1">IF(AND(YEAR(JulSön1+31)=År,MONTH(JulSön1+31)=7),JulSön1+31, "")</f>
        <v>44406</v>
      </c>
      <c r="V8" s="4">
        <f ca="1">IF(AND(YEAR(JulSön1+32)=År,MONTH(JulSön1+32)=7),JulSön1+32, "")</f>
        <v>44407</v>
      </c>
      <c r="W8" s="4">
        <f ca="1">IF(AND(YEAR(JulSön1+33)=År,MONTH(JulSön1+33)=7),JulSön1+33, "")</f>
        <v>44408</v>
      </c>
      <c r="X8" s="4" t="str">
        <f ca="1">IF(AND(YEAR(JulSön1+34)=År,MONTH(JulSön1+34)=7),JulSön1+34, "")</f>
        <v/>
      </c>
      <c r="Z8" s="4">
        <f ca="1">IF(AND(YEAR(OktSön1+28)=År,MONTH(OktSön1+28)=10),OktSön1+28, "")</f>
        <v>44494</v>
      </c>
      <c r="AA8" s="4">
        <f ca="1">IF(AND(YEAR(OktSön1+29)=År,MONTH(OktSön1+29)=10),OktSön1+29, "")</f>
        <v>44495</v>
      </c>
      <c r="AB8" s="4">
        <f ca="1">IF(AND(YEAR(OktSön1+30)=År,MONTH(OktSön1+30)=10),OktSön1+30, "")</f>
        <v>44496</v>
      </c>
      <c r="AC8" s="4">
        <f ca="1">IF(AND(YEAR(OktSön1+31)=År,MONTH(OktSön1+31)=10),OktSön1+31, "")</f>
        <v>44497</v>
      </c>
      <c r="AD8" s="4">
        <f ca="1">IF(AND(YEAR(OktSön1+32)=År,MONTH(OktSön1+32)=10),OktSön1+32, "")</f>
        <v>44498</v>
      </c>
      <c r="AE8" s="4">
        <f ca="1">IF(AND(YEAR(OktSön1+33)=År,MONTH(OktSön1+33)=10),OktSön1+33, "")</f>
        <v>44499</v>
      </c>
      <c r="AF8" s="4">
        <f ca="1">IF(AND(YEAR(OktSön1+34)=År,MONTH(OktSön1+34)=10),OktSön1+34, "")</f>
        <v>44500</v>
      </c>
    </row>
    <row r="9" spans="2:32" ht="18" customHeight="1" x14ac:dyDescent="0.25">
      <c r="B9" s="4" t="str">
        <f ca="1">IF(AND(YEAR(JanSön1+35)=År,MONTH(JanSön1+35)=1),JanSön1+35, "")</f>
        <v/>
      </c>
      <c r="C9" s="4" t="str">
        <f ca="1">IF(AND(YEAR(JanSön1+36)=År,MONTH(JanSön1+36)=1),JanSön1+36, "")</f>
        <v/>
      </c>
      <c r="D9" s="4" t="str">
        <f ca="1">IF(AND(YEAR(JanSön1+37)=År,MONTH(JanSön1+37)=1),JanSön1+37, "")</f>
        <v/>
      </c>
      <c r="E9" s="4" t="str">
        <f ca="1">IF(AND(YEAR(JanSön1+38)=År,MONTH(JanSön1+38)=1),JanSön1+38, "")</f>
        <v/>
      </c>
      <c r="F9" s="4" t="str">
        <f ca="1">IF(AND(YEAR(JanSön1+39)=År,MONTH(JanSön1+39)=1),JanSön1+39, "")</f>
        <v/>
      </c>
      <c r="G9" s="4" t="str">
        <f ca="1">IF(AND(YEAR(JanSön1+40)=År,MONTH(JanSön1+40)=1),JanSön1+40, "")</f>
        <v/>
      </c>
      <c r="H9" s="4" t="str">
        <f ca="1">IF(AND(YEAR(JanSön1+41)=År,MONTH(JanSön1+41)=1),JanSön1+41, "")</f>
        <v/>
      </c>
      <c r="J9" s="4" t="str">
        <f ca="1">IF(AND(YEAR(AprSön1+35)=År,MONTH(AprSön1+35)=4),AprSön1+35, "")</f>
        <v/>
      </c>
      <c r="K9" s="4" t="str">
        <f ca="1">IF(AND(YEAR(AprSön1+36)=År,MONTH(AprSön1+36)=4),AprSön1+36, "")</f>
        <v/>
      </c>
      <c r="L9" s="4" t="str">
        <f ca="1">IF(AND(YEAR(AprSön1+37)=År,MONTH(AprSön1+37)=4),AprSön1+37, "")</f>
        <v/>
      </c>
      <c r="M9" s="4" t="str">
        <f ca="1">IF(AND(YEAR(AprSön1+38)=År,MONTH(AprSön1+38)=4),AprSön1+38, "")</f>
        <v/>
      </c>
      <c r="N9" s="4" t="str">
        <f ca="1">IF(AND(YEAR(AprSön1+39)=År,MONTH(AprSön1+39)=4),AprSön1+39, "")</f>
        <v/>
      </c>
      <c r="O9" s="4" t="str">
        <f ca="1">IF(AND(YEAR(AprSön1+40)=År,MONTH(AprSön1+40)=4),AprSön1+40, "")</f>
        <v/>
      </c>
      <c r="P9" s="4" t="str">
        <f ca="1">IF(AND(YEAR(AprSön1+41)=År,MONTH(AprSön1+41)=4),AprSön1+41, "")</f>
        <v/>
      </c>
      <c r="R9" s="4" t="str">
        <f ca="1">IF(AND(YEAR(JulSön1+35)=År,MONTH(JulSön1+35)=7),JulSön1+35, "")</f>
        <v/>
      </c>
      <c r="S9" s="4" t="str">
        <f ca="1">IF(AND(YEAR(JulSön1+36)=År,MONTH(JulSön1+36)=7),JulSön1+36, "")</f>
        <v/>
      </c>
      <c r="T9" s="4" t="str">
        <f ca="1">IF(AND(YEAR(JulSön1+37)=År,MONTH(JulSön1+37)=7),JulSön1+37, "")</f>
        <v/>
      </c>
      <c r="U9" s="4" t="str">
        <f ca="1">IF(AND(YEAR(JulSön1+38)=År,MONTH(JulSön1+38)=7),JulSön1+38, "")</f>
        <v/>
      </c>
      <c r="V9" s="4" t="str">
        <f ca="1">IF(AND(YEAR(JulSön1+39)=År,MONTH(JulSön1+39)=7),JulSön1+39, "")</f>
        <v/>
      </c>
      <c r="W9" s="4" t="str">
        <f ca="1">IF(AND(YEAR(JulSön1+40)=År,MONTH(JulSön1+40)=7),JulSön1+40, "")</f>
        <v/>
      </c>
      <c r="X9" s="4" t="str">
        <f ca="1">IF(AND(YEAR(JulSön1+41)=År,MONTH(JulSön1+41)=7),JulSön1+41, "")</f>
        <v/>
      </c>
      <c r="Z9" s="4" t="str">
        <f ca="1">IF(AND(YEAR(OktSön1+35)=År,MONTH(OktSön1+35)=10),OktSön1+35, "")</f>
        <v/>
      </c>
      <c r="AA9" s="4" t="str">
        <f ca="1">IF(AND(YEAR(OktSön1+36)=År,MONTH(OktSön1+36)=10),OktSön1+36, "")</f>
        <v/>
      </c>
      <c r="AB9" s="4" t="str">
        <f ca="1">IF(AND(YEAR(OktSön1+37)=År,MONTH(OktSön1+37)=10),OktSön1+37, "")</f>
        <v/>
      </c>
      <c r="AC9" s="4" t="str">
        <f ca="1">IF(AND(YEAR(OktSön1+38)=År,MONTH(OktSön1+38)=10),OktSön1+38, "")</f>
        <v/>
      </c>
      <c r="AD9" s="4" t="str">
        <f ca="1">IF(AND(YEAR(OktSön1+39)=År,MONTH(OktSön1+39)=10),OktSön1+39, "")</f>
        <v/>
      </c>
      <c r="AE9" s="4" t="str">
        <f ca="1">IF(AND(YEAR(OktSön1+40)=År,MONTH(OktSön1+40)=10),OktSön1+40, "")</f>
        <v/>
      </c>
      <c r="AF9" s="4" t="str">
        <f ca="1">IF(AND(YEAR(OktSön1+41)=År,MONTH(OktSön1+41)=10),OktSön1+41, "")</f>
        <v/>
      </c>
    </row>
    <row r="11" spans="2:32" ht="18" customHeight="1" x14ac:dyDescent="0.25">
      <c r="B11" s="3" t="s">
        <v>2</v>
      </c>
      <c r="C11" s="3"/>
      <c r="D11" s="3"/>
      <c r="E11" s="3"/>
      <c r="F11" s="3"/>
      <c r="G11" s="3"/>
      <c r="H11" s="3"/>
      <c r="J11" s="3" t="s">
        <v>11</v>
      </c>
      <c r="K11" s="3"/>
      <c r="L11" s="3"/>
      <c r="M11" s="3"/>
      <c r="N11" s="3"/>
      <c r="O11" s="3"/>
      <c r="P11" s="3"/>
      <c r="R11" s="3" t="s">
        <v>14</v>
      </c>
      <c r="S11" s="3"/>
      <c r="T11" s="3"/>
      <c r="U11" s="3"/>
      <c r="V11" s="3"/>
      <c r="W11" s="3"/>
      <c r="X11" s="3"/>
      <c r="Z11" s="3" t="s">
        <v>17</v>
      </c>
      <c r="AA11" s="3"/>
      <c r="AB11" s="3"/>
      <c r="AC11" s="3"/>
      <c r="AD11" s="3"/>
      <c r="AE11" s="3"/>
      <c r="AF11" s="3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4">
        <f ca="1">IF(AND(YEAR(FebSön1)=År,MONTH(FebSön1)=2),FebSön1, "")</f>
        <v>44228</v>
      </c>
      <c r="C13" s="4">
        <f ca="1">IF(AND(YEAR(FebSön1+1)=År,MONTH(FebSön1+1)=2),FebSön1+1, "")</f>
        <v>44229</v>
      </c>
      <c r="D13" s="4">
        <f ca="1">IF(AND(YEAR(FebSön1+2)=År,MONTH(FebSön1+2)=2),FebSön1+2, "")</f>
        <v>44230</v>
      </c>
      <c r="E13" s="4">
        <f ca="1">IF(AND(YEAR(FebSön1+3)=År,MONTH(FebSön1+3)=2),FebSön1+3, "")</f>
        <v>44231</v>
      </c>
      <c r="F13" s="4">
        <f ca="1">IF(AND(YEAR(FebSön1+4)=År,MONTH(FebSön1+4)=2),FebSön1+4, "")</f>
        <v>44232</v>
      </c>
      <c r="G13" s="4">
        <f ca="1">IF(AND(YEAR(FebSön1+5)=År,MONTH(FebSön1+5)=2),FebSön1+5, "")</f>
        <v>44233</v>
      </c>
      <c r="H13" s="4">
        <f ca="1">IF(AND(YEAR(FebSön1+6)=År,MONTH(FebSön1+6)=2),FebSön1+6, "")</f>
        <v>44234</v>
      </c>
      <c r="J13" s="4" t="str">
        <f ca="1">IF(AND(YEAR(MajSön1)=År,MONTH(MajSön1)=5),MajSön1, "")</f>
        <v/>
      </c>
      <c r="K13" s="4" t="str">
        <f ca="1">IF(AND(YEAR(MajSön1+1)=År,MONTH(MajSön1+1)=5),MajSön1+1, "")</f>
        <v/>
      </c>
      <c r="L13" s="4" t="str">
        <f ca="1">IF(AND(YEAR(MajSön1+2)=År,MONTH(MajSön1+2)=5),MajSön1+2, "")</f>
        <v/>
      </c>
      <c r="M13" s="4" t="str">
        <f ca="1">IF(AND(YEAR(MajSön1+3)=År,MONTH(MajSön1+3)=5),MajSön1+3, "")</f>
        <v/>
      </c>
      <c r="N13" s="4" t="str">
        <f ca="1">IF(AND(YEAR(MajSön1+4)=År,MONTH(MajSön1+4)=5),MajSön1+4, "")</f>
        <v/>
      </c>
      <c r="O13" s="4">
        <f ca="1">IF(AND(YEAR(MajSön1+5)=År,MONTH(MajSön1+5)=5),MajSön1+5, "")</f>
        <v>44317</v>
      </c>
      <c r="P13" s="4">
        <f ca="1">IF(AND(YEAR(MajSön1+6)=År,MONTH(MajSön1+6)=5),MajSön1+6, "")</f>
        <v>44318</v>
      </c>
      <c r="R13" s="4" t="str">
        <f ca="1">IF(AND(YEAR(AugSön1)=År,MONTH(AugSön1)=8),AugSön1, "")</f>
        <v/>
      </c>
      <c r="S13" s="4" t="str">
        <f ca="1">IF(AND(YEAR(AugSön1+1)=År,MONTH(AugSön1+1)=8),AugSön1+1, "")</f>
        <v/>
      </c>
      <c r="T13" s="4" t="str">
        <f ca="1">IF(AND(YEAR(AugSön1+2)=År,MONTH(AugSön1+2)=8),AugSön1+2, "")</f>
        <v/>
      </c>
      <c r="U13" s="4" t="str">
        <f ca="1">IF(AND(YEAR(AugSön1+3)=År,MONTH(AugSön1+3)=8),AugSön1+3, "")</f>
        <v/>
      </c>
      <c r="V13" s="4" t="str">
        <f ca="1">IF(AND(YEAR(AugSön1+4)=År,MONTH(AugSön1+4)=8),AugSön1+4, "")</f>
        <v/>
      </c>
      <c r="W13" s="4" t="str">
        <f ca="1">IF(AND(YEAR(AugSön1+5)=År,MONTH(AugSön1+5)=8),AugSön1+5, "")</f>
        <v/>
      </c>
      <c r="X13" s="4">
        <f ca="1">IF(AND(YEAR(AugSön1+6)=År,MONTH(AugSön1+6)=8),AugSön1+6, "")</f>
        <v>44409</v>
      </c>
      <c r="Z13" s="4">
        <f ca="1">IF(AND(YEAR(NovSön1)=År,MONTH(NovSön1)=11),NovSön1, "")</f>
        <v>44501</v>
      </c>
      <c r="AA13" s="4">
        <f ca="1">IF(AND(YEAR(NovSön1+1)=År,MONTH(NovSön1+1)=11),NovSön1+1, "")</f>
        <v>44502</v>
      </c>
      <c r="AB13" s="4">
        <f ca="1">IF(AND(YEAR(NovSön1+2)=År,MONTH(NovSön1+2)=11),NovSön1+2, "")</f>
        <v>44503</v>
      </c>
      <c r="AC13" s="4">
        <f ca="1">IF(AND(YEAR(NovSön1+3)=År,MONTH(NovSön1+3)=11),NovSön1+3, "")</f>
        <v>44504</v>
      </c>
      <c r="AD13" s="4">
        <f ca="1">IF(AND(YEAR(NovSön1+4)=År,MONTH(NovSön1+4)=11),NovSön1+4, "")</f>
        <v>44505</v>
      </c>
      <c r="AE13" s="4">
        <f ca="1">IF(AND(YEAR(NovSön1+5)=År,MONTH(NovSön1+5)=11),NovSön1+5, "")</f>
        <v>44506</v>
      </c>
      <c r="AF13" s="4">
        <f ca="1">IF(AND(YEAR(NovSön1+6)=År,MONTH(NovSön1+6)=11),NovSön1+6, "")</f>
        <v>44507</v>
      </c>
    </row>
    <row r="14" spans="2:32" ht="18" customHeight="1" x14ac:dyDescent="0.25">
      <c r="B14" s="4">
        <f ca="1">IF(AND(YEAR(FebSön1+7)=År,MONTH(FebSön1+7)=2),FebSön1+7, "")</f>
        <v>44235</v>
      </c>
      <c r="C14" s="4">
        <f ca="1">IF(AND(YEAR(FebSön1+8)=År,MONTH(FebSön1+8)=2),FebSön1+8, "")</f>
        <v>44236</v>
      </c>
      <c r="D14" s="4">
        <f ca="1">IF(AND(YEAR(FebSön1+9)=År,MONTH(FebSön1+9)=2),FebSön1+9, "")</f>
        <v>44237</v>
      </c>
      <c r="E14" s="4">
        <f ca="1">IF(AND(YEAR(FebSön1+10)=År,MONTH(FebSön1+10)=2),FebSön1+10, "")</f>
        <v>44238</v>
      </c>
      <c r="F14" s="4">
        <f ca="1">IF(AND(YEAR(FebSön1+11)=År,MONTH(FebSön1+11)=2),FebSön1+11, "")</f>
        <v>44239</v>
      </c>
      <c r="G14" s="4">
        <f ca="1">IF(AND(YEAR(FebSön1+12)=År,MONTH(FebSön1+12)=2),FebSön1+12, "")</f>
        <v>44240</v>
      </c>
      <c r="H14" s="4">
        <f ca="1">IF(AND(YEAR(FebSön1+13)=År,MONTH(FebSön1+13)=2),FebSön1+13, "")</f>
        <v>44241</v>
      </c>
      <c r="J14" s="4">
        <f ca="1">IF(AND(YEAR(MajSön1+7)=År,MONTH(MajSön1+7)=5),MajSön1+7, "")</f>
        <v>44319</v>
      </c>
      <c r="K14" s="4">
        <f ca="1">IF(AND(YEAR(MajSön1+8)=År,MONTH(MajSön1+8)=5),MajSön1+8, "")</f>
        <v>44320</v>
      </c>
      <c r="L14" s="4">
        <f ca="1">IF(AND(YEAR(MajSön1+9)=År,MONTH(MajSön1+9)=5),MajSön1+9, "")</f>
        <v>44321</v>
      </c>
      <c r="M14" s="4">
        <f ca="1">IF(AND(YEAR(MajSön1+10)=År,MONTH(MajSön1+10)=5),MajSön1+10, "")</f>
        <v>44322</v>
      </c>
      <c r="N14" s="4">
        <f ca="1">IF(AND(YEAR(MajSön1+11)=År,MONTH(MajSön1+11)=5),MajSön1+11, "")</f>
        <v>44323</v>
      </c>
      <c r="O14" s="4">
        <f ca="1">IF(AND(YEAR(MajSön1+12)=År,MONTH(MajSön1+12)=5),MajSön1+12, "")</f>
        <v>44324</v>
      </c>
      <c r="P14" s="4">
        <f ca="1">IF(AND(YEAR(MajSön1+13)=År,MONTH(MajSön1+13)=5),MajSön1+13, "")</f>
        <v>44325</v>
      </c>
      <c r="R14" s="4">
        <f ca="1">IF(AND(YEAR(AugSön1+7)=År,MONTH(AugSön1+7)=8),AugSön1+7, "")</f>
        <v>44410</v>
      </c>
      <c r="S14" s="4">
        <f ca="1">IF(AND(YEAR(AugSön1+8)=År,MONTH(AugSön1+8)=8),AugSön1+8, "")</f>
        <v>44411</v>
      </c>
      <c r="T14" s="4">
        <f ca="1">IF(AND(YEAR(AugSön1+9)=År,MONTH(AugSön1+9)=8),AugSön1+9, "")</f>
        <v>44412</v>
      </c>
      <c r="U14" s="4">
        <f ca="1">IF(AND(YEAR(AugSön1+10)=År,MONTH(AugSön1+10)=8),AugSön1+10, "")</f>
        <v>44413</v>
      </c>
      <c r="V14" s="4">
        <f ca="1">IF(AND(YEAR(AugSön1+11)=År,MONTH(AugSön1+11)=8),AugSön1+11, "")</f>
        <v>44414</v>
      </c>
      <c r="W14" s="4">
        <f ca="1">IF(AND(YEAR(AugSön1+12)=År,MONTH(AugSön1+12)=8),AugSön1+12, "")</f>
        <v>44415</v>
      </c>
      <c r="X14" s="4">
        <f ca="1">IF(AND(YEAR(AugSön1+13)=År,MONTH(AugSön1+13)=8),AugSön1+13, "")</f>
        <v>44416</v>
      </c>
      <c r="Z14" s="4">
        <f ca="1">IF(AND(YEAR(NovSön1+7)=År,MONTH(NovSön1+7)=11),NovSön1+7, "")</f>
        <v>44508</v>
      </c>
      <c r="AA14" s="4">
        <f ca="1">IF(AND(YEAR(NovSön1+8)=År,MONTH(NovSön1+8)=11),NovSön1+8, "")</f>
        <v>44509</v>
      </c>
      <c r="AB14" s="4">
        <f ca="1">IF(AND(YEAR(NovSön1+9)=År,MONTH(NovSön1+9)=11),NovSön1+9, "")</f>
        <v>44510</v>
      </c>
      <c r="AC14" s="4">
        <f ca="1">IF(AND(YEAR(NovSön1+10)=År,MONTH(NovSön1+10)=11),NovSön1+10, "")</f>
        <v>44511</v>
      </c>
      <c r="AD14" s="4">
        <f ca="1">IF(AND(YEAR(NovSön1+11)=År,MONTH(NovSön1+11)=11),NovSön1+11, "")</f>
        <v>44512</v>
      </c>
      <c r="AE14" s="4">
        <f ca="1">IF(AND(YEAR(NovSön1+12)=År,MONTH(NovSön1+12)=11),NovSön1+12, "")</f>
        <v>44513</v>
      </c>
      <c r="AF14" s="4">
        <f ca="1">IF(AND(YEAR(NovSön1+13)=År,MONTH(NovSön1+13)=11),NovSön1+13, "")</f>
        <v>44514</v>
      </c>
    </row>
    <row r="15" spans="2:32" ht="18" customHeight="1" x14ac:dyDescent="0.25">
      <c r="B15" s="4">
        <f ca="1">IF(AND(YEAR(FebSön1+14)=År,MONTH(FebSön1+14)=2),FebSön1+14, "")</f>
        <v>44242</v>
      </c>
      <c r="C15" s="4">
        <f ca="1">IF(AND(YEAR(FebSön1+15)=År,MONTH(FebSön1+15)=2),FebSön1+15, "")</f>
        <v>44243</v>
      </c>
      <c r="D15" s="4">
        <f ca="1">IF(AND(YEAR(FebSön1+16)=År,MONTH(FebSön1+16)=2),FebSön1+16, "")</f>
        <v>44244</v>
      </c>
      <c r="E15" s="4">
        <f ca="1">IF(AND(YEAR(FebSön1+17)=År,MONTH(FebSön1+17)=2),FebSön1+17, "")</f>
        <v>44245</v>
      </c>
      <c r="F15" s="4">
        <f ca="1">IF(AND(YEAR(FebSön1+18)=År,MONTH(FebSön1+18)=2),FebSön1+18, "")</f>
        <v>44246</v>
      </c>
      <c r="G15" s="4">
        <f ca="1">IF(AND(YEAR(FebSön1+19)=År,MONTH(FebSön1+19)=2),FebSön1+19, "")</f>
        <v>44247</v>
      </c>
      <c r="H15" s="4">
        <f ca="1">IF(AND(YEAR(FebSön1+20)=År,MONTH(FebSön1+20)=2),FebSön1+20, "")</f>
        <v>44248</v>
      </c>
      <c r="J15" s="4">
        <f ca="1">IF(AND(YEAR(MajSön1+14)=År,MONTH(MajSön1+14)=5),MajSön1+14, "")</f>
        <v>44326</v>
      </c>
      <c r="K15" s="4">
        <f ca="1">IF(AND(YEAR(MajSön1+15)=År,MONTH(MajSön1+15)=5),MajSön1+15, "")</f>
        <v>44327</v>
      </c>
      <c r="L15" s="4">
        <f ca="1">IF(AND(YEAR(MajSön1+16)=År,MONTH(MajSön1+16)=5),MajSön1+16, "")</f>
        <v>44328</v>
      </c>
      <c r="M15" s="4">
        <f ca="1">IF(AND(YEAR(MajSön1+17)=År,MONTH(MajSön1+17)=5),MajSön1+17, "")</f>
        <v>44329</v>
      </c>
      <c r="N15" s="4">
        <f ca="1">IF(AND(YEAR(MajSön1+18)=År,MONTH(MajSön1+18)=5),MajSön1+18, "")</f>
        <v>44330</v>
      </c>
      <c r="O15" s="4">
        <f ca="1">IF(AND(YEAR(MajSön1+19)=År,MONTH(MajSön1+19)=5),MajSön1+19, "")</f>
        <v>44331</v>
      </c>
      <c r="P15" s="4">
        <f ca="1">IF(AND(YEAR(MajSön1+20)=År,MONTH(MajSön1+20)=5),MajSön1+20, "")</f>
        <v>44332</v>
      </c>
      <c r="R15" s="4">
        <f ca="1">IF(AND(YEAR(AugSön1+14)=År,MONTH(AugSön1+14)=8),AugSön1+14, "")</f>
        <v>44417</v>
      </c>
      <c r="S15" s="4">
        <f ca="1">IF(AND(YEAR(AugSön1+15)=År,MONTH(AugSön1+15)=8),AugSön1+15, "")</f>
        <v>44418</v>
      </c>
      <c r="T15" s="4">
        <f ca="1">IF(AND(YEAR(AugSön1+16)=År,MONTH(AugSön1+16)=8),AugSön1+16, "")</f>
        <v>44419</v>
      </c>
      <c r="U15" s="4">
        <f ca="1">IF(AND(YEAR(AugSön1+17)=År,MONTH(AugSön1+17)=8),AugSön1+17, "")</f>
        <v>44420</v>
      </c>
      <c r="V15" s="4">
        <f ca="1">IF(AND(YEAR(AugSön1+18)=År,MONTH(AugSön1+18)=8),AugSön1+18, "")</f>
        <v>44421</v>
      </c>
      <c r="W15" s="4">
        <f ca="1">IF(AND(YEAR(AugSön1+19)=År,MONTH(AugSön1+19)=8),AugSön1+19, "")</f>
        <v>44422</v>
      </c>
      <c r="X15" s="4">
        <f ca="1">IF(AND(YEAR(AugSön1+20)=År,MONTH(AugSön1+20)=8),AugSön1+20, "")</f>
        <v>44423</v>
      </c>
      <c r="Z15" s="4">
        <f ca="1">IF(AND(YEAR(NovSön1+14)=År,MONTH(NovSön1+14)=11),NovSön1+14, "")</f>
        <v>44515</v>
      </c>
      <c r="AA15" s="4">
        <f ca="1">IF(AND(YEAR(NovSön1+15)=År,MONTH(NovSön1+15)=11),NovSön1+15, "")</f>
        <v>44516</v>
      </c>
      <c r="AB15" s="4">
        <f ca="1">IF(AND(YEAR(NovSön1+16)=År,MONTH(NovSön1+16)=11),NovSön1+16, "")</f>
        <v>44517</v>
      </c>
      <c r="AC15" s="4">
        <f ca="1">IF(AND(YEAR(NovSön1+17)=År,MONTH(NovSön1+17)=11),NovSön1+17, "")</f>
        <v>44518</v>
      </c>
      <c r="AD15" s="4">
        <f ca="1">IF(AND(YEAR(NovSön1+18)=År,MONTH(NovSön1+18)=11),NovSön1+18, "")</f>
        <v>44519</v>
      </c>
      <c r="AE15" s="4">
        <f ca="1">IF(AND(YEAR(NovSön1+19)=År,MONTH(NovSön1+19)=11),NovSön1+19, "")</f>
        <v>44520</v>
      </c>
      <c r="AF15" s="4">
        <f ca="1">IF(AND(YEAR(NovSön1+20)=År,MONTH(NovSön1+20)=11),NovSön1+20, "")</f>
        <v>44521</v>
      </c>
    </row>
    <row r="16" spans="2:32" ht="18" customHeight="1" x14ac:dyDescent="0.25">
      <c r="B16" s="4">
        <f ca="1">IF(AND(YEAR(FebSön1+21)=År,MONTH(FebSön1+21)=2),FebSön1+21, "")</f>
        <v>44249</v>
      </c>
      <c r="C16" s="4">
        <f ca="1">IF(AND(YEAR(FebSön1+22)=År,MONTH(FebSön1+22)=2),FebSön1+22, "")</f>
        <v>44250</v>
      </c>
      <c r="D16" s="4">
        <f ca="1">IF(AND(YEAR(FebSön1+23)=År,MONTH(FebSön1+23)=2),FebSön1+23, "")</f>
        <v>44251</v>
      </c>
      <c r="E16" s="4">
        <f ca="1">IF(AND(YEAR(FebSön1+24)=År,MONTH(FebSön1+24)=2),FebSön1+24, "")</f>
        <v>44252</v>
      </c>
      <c r="F16" s="4">
        <f ca="1">IF(AND(YEAR(FebSön1+25)=År,MONTH(FebSön1+25)=2),FebSön1+25, "")</f>
        <v>44253</v>
      </c>
      <c r="G16" s="4">
        <f ca="1">IF(AND(YEAR(FebSön1+26)=År,MONTH(FebSön1+26)=2),FebSön1+26, "")</f>
        <v>44254</v>
      </c>
      <c r="H16" s="4">
        <f ca="1">IF(AND(YEAR(FebSön1+27)=År,MONTH(FebSön1+27)=2),FebSön1+27, "")</f>
        <v>44255</v>
      </c>
      <c r="J16" s="4">
        <f ca="1">IF(AND(YEAR(MajSön1+21)=År,MONTH(MajSön1+21)=5),MajSön1+21, "")</f>
        <v>44333</v>
      </c>
      <c r="K16" s="4">
        <f ca="1">IF(AND(YEAR(MajSön1+22)=År,MONTH(MajSön1+22)=5),MajSön1+22, "")</f>
        <v>44334</v>
      </c>
      <c r="L16" s="4">
        <f ca="1">IF(AND(YEAR(MajSön1+23)=År,MONTH(MajSön1+23)=5),MajSön1+23, "")</f>
        <v>44335</v>
      </c>
      <c r="M16" s="4">
        <f ca="1">IF(AND(YEAR(MajSön1+24)=År,MONTH(MajSön1+24)=5),MajSön1+24, "")</f>
        <v>44336</v>
      </c>
      <c r="N16" s="4">
        <f ca="1">IF(AND(YEAR(MajSön1+25)=År,MONTH(MajSön1+25)=5),MajSön1+25, "")</f>
        <v>44337</v>
      </c>
      <c r="O16" s="4">
        <f ca="1">IF(AND(YEAR(MajSön1+26)=År,MONTH(MajSön1+26)=5),MajSön1+26, "")</f>
        <v>44338</v>
      </c>
      <c r="P16" s="4">
        <f ca="1">IF(AND(YEAR(MajSön1+27)=År,MONTH(MajSön1+27)=5),MajSön1+27, "")</f>
        <v>44339</v>
      </c>
      <c r="R16" s="4">
        <f ca="1">IF(AND(YEAR(AugSön1+21)=År,MONTH(AugSön1+21)=8),AugSön1+21, "")</f>
        <v>44424</v>
      </c>
      <c r="S16" s="4">
        <f ca="1">IF(AND(YEAR(AugSön1+22)=År,MONTH(AugSön1+22)=8),AugSön1+22, "")</f>
        <v>44425</v>
      </c>
      <c r="T16" s="4">
        <f ca="1">IF(AND(YEAR(AugSön1+23)=År,MONTH(AugSön1+23)=8),AugSön1+23, "")</f>
        <v>44426</v>
      </c>
      <c r="U16" s="4">
        <f ca="1">IF(AND(YEAR(AugSön1+24)=År,MONTH(AugSön1+24)=8),AugSön1+24, "")</f>
        <v>44427</v>
      </c>
      <c r="V16" s="4">
        <f ca="1">IF(AND(YEAR(AugSön1+25)=År,MONTH(AugSön1+25)=8),AugSön1+25, "")</f>
        <v>44428</v>
      </c>
      <c r="W16" s="4">
        <f ca="1">IF(AND(YEAR(AugSön1+26)=År,MONTH(AugSön1+26)=8),AugSön1+26, "")</f>
        <v>44429</v>
      </c>
      <c r="X16" s="4">
        <f ca="1">IF(AND(YEAR(AugSön1+27)=År,MONTH(AugSön1+27)=8),AugSön1+27, "")</f>
        <v>44430</v>
      </c>
      <c r="Z16" s="4">
        <f ca="1">IF(AND(YEAR(NovSön1+21)=År,MONTH(NovSön1+21)=11),NovSön1+21, "")</f>
        <v>44522</v>
      </c>
      <c r="AA16" s="4">
        <f ca="1">IF(AND(YEAR(NovSön1+22)=År,MONTH(NovSön1+22)=11),NovSön1+22, "")</f>
        <v>44523</v>
      </c>
      <c r="AB16" s="4">
        <f ca="1">IF(AND(YEAR(NovSön1+23)=År,MONTH(NovSön1+23)=11),NovSön1+23, "")</f>
        <v>44524</v>
      </c>
      <c r="AC16" s="4">
        <f ca="1">IF(AND(YEAR(NovSön1+24)=År,MONTH(NovSön1+24)=11),NovSön1+24, "")</f>
        <v>44525</v>
      </c>
      <c r="AD16" s="4">
        <f ca="1">IF(AND(YEAR(NovSön1+25)=År,MONTH(NovSön1+25)=11),NovSön1+25, "")</f>
        <v>44526</v>
      </c>
      <c r="AE16" s="4">
        <f ca="1">IF(AND(YEAR(NovSön1+26)=År,MONTH(NovSön1+26)=11),NovSön1+26, "")</f>
        <v>44527</v>
      </c>
      <c r="AF16" s="4">
        <f ca="1">IF(AND(YEAR(NovSön1+27)=År,MONTH(NovSön1+27)=11),NovSön1+27, "")</f>
        <v>44528</v>
      </c>
    </row>
    <row r="17" spans="2:32" ht="18" customHeight="1" x14ac:dyDescent="0.25">
      <c r="B17" s="4" t="str">
        <f ca="1">IF(AND(YEAR(FebSön1+28)=År,MONTH(FebSön1+28)=2),FebSön1+28, "")</f>
        <v/>
      </c>
      <c r="C17" s="4" t="str">
        <f ca="1">IF(AND(YEAR(FebSön1+29)=År,MONTH(FebSön1+29)=2),FebSön1+29, "")</f>
        <v/>
      </c>
      <c r="D17" s="4" t="str">
        <f ca="1">IF(AND(YEAR(FebSön1+30)=År,MONTH(FebSön1+30)=2),FebSön1+30, "")</f>
        <v/>
      </c>
      <c r="E17" s="4" t="str">
        <f ca="1">IF(AND(YEAR(FebSön1+31)=År,MONTH(FebSön1+31)=2),FebSön1+31, "")</f>
        <v/>
      </c>
      <c r="F17" s="4" t="str">
        <f ca="1">IF(AND(YEAR(FebSön1+32)=År,MONTH(FebSön1+32)=2),FebSön1+32, "")</f>
        <v/>
      </c>
      <c r="G17" s="4" t="str">
        <f ca="1">IF(AND(YEAR(FebSön1+33)=År,MONTH(FebSön1+33)=2),FebSön1+33, "")</f>
        <v/>
      </c>
      <c r="H17" s="4" t="str">
        <f ca="1">IF(AND(YEAR(FebSön1+34)=År,MONTH(FebSön1+34)=2),FebSön1+34, "")</f>
        <v/>
      </c>
      <c r="J17" s="4">
        <f ca="1">IF(AND(YEAR(MajSön1+28)=År,MONTH(MajSön1+28)=5),MajSön1+28, "")</f>
        <v>44340</v>
      </c>
      <c r="K17" s="4">
        <f ca="1">IF(AND(YEAR(MajSön1+29)=År,MONTH(MajSön1+29)=5),MajSön1+29, "")</f>
        <v>44341</v>
      </c>
      <c r="L17" s="4">
        <f ca="1">IF(AND(YEAR(MajSön1+30)=År,MONTH(MajSön1+30)=5),MajSön1+30, "")</f>
        <v>44342</v>
      </c>
      <c r="M17" s="4">
        <f ca="1">IF(AND(YEAR(MajSön1+31)=År,MONTH(MajSön1+31)=5),MajSön1+31, "")</f>
        <v>44343</v>
      </c>
      <c r="N17" s="4">
        <f ca="1">IF(AND(YEAR(MajSön1+32)=År,MONTH(MajSön1+32)=5),MajSön1+32, "")</f>
        <v>44344</v>
      </c>
      <c r="O17" s="4">
        <f ca="1">IF(AND(YEAR(MajSön1+33)=År,MONTH(MajSön1+33)=5),MajSön1+33, "")</f>
        <v>44345</v>
      </c>
      <c r="P17" s="4">
        <f ca="1">IF(AND(YEAR(MajSön1+34)=År,MONTH(MajSön1+34)=5),MajSön1+34, "")</f>
        <v>44346</v>
      </c>
      <c r="R17" s="4">
        <f ca="1">IF(AND(YEAR(AugSön1+28)=År,MONTH(AugSön1+28)=8),AugSön1+28, "")</f>
        <v>44431</v>
      </c>
      <c r="S17" s="4">
        <f ca="1">IF(AND(YEAR(AugSön1+29)=År,MONTH(AugSön1+29)=8),AugSön1+29, "")</f>
        <v>44432</v>
      </c>
      <c r="T17" s="4">
        <f ca="1">IF(AND(YEAR(AugSön1+30)=År,MONTH(AugSön1+30)=8),AugSön1+30, "")</f>
        <v>44433</v>
      </c>
      <c r="U17" s="4">
        <f ca="1">IF(AND(YEAR(AugSön1+31)=År,MONTH(AugSön1+31)=8),AugSön1+31, "")</f>
        <v>44434</v>
      </c>
      <c r="V17" s="4">
        <f ca="1">IF(AND(YEAR(AugSön1+32)=År,MONTH(AugSön1+32)=8),AugSön1+32, "")</f>
        <v>44435</v>
      </c>
      <c r="W17" s="4">
        <f ca="1">IF(AND(YEAR(AugSön1+33)=År,MONTH(AugSön1+33)=8),AugSön1+33, "")</f>
        <v>44436</v>
      </c>
      <c r="X17" s="4">
        <f ca="1">IF(AND(YEAR(AugSön1+34)=År,MONTH(AugSön1+34)=8),AugSön1+34, "")</f>
        <v>44437</v>
      </c>
      <c r="Z17" s="4">
        <f ca="1">IF(AND(YEAR(NovSön1+28)=År,MONTH(NovSön1+28)=11),NovSön1+28, "")</f>
        <v>44529</v>
      </c>
      <c r="AA17" s="4">
        <f ca="1">IF(AND(YEAR(NovSön1+29)=År,MONTH(NovSön1+29)=11),NovSön1+29, "")</f>
        <v>44530</v>
      </c>
      <c r="AB17" s="4" t="str">
        <f ca="1">IF(AND(YEAR(NovSön1+30)=År,MONTH(NovSön1+30)=11),NovSön1+30, "")</f>
        <v/>
      </c>
      <c r="AC17" s="4" t="str">
        <f ca="1">IF(AND(YEAR(NovSön1+31)=År,MONTH(NovSön1+31)=11),NovSön1+31, "")</f>
        <v/>
      </c>
      <c r="AD17" s="4" t="str">
        <f ca="1">IF(AND(YEAR(NovSön1+32)=År,MONTH(NovSön1+32)=11),NovSön1+32, "")</f>
        <v/>
      </c>
      <c r="AE17" s="4" t="str">
        <f ca="1">IF(AND(YEAR(NovSön1+33)=År,MONTH(NovSön1+33)=11),NovSön1+33, "")</f>
        <v/>
      </c>
      <c r="AF17" s="4" t="str">
        <f ca="1">IF(AND(YEAR(NovSön1+34)=År,MONTH(NovSön1+34)=11),NovSön1+34, "")</f>
        <v/>
      </c>
    </row>
    <row r="18" spans="2:32" ht="18" customHeight="1" x14ac:dyDescent="0.25">
      <c r="B18" s="4" t="str">
        <f ca="1">IF(AND(YEAR(FebSön1+35)=År,MONTH(FebSön1+35)=2),FebSön1+35, "")</f>
        <v/>
      </c>
      <c r="C18" s="4" t="str">
        <f ca="1">IF(AND(YEAR(FebSön1+36)=År,MONTH(FebSön1+36)=2),FebSön1+36, "")</f>
        <v/>
      </c>
      <c r="D18" s="4" t="str">
        <f ca="1">IF(AND(YEAR(FebSön1+37)=År,MONTH(FebSön1+37)=2),FebSön1+37, "")</f>
        <v/>
      </c>
      <c r="E18" s="4" t="str">
        <f ca="1">IF(AND(YEAR(FebSön1+38)=År,MONTH(FebSön1+38)=2),FebSön1+38, "")</f>
        <v/>
      </c>
      <c r="F18" s="4" t="str">
        <f ca="1">IF(AND(YEAR(FebSön1+39)=År,MONTH(FebSön1+39)=2),FebSön1+39, "")</f>
        <v/>
      </c>
      <c r="G18" s="4" t="str">
        <f ca="1">IF(AND(YEAR(FebSön1+40)=År,MONTH(FebSön1+40)=2),FebSön1+40, "")</f>
        <v/>
      </c>
      <c r="H18" s="4" t="str">
        <f ca="1">IF(AND(YEAR(FebSön1+41)=År,MONTH(FebSön1+41)=2),FebSön1+41, "")</f>
        <v/>
      </c>
      <c r="J18" s="4">
        <f ca="1">IF(AND(YEAR(MajSön1+35)=År,MONTH(MajSön1+35)=5),MajSön1+35, "")</f>
        <v>44347</v>
      </c>
      <c r="K18" s="4" t="str">
        <f ca="1">IF(AND(YEAR(MajSön1+36)=År,MONTH(MajSön1+36)=5),MajSön1+36, "")</f>
        <v/>
      </c>
      <c r="L18" s="4" t="str">
        <f ca="1">IF(AND(YEAR(MajSön1+37)=År,MONTH(MajSön1+37)=5),MajSön1+37, "")</f>
        <v/>
      </c>
      <c r="M18" s="4" t="str">
        <f ca="1">IF(AND(YEAR(MajSön1+38)=År,MONTH(MajSön1+38)=5),MajSön1+38, "")</f>
        <v/>
      </c>
      <c r="N18" s="4" t="str">
        <f ca="1">IF(AND(YEAR(MajSön1+39)=År,MONTH(MajSön1+39)=5),MajSön1+39, "")</f>
        <v/>
      </c>
      <c r="O18" s="4" t="str">
        <f ca="1">IF(AND(YEAR(MajSön1+40)=År,MONTH(MajSön1+40)=5),MajSön1+40, "")</f>
        <v/>
      </c>
      <c r="P18" s="4" t="str">
        <f ca="1">IF(AND(YEAR(MajSön1+41)=År,MONTH(MajSön1+41)=5),MajSön1+41, "")</f>
        <v/>
      </c>
      <c r="R18" s="4">
        <f ca="1">IF(AND(YEAR(AugSön1+35)=År,MONTH(AugSön1+35)=8),AugSön1+35, "")</f>
        <v>44438</v>
      </c>
      <c r="S18" s="4">
        <f ca="1">IF(AND(YEAR(AugSön1+36)=År,MONTH(AugSön1+36)=8),AugSön1+36, "")</f>
        <v>44439</v>
      </c>
      <c r="T18" s="4" t="str">
        <f ca="1">IF(AND(YEAR(AugSön1+37)=År,MONTH(AugSön1+37)=8),AugSön1+37, "")</f>
        <v/>
      </c>
      <c r="U18" s="4" t="str">
        <f ca="1">IF(AND(YEAR(AugSön1+38)=År,MONTH(AugSön1+38)=8),AugSön1+38, "")</f>
        <v/>
      </c>
      <c r="V18" s="4" t="str">
        <f ca="1">IF(AND(YEAR(AugSön1+39)=År,MONTH(AugSön1+39)=8),AugSön1+39, "")</f>
        <v/>
      </c>
      <c r="W18" s="4" t="str">
        <f ca="1">IF(AND(YEAR(AugSön1+40)=År,MONTH(AugSön1+40)=8),AugSön1+40, "")</f>
        <v/>
      </c>
      <c r="X18" s="4" t="str">
        <f ca="1">IF(AND(YEAR(AugSön1+41)=År,MONTH(AugSön1+41)=8),AugSön1+41, "")</f>
        <v/>
      </c>
      <c r="Z18" s="4" t="str">
        <f ca="1">IF(AND(YEAR(NovSön1+35)=År,MONTH(NovSön1+35)=11),NovSön1+35, "")</f>
        <v/>
      </c>
      <c r="AA18" s="4" t="str">
        <f ca="1">IF(AND(YEAR(NovSön1+36)=År,MONTH(NovSön1+36)=11),NovSön1+36, "")</f>
        <v/>
      </c>
      <c r="AB18" s="4" t="str">
        <f ca="1">IF(AND(YEAR(NovSön1+37)=År,MONTH(NovSön1+37)=11),NovSön1+37, "")</f>
        <v/>
      </c>
      <c r="AC18" s="4" t="str">
        <f ca="1">IF(AND(YEAR(NovSön1+38)=År,MONTH(NovSön1+38)=11),NovSön1+38, "")</f>
        <v/>
      </c>
      <c r="AD18" s="4" t="str">
        <f ca="1">IF(AND(YEAR(NovSön1+39)=År,MONTH(NovSön1+39)=11),NovSön1+39, "")</f>
        <v/>
      </c>
      <c r="AE18" s="4" t="str">
        <f ca="1">IF(AND(YEAR(NovSön1+40)=År,MONTH(NovSön1+40)=11),NovSön1+40, "")</f>
        <v/>
      </c>
      <c r="AF18" s="4" t="str">
        <f ca="1">IF(AND(YEAR(NovSön1+41)=År,MONTH(NovSön1+41)=11),NovSön1+41, "")</f>
        <v/>
      </c>
    </row>
    <row r="20" spans="2:32" ht="18" customHeight="1" x14ac:dyDescent="0.25">
      <c r="B20" s="3" t="s">
        <v>3</v>
      </c>
      <c r="C20" s="3"/>
      <c r="D20" s="3"/>
      <c r="E20" s="3"/>
      <c r="F20" s="3"/>
      <c r="G20" s="3"/>
      <c r="H20" s="3"/>
      <c r="J20" s="3" t="s">
        <v>12</v>
      </c>
      <c r="K20" s="3"/>
      <c r="L20" s="3"/>
      <c r="M20" s="3"/>
      <c r="N20" s="3"/>
      <c r="O20" s="3"/>
      <c r="P20" s="3"/>
      <c r="R20" s="3" t="s">
        <v>15</v>
      </c>
      <c r="S20" s="3"/>
      <c r="T20" s="3"/>
      <c r="U20" s="3"/>
      <c r="V20" s="3"/>
      <c r="W20" s="3"/>
      <c r="X20" s="3"/>
      <c r="Z20" s="3" t="s">
        <v>18</v>
      </c>
      <c r="AA20" s="3"/>
      <c r="AB20" s="3"/>
      <c r="AC20" s="3"/>
      <c r="AD20" s="3"/>
      <c r="AE20" s="3"/>
      <c r="AF20" s="3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4">
        <f ca="1">IF(AND(YEAR(MarSön1)=År,MONTH(MarSön1)=3),MarSön1, "")</f>
        <v>44256</v>
      </c>
      <c r="C22" s="4">
        <f ca="1">IF(AND(YEAR(MarSön1+1)=År,MONTH(MarSön1+1)=3),MarSön1+1, "")</f>
        <v>44257</v>
      </c>
      <c r="D22" s="4">
        <f ca="1">IF(AND(YEAR(MarSön1+2)=År,MONTH(MarSön1+2)=3),MarSön1+2, "")</f>
        <v>44258</v>
      </c>
      <c r="E22" s="4">
        <f ca="1">IF(AND(YEAR(MarSön1+3)=År,MONTH(MarSön1+3)=3),MarSön1+3, "")</f>
        <v>44259</v>
      </c>
      <c r="F22" s="4">
        <f ca="1">IF(AND(YEAR(MarSön1+4)=År,MONTH(MarSön1+4)=3),MarSön1+4, "")</f>
        <v>44260</v>
      </c>
      <c r="G22" s="4">
        <f ca="1">IF(AND(YEAR(MarSön1+5)=År,MONTH(MarSön1+5)=3),MarSön1+5, "")</f>
        <v>44261</v>
      </c>
      <c r="H22" s="4">
        <f ca="1">IF(AND(YEAR(MarSön1+6)=År,MONTH(MarSön1+6)=3),MarSön1+6, "")</f>
        <v>44262</v>
      </c>
      <c r="J22" s="4" t="str">
        <f ca="1">IF(AND(YEAR(JunSön1)=År,MONTH(JunSön1)=6),JunSön1, "")</f>
        <v/>
      </c>
      <c r="K22" s="4">
        <f ca="1">IF(AND(YEAR(JunSön1+1)=År,MONTH(JunSön1+1)=6),JunSön1+1, "")</f>
        <v>44348</v>
      </c>
      <c r="L22" s="4">
        <f ca="1">IF(AND(YEAR(JunSön1+2)=År,MONTH(JunSön1+2)=6),JunSön1+2, "")</f>
        <v>44349</v>
      </c>
      <c r="M22" s="4">
        <f ca="1">IF(AND(YEAR(JunSön1+3)=År,MONTH(JunSön1+3)=6),JunSön1+3, "")</f>
        <v>44350</v>
      </c>
      <c r="N22" s="4">
        <f ca="1">IF(AND(YEAR(JunSön1+4)=År,MONTH(JunSön1+4)=6),JunSön1+4, "")</f>
        <v>44351</v>
      </c>
      <c r="O22" s="4">
        <f ca="1">IF(AND(YEAR(JunSön1+5)=År,MONTH(JunSön1+5)=6),JunSön1+5, "")</f>
        <v>44352</v>
      </c>
      <c r="P22" s="4">
        <f ca="1">IF(AND(YEAR(JunSön1+6)=År,MONTH(JunSön1+6)=6),JunSön1+6, "")</f>
        <v>44353</v>
      </c>
      <c r="R22" s="4" t="str">
        <f ca="1">IF(AND(YEAR(SepSön1)=År,MONTH(SepSön1)=9),SepSön1, "")</f>
        <v/>
      </c>
      <c r="S22" s="4" t="str">
        <f ca="1">IF(AND(YEAR(SepSön1+1)=År,MONTH(SepSön1+1)=9),SepSön1+1, "")</f>
        <v/>
      </c>
      <c r="T22" s="4">
        <f ca="1">IF(AND(YEAR(SepSön1+2)=År,MONTH(SepSön1+2)=9),SepSön1+2, "")</f>
        <v>44440</v>
      </c>
      <c r="U22" s="4">
        <f ca="1">IF(AND(YEAR(SepSön1+3)=År,MONTH(SepSön1+3)=9),SepSön1+3, "")</f>
        <v>44441</v>
      </c>
      <c r="V22" s="4">
        <f ca="1">IF(AND(YEAR(SepSön1+4)=År,MONTH(SepSön1+4)=9),SepSön1+4, "")</f>
        <v>44442</v>
      </c>
      <c r="W22" s="4">
        <f ca="1">IF(AND(YEAR(SepSön1+5)=År,MONTH(SepSön1+5)=9),SepSön1+5, "")</f>
        <v>44443</v>
      </c>
      <c r="X22" s="4">
        <f ca="1">IF(AND(YEAR(SepSön1+6)=År,MONTH(SepSön1+6)=9),SepSön1+6, "")</f>
        <v>44444</v>
      </c>
      <c r="Z22" s="4" t="str">
        <f ca="1">IF(AND(YEAR(DecSön1)=År,MONTH(DecSön1)=12),DecSön1, "")</f>
        <v/>
      </c>
      <c r="AA22" s="4" t="str">
        <f ca="1">IF(AND(YEAR(DecSön1+1)=År,MONTH(DecSön1+1)=12),DecSön1+1, "")</f>
        <v/>
      </c>
      <c r="AB22" s="4">
        <f ca="1">IF(AND(YEAR(DecSön1+2)=År,MONTH(DecSön1+2)=12),DecSön1+2, "")</f>
        <v>44531</v>
      </c>
      <c r="AC22" s="4">
        <f ca="1">IF(AND(YEAR(DecSön1+3)=År,MONTH(DecSön1+3)=12),DecSön1+3, "")</f>
        <v>44532</v>
      </c>
      <c r="AD22" s="4">
        <f ca="1">IF(AND(YEAR(DecSön1+4)=År,MONTH(DecSön1+4)=12),DecSön1+4, "")</f>
        <v>44533</v>
      </c>
      <c r="AE22" s="4">
        <f ca="1">IF(AND(YEAR(DecSön1+5)=År,MONTH(DecSön1+5)=12),DecSön1+5, "")</f>
        <v>44534</v>
      </c>
      <c r="AF22" s="4">
        <f ca="1">IF(AND(YEAR(DecSön1+6)=År,MONTH(DecSön1+6)=12),DecSön1+6, "")</f>
        <v>44535</v>
      </c>
    </row>
    <row r="23" spans="2:32" ht="18" customHeight="1" x14ac:dyDescent="0.25">
      <c r="B23" s="4">
        <f ca="1">IF(AND(YEAR(MarSön1+7)=År,MONTH(MarSön1+7)=3),MarSön1+7, "")</f>
        <v>44263</v>
      </c>
      <c r="C23" s="4">
        <f ca="1">IF(AND(YEAR(MarSön1+8)=År,MONTH(MarSön1+8)=3),MarSön1+8, "")</f>
        <v>44264</v>
      </c>
      <c r="D23" s="4">
        <f ca="1">IF(AND(YEAR(MarSön1+9)=År,MONTH(MarSön1+9)=3),MarSön1+9, "")</f>
        <v>44265</v>
      </c>
      <c r="E23" s="4">
        <f ca="1">IF(AND(YEAR(MarSön1+10)=År,MONTH(MarSön1+10)=3),MarSön1+10, "")</f>
        <v>44266</v>
      </c>
      <c r="F23" s="4">
        <f ca="1">IF(AND(YEAR(MarSön1+11)=År,MONTH(MarSön1+11)=3),MarSön1+11, "")</f>
        <v>44267</v>
      </c>
      <c r="G23" s="4">
        <f ca="1">IF(AND(YEAR(MarSön1+12)=År,MONTH(MarSön1+12)=3),MarSön1+12, "")</f>
        <v>44268</v>
      </c>
      <c r="H23" s="4">
        <f ca="1">IF(AND(YEAR(MarSön1+13)=År,MONTH(MarSön1+13)=3),MarSön1+13, "")</f>
        <v>44269</v>
      </c>
      <c r="J23" s="4">
        <f ca="1">IF(AND(YEAR(JunSön1+7)=År,MONTH(JunSön1+7)=6),JunSön1+7, "")</f>
        <v>44354</v>
      </c>
      <c r="K23" s="4">
        <f ca="1">IF(AND(YEAR(JunSön1+8)=År,MONTH(JunSön1+8)=6),JunSön1+8, "")</f>
        <v>44355</v>
      </c>
      <c r="L23" s="4">
        <f ca="1">IF(AND(YEAR(JunSön1+9)=År,MONTH(JunSön1+9)=6),JunSön1+9, "")</f>
        <v>44356</v>
      </c>
      <c r="M23" s="4">
        <f ca="1">IF(AND(YEAR(JunSön1+10)=År,MONTH(JunSön1+10)=6),JunSön1+10, "")</f>
        <v>44357</v>
      </c>
      <c r="N23" s="4">
        <f ca="1">IF(AND(YEAR(JunSön1+11)=År,MONTH(JunSön1+11)=6),JunSön1+11, "")</f>
        <v>44358</v>
      </c>
      <c r="O23" s="4">
        <f ca="1">IF(AND(YEAR(JunSön1+12)=År,MONTH(JunSön1+12)=6),JunSön1+12, "")</f>
        <v>44359</v>
      </c>
      <c r="P23" s="4">
        <f ca="1">IF(AND(YEAR(JunSön1+13)=År,MONTH(JunSön1+13)=6),JunSön1+13, "")</f>
        <v>44360</v>
      </c>
      <c r="R23" s="4">
        <f ca="1">IF(AND(YEAR(SepSön1+7)=År,MONTH(SepSön1+7)=9),SepSön1+7, "")</f>
        <v>44445</v>
      </c>
      <c r="S23" s="4">
        <f ca="1">IF(AND(YEAR(SepSön1+8)=År,MONTH(SepSön1+8)=9),SepSön1+8, "")</f>
        <v>44446</v>
      </c>
      <c r="T23" s="4">
        <f ca="1">IF(AND(YEAR(SepSön1+9)=År,MONTH(SepSön1+9)=9),SepSön1+9, "")</f>
        <v>44447</v>
      </c>
      <c r="U23" s="4">
        <f ca="1">IF(AND(YEAR(SepSön1+10)=År,MONTH(SepSön1+10)=9),SepSön1+10, "")</f>
        <v>44448</v>
      </c>
      <c r="V23" s="4">
        <f ca="1">IF(AND(YEAR(SepSön1+11)=År,MONTH(SepSön1+11)=9),SepSön1+11, "")</f>
        <v>44449</v>
      </c>
      <c r="W23" s="4">
        <f ca="1">IF(AND(YEAR(SepSön1+12)=År,MONTH(SepSön1+12)=9),SepSön1+12, "")</f>
        <v>44450</v>
      </c>
      <c r="X23" s="4">
        <f ca="1">IF(AND(YEAR(SepSön1+13)=År,MONTH(SepSön1+13)=9),SepSön1+13, "")</f>
        <v>44451</v>
      </c>
      <c r="Z23" s="4">
        <f ca="1">IF(AND(YEAR(DecSön1+7)=År,MONTH(DecSön1+7)=12),DecSön1+7, "")</f>
        <v>44536</v>
      </c>
      <c r="AA23" s="4">
        <f ca="1">IF(AND(YEAR(DecSön1+8)=År,MONTH(DecSön1+8)=12),DecSön1+8, "")</f>
        <v>44537</v>
      </c>
      <c r="AB23" s="4">
        <f ca="1">IF(AND(YEAR(DecSön1+9)=År,MONTH(DecSön1+9)=12),DecSön1+9, "")</f>
        <v>44538</v>
      </c>
      <c r="AC23" s="4">
        <f ca="1">IF(AND(YEAR(DecSön1+10)=År,MONTH(DecSön1+10)=12),DecSön1+10, "")</f>
        <v>44539</v>
      </c>
      <c r="AD23" s="4">
        <f ca="1">IF(AND(YEAR(DecSön1+11)=År,MONTH(DecSön1+11)=12),DecSön1+11, "")</f>
        <v>44540</v>
      </c>
      <c r="AE23" s="4">
        <f ca="1">IF(AND(YEAR(DecSön1+12)=År,MONTH(DecSön1+12)=12),DecSön1+12, "")</f>
        <v>44541</v>
      </c>
      <c r="AF23" s="4">
        <f ca="1">IF(AND(YEAR(DecSön1+13)=År,MONTH(DecSön1+13)=12),DecSön1+13, "")</f>
        <v>44542</v>
      </c>
    </row>
    <row r="24" spans="2:32" ht="18" customHeight="1" x14ac:dyDescent="0.25">
      <c r="B24" s="4">
        <f ca="1">IF(AND(YEAR(MarSön1+14)=År,MONTH(MarSön1+14)=3),MarSön1+14, "")</f>
        <v>44270</v>
      </c>
      <c r="C24" s="4">
        <f ca="1">IF(AND(YEAR(MarSön1+15)=År,MONTH(MarSön1+15)=3),MarSön1+15, "")</f>
        <v>44271</v>
      </c>
      <c r="D24" s="4">
        <f ca="1">IF(AND(YEAR(MarSön1+16)=År,MONTH(MarSön1+16)=3),MarSön1+16, "")</f>
        <v>44272</v>
      </c>
      <c r="E24" s="4">
        <f ca="1">IF(AND(YEAR(MarSön1+17)=År,MONTH(MarSön1+17)=3),MarSön1+17, "")</f>
        <v>44273</v>
      </c>
      <c r="F24" s="4">
        <f ca="1">IF(AND(YEAR(MarSön1+18)=År,MONTH(MarSön1+18)=3),MarSön1+18, "")</f>
        <v>44274</v>
      </c>
      <c r="G24" s="4">
        <f ca="1">IF(AND(YEAR(MarSön1+19)=År,MONTH(MarSön1+19)=3),MarSön1+19, "")</f>
        <v>44275</v>
      </c>
      <c r="H24" s="4">
        <f ca="1">IF(AND(YEAR(MarSön1+20)=År,MONTH(MarSön1+20)=3),MarSön1+20, "")</f>
        <v>44276</v>
      </c>
      <c r="J24" s="4">
        <f ca="1">IF(AND(YEAR(JunSön1+14)=År,MONTH(JunSön1+14)=6),JunSön1+14, "")</f>
        <v>44361</v>
      </c>
      <c r="K24" s="4">
        <f ca="1">IF(AND(YEAR(JunSön1+15)=År,MONTH(JunSön1+15)=6),JunSön1+15, "")</f>
        <v>44362</v>
      </c>
      <c r="L24" s="4">
        <f ca="1">IF(AND(YEAR(JunSön1+16)=År,MONTH(JunSön1+16)=6),JunSön1+16, "")</f>
        <v>44363</v>
      </c>
      <c r="M24" s="4">
        <f ca="1">IF(AND(YEAR(JunSön1+17)=År,MONTH(JunSön1+17)=6),JunSön1+17, "")</f>
        <v>44364</v>
      </c>
      <c r="N24" s="4">
        <f ca="1">IF(AND(YEAR(JunSön1+18)=År,MONTH(JunSön1+18)=6),JunSön1+18, "")</f>
        <v>44365</v>
      </c>
      <c r="O24" s="4">
        <f ca="1">IF(AND(YEAR(JunSön1+19)=År,MONTH(JunSön1+19)=6),JunSön1+19, "")</f>
        <v>44366</v>
      </c>
      <c r="P24" s="4">
        <f ca="1">IF(AND(YEAR(JunSön1+20)=År,MONTH(JunSön1+20)=6),JunSön1+20, "")</f>
        <v>44367</v>
      </c>
      <c r="R24" s="4">
        <f ca="1">IF(AND(YEAR(SepSön1+14)=År,MONTH(SepSön1+14)=9),SepSön1+14, "")</f>
        <v>44452</v>
      </c>
      <c r="S24" s="4">
        <f ca="1">IF(AND(YEAR(SepSön1+15)=År,MONTH(SepSön1+15)=9),SepSön1+15, "")</f>
        <v>44453</v>
      </c>
      <c r="T24" s="4">
        <f ca="1">IF(AND(YEAR(SepSön1+16)=År,MONTH(SepSön1+16)=9),SepSön1+16, "")</f>
        <v>44454</v>
      </c>
      <c r="U24" s="4">
        <f ca="1">IF(AND(YEAR(SepSön1+17)=År,MONTH(SepSön1+17)=9),SepSön1+17, "")</f>
        <v>44455</v>
      </c>
      <c r="V24" s="4">
        <f ca="1">IF(AND(YEAR(SepSön1+18)=År,MONTH(SepSön1+18)=9),SepSön1+18, "")</f>
        <v>44456</v>
      </c>
      <c r="W24" s="4">
        <f ca="1">IF(AND(YEAR(SepSön1+19)=År,MONTH(SepSön1+19)=9),SepSön1+19, "")</f>
        <v>44457</v>
      </c>
      <c r="X24" s="4">
        <f ca="1">IF(AND(YEAR(SepSön1+20)=År,MONTH(SepSön1+20)=9),SepSön1+20, "")</f>
        <v>44458</v>
      </c>
      <c r="Z24" s="4">
        <f ca="1">IF(AND(YEAR(DecSön1+14)=År,MONTH(DecSön1+14)=12),DecSön1+14, "")</f>
        <v>44543</v>
      </c>
      <c r="AA24" s="4">
        <f ca="1">IF(AND(YEAR(DecSön1+15)=År,MONTH(DecSön1+15)=12),DecSön1+15, "")</f>
        <v>44544</v>
      </c>
      <c r="AB24" s="4">
        <f ca="1">IF(AND(YEAR(DecSön1+16)=År,MONTH(DecSön1+16)=12),DecSön1+16, "")</f>
        <v>44545</v>
      </c>
      <c r="AC24" s="4">
        <f ca="1">IF(AND(YEAR(DecSön1+17)=År,MONTH(DecSön1+17)=12),DecSön1+17, "")</f>
        <v>44546</v>
      </c>
      <c r="AD24" s="4">
        <f ca="1">IF(AND(YEAR(DecSön1+18)=År,MONTH(DecSön1+18)=12),DecSön1+18, "")</f>
        <v>44547</v>
      </c>
      <c r="AE24" s="4">
        <f ca="1">IF(AND(YEAR(DecSön1+19)=År,MONTH(DecSön1+19)=12),DecSön1+19, "")</f>
        <v>44548</v>
      </c>
      <c r="AF24" s="4">
        <f ca="1">IF(AND(YEAR(DecSön1+20)=År,MONTH(DecSön1+20)=12),DecSön1+20, "")</f>
        <v>44549</v>
      </c>
    </row>
    <row r="25" spans="2:32" ht="18" customHeight="1" x14ac:dyDescent="0.25">
      <c r="B25" s="4">
        <f ca="1">IF(AND(YEAR(MarSön1+21)=År,MONTH(MarSön1+21)=3),MarSön1+21, "")</f>
        <v>44277</v>
      </c>
      <c r="C25" s="4">
        <f ca="1">IF(AND(YEAR(MarSön1+22)=År,MONTH(MarSön1+22)=3),MarSön1+22, "")</f>
        <v>44278</v>
      </c>
      <c r="D25" s="4">
        <f ca="1">IF(AND(YEAR(MarSön1+23)=År,MONTH(MarSön1+23)=3),MarSön1+23, "")</f>
        <v>44279</v>
      </c>
      <c r="E25" s="4">
        <f ca="1">IF(AND(YEAR(MarSön1+24)=År,MONTH(MarSön1+24)=3),MarSön1+24, "")</f>
        <v>44280</v>
      </c>
      <c r="F25" s="4">
        <f ca="1">IF(AND(YEAR(MarSön1+25)=År,MONTH(MarSön1+25)=3),MarSön1+25, "")</f>
        <v>44281</v>
      </c>
      <c r="G25" s="4">
        <f ca="1">IF(AND(YEAR(MarSön1+26)=År,MONTH(MarSön1+26)=3),MarSön1+26, "")</f>
        <v>44282</v>
      </c>
      <c r="H25" s="4">
        <f ca="1">IF(AND(YEAR(MarSön1+27)=År,MONTH(MarSön1+27)=3),MarSön1+27, "")</f>
        <v>44283</v>
      </c>
      <c r="J25" s="4">
        <f ca="1">IF(AND(YEAR(JunSön1+21)=År,MONTH(JunSön1+21)=6),JunSön1+21, "")</f>
        <v>44368</v>
      </c>
      <c r="K25" s="4">
        <f ca="1">IF(AND(YEAR(JunSön1+22)=År,MONTH(JunSön1+22)=6),JunSön1+22, "")</f>
        <v>44369</v>
      </c>
      <c r="L25" s="4">
        <f ca="1">IF(AND(YEAR(JunSön1+23)=År,MONTH(JunSön1+23)=6),JunSön1+23, "")</f>
        <v>44370</v>
      </c>
      <c r="M25" s="4">
        <f ca="1">IF(AND(YEAR(JunSön1+24)=År,MONTH(JunSön1+24)=6),JunSön1+24, "")</f>
        <v>44371</v>
      </c>
      <c r="N25" s="4">
        <f ca="1">IF(AND(YEAR(JunSön1+25)=År,MONTH(JunSön1+25)=6),JunSön1+25, "")</f>
        <v>44372</v>
      </c>
      <c r="O25" s="4">
        <f ca="1">IF(AND(YEAR(JunSön1+26)=År,MONTH(JunSön1+26)=6),JunSön1+26, "")</f>
        <v>44373</v>
      </c>
      <c r="P25" s="4">
        <f ca="1">IF(AND(YEAR(JunSön1+27)=År,MONTH(JunSön1+27)=6),JunSön1+27, "")</f>
        <v>44374</v>
      </c>
      <c r="R25" s="4">
        <f ca="1">IF(AND(YEAR(SepSön1+21)=År,MONTH(SepSön1+21)=9),SepSön1+21, "")</f>
        <v>44459</v>
      </c>
      <c r="S25" s="4">
        <f ca="1">IF(AND(YEAR(SepSön1+22)=År,MONTH(SepSön1+22)=9),SepSön1+22, "")</f>
        <v>44460</v>
      </c>
      <c r="T25" s="4">
        <f ca="1">IF(AND(YEAR(SepSön1+23)=År,MONTH(SepSön1+23)=9),SepSön1+23, "")</f>
        <v>44461</v>
      </c>
      <c r="U25" s="4">
        <f ca="1">IF(AND(YEAR(SepSön1+24)=År,MONTH(SepSön1+24)=9),SepSön1+24, "")</f>
        <v>44462</v>
      </c>
      <c r="V25" s="4">
        <f ca="1">IF(AND(YEAR(SepSön1+25)=År,MONTH(SepSön1+25)=9),SepSön1+25, "")</f>
        <v>44463</v>
      </c>
      <c r="W25" s="4">
        <f ca="1">IF(AND(YEAR(SepSön1+26)=År,MONTH(SepSön1+26)=9),SepSön1+26, "")</f>
        <v>44464</v>
      </c>
      <c r="X25" s="4">
        <f ca="1">IF(AND(YEAR(SepSön1+27)=År,MONTH(SepSön1+27)=9),SepSön1+27, "")</f>
        <v>44465</v>
      </c>
      <c r="Z25" s="4">
        <f ca="1">IF(AND(YEAR(DecSön1+21)=År,MONTH(DecSön1+21)=12),DecSön1+21, "")</f>
        <v>44550</v>
      </c>
      <c r="AA25" s="4">
        <f ca="1">IF(AND(YEAR(DecSön1+22)=År,MONTH(DecSön1+22)=12),DecSön1+22, "")</f>
        <v>44551</v>
      </c>
      <c r="AB25" s="4">
        <f ca="1">IF(AND(YEAR(DecSön1+23)=År,MONTH(DecSön1+23)=12),DecSön1+23, "")</f>
        <v>44552</v>
      </c>
      <c r="AC25" s="4">
        <f ca="1">IF(AND(YEAR(DecSön1+24)=År,MONTH(DecSön1+24)=12),DecSön1+24, "")</f>
        <v>44553</v>
      </c>
      <c r="AD25" s="4">
        <f ca="1">IF(AND(YEAR(DecSön1+25)=År,MONTH(DecSön1+25)=12),DecSön1+25, "")</f>
        <v>44554</v>
      </c>
      <c r="AE25" s="4">
        <f ca="1">IF(AND(YEAR(DecSön1+26)=År,MONTH(DecSön1+26)=12),DecSön1+26, "")</f>
        <v>44555</v>
      </c>
      <c r="AF25" s="4">
        <f ca="1">IF(AND(YEAR(DecSön1+27)=År,MONTH(DecSön1+27)=12),DecSön1+27, "")</f>
        <v>44556</v>
      </c>
    </row>
    <row r="26" spans="2:32" ht="18" customHeight="1" x14ac:dyDescent="0.25">
      <c r="B26" s="4">
        <f ca="1">IF(AND(YEAR(MarSön1+28)=År,MONTH(MarSön1+28)=3),MarSön1+28, "")</f>
        <v>44284</v>
      </c>
      <c r="C26" s="4">
        <f ca="1">IF(AND(YEAR(MarSön1+29)=År,MONTH(MarSön1+29)=3),MarSön1+29, "")</f>
        <v>44285</v>
      </c>
      <c r="D26" s="4">
        <f ca="1">IF(AND(YEAR(MarSön1+30)=År,MONTH(MarSön1+30)=3),MarSön1+30, "")</f>
        <v>44286</v>
      </c>
      <c r="E26" s="4" t="str">
        <f ca="1">IF(AND(YEAR(MarSön1+31)=År,MONTH(MarSön1+31)=3),MarSön1+31, "")</f>
        <v/>
      </c>
      <c r="F26" s="4" t="str">
        <f ca="1">IF(AND(YEAR(MarSön1+32)=År,MONTH(MarSön1+32)=3),MarSön1+32, "")</f>
        <v/>
      </c>
      <c r="G26" s="4" t="str">
        <f ca="1">IF(AND(YEAR(MarSön1+33)=År,MONTH(MarSön1+33)=3),MarSön1+33, "")</f>
        <v/>
      </c>
      <c r="H26" s="4" t="str">
        <f ca="1">IF(AND(YEAR(MarSön1+34)=År,MONTH(MarSön1+34)=3),MarSön1+34, "")</f>
        <v/>
      </c>
      <c r="J26" s="4">
        <f ca="1">IF(AND(YEAR(JunSön1+28)=År,MONTH(JunSön1+28)=6),JunSön1+28, "")</f>
        <v>44375</v>
      </c>
      <c r="K26" s="4">
        <f ca="1">IF(AND(YEAR(JunSön1+29)=År,MONTH(JunSön1+29)=6),JunSön1+29, "")</f>
        <v>44376</v>
      </c>
      <c r="L26" s="4">
        <f ca="1">IF(AND(YEAR(JunSön1+30)=År,MONTH(JunSön1+30)=6),JunSön1+30, "")</f>
        <v>44377</v>
      </c>
      <c r="M26" s="4" t="str">
        <f ca="1">IF(AND(YEAR(JunSön1+31)=År,MONTH(JunSön1+31)=6),JunSön1+31, "")</f>
        <v/>
      </c>
      <c r="N26" s="4" t="str">
        <f ca="1">IF(AND(YEAR(JunSön1+32)=År,MONTH(JunSön1+32)=6),JunSön1+32, "")</f>
        <v/>
      </c>
      <c r="O26" s="4" t="str">
        <f ca="1">IF(AND(YEAR(JunSön1+33)=År,MONTH(JunSön1+33)=6),JunSön1+33, "")</f>
        <v/>
      </c>
      <c r="P26" s="4" t="str">
        <f ca="1">IF(AND(YEAR(JunSön1+34)=År,MONTH(JunSön1+34)=6),JunSön1+34, "")</f>
        <v/>
      </c>
      <c r="R26" s="4">
        <f ca="1">IF(AND(YEAR(SepSön1+28)=År,MONTH(SepSön1+28)=9),SepSön1+28, "")</f>
        <v>44466</v>
      </c>
      <c r="S26" s="4">
        <f ca="1">IF(AND(YEAR(SepSön1+29)=År,MONTH(SepSön1+29)=9),SepSön1+29, "")</f>
        <v>44467</v>
      </c>
      <c r="T26" s="4">
        <f ca="1">IF(AND(YEAR(SepSön1+30)=År,MONTH(SepSön1+30)=9),SepSön1+30, "")</f>
        <v>44468</v>
      </c>
      <c r="U26" s="4">
        <f ca="1">IF(AND(YEAR(SepSön1+31)=År,MONTH(SepSön1+31)=9),SepSön1+31, "")</f>
        <v>44469</v>
      </c>
      <c r="V26" s="4" t="str">
        <f ca="1">IF(AND(YEAR(SepSön1+32)=År,MONTH(SepSön1+32)=9),SepSön1+32, "")</f>
        <v/>
      </c>
      <c r="W26" s="4" t="str">
        <f ca="1">IF(AND(YEAR(SepSön1+33)=År,MONTH(SepSön1+33)=9),SepSön1+33, "")</f>
        <v/>
      </c>
      <c r="X26" s="4" t="str">
        <f ca="1">IF(AND(YEAR(SepSön1+34)=År,MONTH(SepSön1+34)=9),SepSön1+34, "")</f>
        <v/>
      </c>
      <c r="Z26" s="4">
        <f ca="1">IF(AND(YEAR(DecSön1+28)=År,MONTH(DecSön1+28)=12),DecSön1+28, "")</f>
        <v>44557</v>
      </c>
      <c r="AA26" s="4">
        <f ca="1">IF(AND(YEAR(DecSön1+29)=År,MONTH(DecSön1+29)=12),DecSön1+29, "")</f>
        <v>44558</v>
      </c>
      <c r="AB26" s="4">
        <f ca="1">IF(AND(YEAR(DecSön1+30)=År,MONTH(DecSön1+30)=12),DecSön1+30, "")</f>
        <v>44559</v>
      </c>
      <c r="AC26" s="4">
        <f ca="1">IF(AND(YEAR(DecSön1+31)=År,MONTH(DecSön1+31)=12),DecSön1+31, "")</f>
        <v>44560</v>
      </c>
      <c r="AD26" s="4">
        <f ca="1">IF(AND(YEAR(DecSön1+32)=År,MONTH(DecSön1+32)=12),DecSön1+32, "")</f>
        <v>44561</v>
      </c>
      <c r="AE26" s="4" t="str">
        <f ca="1">IF(AND(YEAR(DecSön1+33)=År,MONTH(DecSön1+33)=12),DecSön1+33, "")</f>
        <v/>
      </c>
      <c r="AF26" s="4" t="str">
        <f ca="1">IF(AND(YEAR(DecSön1+34)=År,MONTH(DecSön1+34)=12),DecSön1+34, "")</f>
        <v/>
      </c>
    </row>
    <row r="27" spans="2:32" ht="18" customHeight="1" x14ac:dyDescent="0.25">
      <c r="B27" s="4" t="str">
        <f ca="1">IF(AND(YEAR(MarSön1+35)=År,MONTH(MarSön1+35)=3),MarSön1+35, "")</f>
        <v/>
      </c>
      <c r="C27" s="4" t="str">
        <f ca="1">IF(AND(YEAR(MarSön1+36)=År,MONTH(MarSön1+36)=3),MarSön1+36, "")</f>
        <v/>
      </c>
      <c r="D27" s="4" t="str">
        <f ca="1">IF(AND(YEAR(MarSön1+37)=År,MONTH(MarSön1+37)=3),MarSön1+37, "")</f>
        <v/>
      </c>
      <c r="E27" s="4" t="str">
        <f ca="1">IF(AND(YEAR(MarSön1+38)=År,MONTH(MarSön1+38)=3),MarSön1+38, "")</f>
        <v/>
      </c>
      <c r="F27" s="4" t="str">
        <f ca="1">IF(AND(YEAR(MarSön1+39)=År,MONTH(MarSön1+39)=3),MarSön1+39, "")</f>
        <v/>
      </c>
      <c r="G27" s="4" t="str">
        <f ca="1">IF(AND(YEAR(MarSön1+40)=År,MONTH(MarSön1+40)=3),MarSön1+40, "")</f>
        <v/>
      </c>
      <c r="H27" s="4" t="str">
        <f ca="1">IF(AND(YEAR(MarSön1+41)=År,MONTH(MarSön1+41)=3),MarSön1+41, "")</f>
        <v/>
      </c>
      <c r="J27" s="4" t="str">
        <f ca="1">IF(AND(YEAR(JunSön1+35)=År,MONTH(JunSön1+35)=6),JunSön1+35, "")</f>
        <v/>
      </c>
      <c r="K27" s="4" t="str">
        <f ca="1">IF(AND(YEAR(JunSön1+36)=År,MONTH(JunSön1+36)=6),JunSön1+36, "")</f>
        <v/>
      </c>
      <c r="L27" s="4" t="str">
        <f ca="1">IF(AND(YEAR(JunSön1+37)=År,MONTH(JunSön1+37)=6),JunSön1+37, "")</f>
        <v/>
      </c>
      <c r="M27" s="4" t="str">
        <f ca="1">IF(AND(YEAR(JunSön1+38)=År,MONTH(JunSön1+38)=6),JunSön1+38, "")</f>
        <v/>
      </c>
      <c r="N27" s="4" t="str">
        <f ca="1">IF(AND(YEAR(JunSön1+39)=År,MONTH(JunSön1+39)=6),JunSön1+39, "")</f>
        <v/>
      </c>
      <c r="O27" s="4" t="str">
        <f ca="1">IF(AND(YEAR(JunSön1+40)=År,MONTH(JunSön1+40)=6),JunSön1+40, "")</f>
        <v/>
      </c>
      <c r="P27" s="4" t="str">
        <f ca="1">IF(AND(YEAR(JunSön1+41)=År,MONTH(JunSön1+41)=6),JunSön1+41, "")</f>
        <v/>
      </c>
      <c r="R27" s="4" t="str">
        <f ca="1">IF(AND(YEAR(SepSön1+35)=År,MONTH(SepSön1+35)=9),SepSön1+35, "")</f>
        <v/>
      </c>
      <c r="S27" s="4" t="str">
        <f ca="1">IF(AND(YEAR(SepSön1+36)=År,MONTH(SepSön1+36)=9),SepSön1+36, "")</f>
        <v/>
      </c>
      <c r="T27" s="4" t="str">
        <f ca="1">IF(AND(YEAR(SepSön1+37)=År,MONTH(SepSön1+37)=9),SepSön1+37, "")</f>
        <v/>
      </c>
      <c r="U27" s="4" t="str">
        <f ca="1">IF(AND(YEAR(SepSön1+38)=År,MONTH(SepSön1+38)=9),SepSön1+38, "")</f>
        <v/>
      </c>
      <c r="V27" s="4" t="str">
        <f ca="1">IF(AND(YEAR(SepSön1+39)=År,MONTH(SepSön1+39)=9),SepSön1+39, "")</f>
        <v/>
      </c>
      <c r="W27" s="4" t="str">
        <f ca="1">IF(AND(YEAR(SepSön1+40)=År,MONTH(SepSön1+40)=9),SepSön1+40, "")</f>
        <v/>
      </c>
      <c r="X27" s="4" t="str">
        <f ca="1">IF(AND(YEAR(SepSön1+41)=År,MONTH(SepSön1+41)=9),SepSön1+41, "")</f>
        <v/>
      </c>
      <c r="Z27" s="4" t="str">
        <f ca="1">IF(AND(YEAR(DecSön1+35)=År,MONTH(DecSön1+35)=12),DecSön1+35, "")</f>
        <v/>
      </c>
      <c r="AA27" s="4" t="str">
        <f ca="1">IF(AND(YEAR(DecSön1+36)=År,MONTH(DecSön1+36)=12),DecSön1+36, "")</f>
        <v/>
      </c>
      <c r="AB27" s="4" t="str">
        <f ca="1">IF(AND(YEAR(DecSön1+37)=År,MONTH(DecSön1+37)=12),DecSön1+37, "")</f>
        <v/>
      </c>
      <c r="AC27" s="4" t="str">
        <f ca="1">IF(AND(YEAR(DecSön1+38)=År,MONTH(DecSön1+38)=12),DecSön1+38, "")</f>
        <v/>
      </c>
      <c r="AD27" s="4" t="str">
        <f ca="1">IF(AND(YEAR(DecSön1+39)=År,MONTH(DecSön1+39)=12),DecSön1+39, "")</f>
        <v/>
      </c>
      <c r="AE27" s="4" t="str">
        <f ca="1">IF(AND(YEAR(DecSön1+40)=År,MONTH(DecSön1+40)=12),DecSön1+40, "")</f>
        <v/>
      </c>
      <c r="AF27" s="4" t="str">
        <f ca="1">IF(AND(YEAR(DecSön1+41)=År,MONTH(DecSön1+41)=12),DecSön1+41,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Ange år i den här cellen för att automatiskt uppdatera kalendern för varje månad i cellerna B2 till AF27" sqref="B1:AF1" xr:uid="{00000000-0002-0000-0000-000000000000}"/>
    <dataValidation allowBlank="1" showInputMessage="1" showErrorMessage="1" prompt="Skapa en kalender för valfritt år med hjälp av det här kalkylbladet för att skapa kalender. Ange år i cellen till höger för att automatiskt uppdatera kalendern för varje månad" sqref="A1" xr:uid="{00000000-0002-0000-0000-000001000000}"/>
    <dataValidation allowBlank="1" showInputMessage="1" showErrorMessage="1" prompt="Kalendermånaden finns i den här cellen. Kalendern för den här månaden uppdateras automatiskt i cellerna B3 till och med H9" sqref="B2:H2" xr:uid="{00000000-0002-0000-0000-000002000000}"/>
    <dataValidation allowBlank="1" showInputMessage="1" showErrorMessage="1" prompt="Kalendermånaden finns i den här cellen. Kalendern för den här månaden uppdateras automatiskt i cellerna J3 till och med P9" sqref="J2:P2" xr:uid="{00000000-0002-0000-0000-000003000000}"/>
    <dataValidation allowBlank="1" showInputMessage="1" showErrorMessage="1" prompt="Kalendermånaden finns i den här cellen. Kalendern för den här månaden uppdateras automatiskt i cellerna R3 till X9" sqref="R2:X2" xr:uid="{00000000-0002-0000-0000-000004000000}"/>
    <dataValidation allowBlank="1" showInputMessage="1" showErrorMessage="1" prompt="Kalendermånaden finns i den här cellen. Kalendern för den här månaden uppdateras automatiskt i cellerna Z3 till AF9" sqref="Z2:AF2" xr:uid="{00000000-0002-0000-0000-000005000000}"/>
    <dataValidation allowBlank="1" showInputMessage="1" showErrorMessage="1" prompt="Kalendermånaden finns i den här cellen. Kalendern för den här månaden uppdateras automatiskt i cellerna B12 till och med H18" sqref="B11:H11" xr:uid="{00000000-0002-0000-0000-000006000000}"/>
    <dataValidation allowBlank="1" showInputMessage="1" showErrorMessage="1" prompt="Kalendermånaden finns i den här cellen. Kalendern för den här månaden uppdateras automatiskt i cellerna B21 till och med H27" sqref="B20:H20" xr:uid="{00000000-0002-0000-0000-000007000000}"/>
    <dataValidation allowBlank="1" showInputMessage="1" showErrorMessage="1" prompt="Kalendermånaden finns i den här cellen. Kalendern för den här månaden uppdateras automatiskt i cellerna J12 till och med P18" sqref="J11:P11" xr:uid="{00000000-0002-0000-0000-000008000000}"/>
    <dataValidation allowBlank="1" showInputMessage="1" showErrorMessage="1" prompt="Kalendermånaden finns i den här cellen. Kalendern för den här månaden uppdateras automatiskt i cellerna R12 till X18" sqref="R11:X11" xr:uid="{00000000-0002-0000-0000-000009000000}"/>
    <dataValidation allowBlank="1" showInputMessage="1" showErrorMessage="1" prompt="Kalendermånaden finns i den här cellen. Kalendern för den här månaden uppdateras automatiskt i cellerna Z12 till AF18" sqref="Z11:AF11" xr:uid="{00000000-0002-0000-0000-00000A000000}"/>
    <dataValidation allowBlank="1" showInputMessage="1" showErrorMessage="1" prompt="Kalendermånaden finns i den här cellen. Kalendern för den här månaden uppdateras automatiskt i cellerna J21 till och med P27" sqref="J20:P20" xr:uid="{00000000-0002-0000-0000-00000B000000}"/>
    <dataValidation allowBlank="1" showInputMessage="1" showErrorMessage="1" prompt="Kalendermånaden finns i den här cellen. Kalendern för den här månaden uppdateras automatiskt i cellerna R21 till X27" sqref="R20:X20" xr:uid="{00000000-0002-0000-0000-00000C000000}"/>
    <dataValidation allowBlank="1" showInputMessage="1" showErrorMessage="1" prompt="Kalendermånaden finns i den här cellen. Kalendern för den här månaden uppdateras automatiskt i cellerna Z21 till AF27" sqref="Z20:AF20" xr:uid="{00000000-0002-0000-0000-00000D000000}"/>
    <dataValidation allowBlank="1" showInputMessage="1" showErrorMessage="1" prompt="Kalenderdagar för den här månaden uppdateras automatiskt i cellerna B4 till och med H9" sqref="B4" xr:uid="{00000000-0002-0000-0000-00001A000000}"/>
    <dataValidation allowBlank="1" showInputMessage="1" showErrorMessage="1" prompt="Kalenderdagar för den här månaden uppdateras automatiskt i cellerna J4 till och med P9" sqref="J4" xr:uid="{00000000-0002-0000-0000-00001B000000}"/>
    <dataValidation allowBlank="1" showInputMessage="1" showErrorMessage="1" prompt="Kalenderdagar för den här månaden uppdateras automatiskt i cellerna R4 till X9" sqref="R4" xr:uid="{00000000-0002-0000-0000-00001C000000}"/>
    <dataValidation allowBlank="1" showInputMessage="1" showErrorMessage="1" prompt="Kalenderdagar för den här månaden uppdateras automatiskt i cellerna Z4 till AF9" sqref="Z4" xr:uid="{00000000-0002-0000-0000-00001D000000}"/>
    <dataValidation allowBlank="1" showInputMessage="1" showErrorMessage="1" prompt="Kalenderdagar för den här månaden uppdateras automatiskt i cellerna B13 till och med H18" sqref="B13" xr:uid="{00000000-0002-0000-0000-00001E000000}"/>
    <dataValidation allowBlank="1" showInputMessage="1" showErrorMessage="1" prompt="Kalenderdagar för den här månaden uppdateras automatiskt i cellerna J13 till och med P18" sqref="J13" xr:uid="{00000000-0002-0000-0000-00001F000000}"/>
    <dataValidation allowBlank="1" showInputMessage="1" showErrorMessage="1" prompt="Kalenderdagar för den här månaden uppdateras automatiskt i cellerna R13 till X18" sqref="R13" xr:uid="{00000000-0002-0000-0000-000020000000}"/>
    <dataValidation allowBlank="1" showInputMessage="1" showErrorMessage="1" prompt="Kalenderdagar för den här månaden uppdateras automatiskt i cellerna Z13 till AF18" sqref="Z13" xr:uid="{00000000-0002-0000-0000-000021000000}"/>
    <dataValidation allowBlank="1" showInputMessage="1" showErrorMessage="1" prompt="Kalenderdagar för den här månaden uppdateras automatiskt i cellerna B22 till H27" sqref="B22" xr:uid="{00000000-0002-0000-0000-000022000000}"/>
    <dataValidation allowBlank="1" showInputMessage="1" showErrorMessage="1" prompt="Kalenderdagar för den här månaden uppdateras automatiskt i cellerna J22 till P27" sqref="J22" xr:uid="{00000000-0002-0000-0000-000023000000}"/>
    <dataValidation allowBlank="1" showInputMessage="1" showErrorMessage="1" prompt="Kalenderdagar för den här månaden uppdateras automatiskt i cellerna R22 till X27" sqref="R22" xr:uid="{00000000-0002-0000-0000-000024000000}"/>
    <dataValidation allowBlank="1" showInputMessage="1" showErrorMessage="1" prompt="Kalenderdagar för den här månaden uppdateras automatiskt i cellerna Z22 till AF27" sqref="Z22" xr:uid="{00000000-0002-0000-0000-000025000000}"/>
    <dataValidation allowBlank="1" showInputMessage="1" showErrorMessage="1" prompt="Veckodagar för månaden i cellen ovan finns i cellerna B3 till H3" sqref="B3" xr:uid="{D756F46B-A5A8-49D2-9440-B3788823CE2B}"/>
    <dataValidation allowBlank="1" showInputMessage="1" showErrorMessage="1" prompt="Veckodagar för månaden i cellen ovan finns i cellerna J3 till P3" sqref="J3" xr:uid="{1FD9E6F3-5431-4769-B275-014566A2C3FF}"/>
    <dataValidation allowBlank="1" showInputMessage="1" showErrorMessage="1" prompt="Veckodagar för månaden i cellen ovan finns i cellerna R3 till X3" sqref="R3" xr:uid="{0AB07FB1-3080-46C5-A2AE-0DC57809FAF5}"/>
    <dataValidation allowBlank="1" showInputMessage="1" showErrorMessage="1" prompt="Veckodagar för månaden i cellen ovan finns i cellerna Z3 till AF3" sqref="Z3" xr:uid="{60C1BDF5-D016-4269-A129-C8EA5AAF14D9}"/>
    <dataValidation allowBlank="1" showInputMessage="1" showErrorMessage="1" prompt="Veckodagar för månaden i cellen ovan finns i cell B12 till H12" sqref="B12" xr:uid="{7172C415-7AB8-49B2-8D2B-1175C9DA2135}"/>
    <dataValidation allowBlank="1" showInputMessage="1" showErrorMessage="1" prompt="Veckodagar för månaden i cellen ovan finns i cellerna J12 till P12" sqref="J12" xr:uid="{96E9847F-E123-4BD6-A8DB-307A6F059E13}"/>
    <dataValidation allowBlank="1" showInputMessage="1" showErrorMessage="1" prompt="Veckodagar för månaden i cellen ovan finns i cell R12 till X12" sqref="R12" xr:uid="{A708B792-9B4B-4ACE-BDE7-636508E63195}"/>
    <dataValidation allowBlank="1" showInputMessage="1" showErrorMessage="1" prompt="Veckodagar för månaden i cellen ovan finns i cell Z12 till AF12" sqref="Z12" xr:uid="{77425A3F-497E-4053-AB36-FB6BE8A25C25}"/>
    <dataValidation allowBlank="1" showInputMessage="1" showErrorMessage="1" prompt="Veckodagar för månaden i cellen ovan finns i cellerna B21 till H21" sqref="B21" xr:uid="{7FCD2FD0-3EAA-4C69-A354-A9F1BDFB20D8}"/>
    <dataValidation allowBlank="1" showInputMessage="1" showErrorMessage="1" prompt="Veckodagar för månaden i cellen ovan finns i cellerna J21 till P21" sqref="J21" xr:uid="{C28587B3-A404-486D-BC85-9809E0306FA1}"/>
    <dataValidation allowBlank="1" showInputMessage="1" showErrorMessage="1" prompt="Veckodagar för månaden i cellen ovan finns i cellerna R21 till X21" sqref="R21" xr:uid="{764C8018-7256-4263-9685-FDF444270AAB}"/>
    <dataValidation allowBlank="1" showInputMessage="1" showErrorMessage="1" prompt="Veckodagar för månaden i cellen ovan finns i cellerna Z21 till AF21" sqref="Z21" xr:uid="{0BE4890C-601C-468B-82A7-0CDDFEAF374B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25</vt:i4>
      </vt:variant>
    </vt:vector>
  </ap:HeadingPairs>
  <ap:TitlesOfParts>
    <vt:vector baseType="lpstr" size="26">
      <vt:lpstr>Kalender</vt:lpstr>
      <vt:lpstr>KolumnRubrikOmråde1..H9.1</vt:lpstr>
      <vt:lpstr>KolumnRubrikOmråde1..I9.1</vt:lpstr>
      <vt:lpstr>KolumnRubrikOmråde10..AF9.1</vt:lpstr>
      <vt:lpstr>KolumnRubrikOmråde10..AG9.1</vt:lpstr>
      <vt:lpstr>KolumnRubrikOmråde11..AF18.1</vt:lpstr>
      <vt:lpstr>KolumnRubrikOmråde11..AG18.1</vt:lpstr>
      <vt:lpstr>KolumnRubrikOmråde12..AF27.1</vt:lpstr>
      <vt:lpstr>KolumnRubrikOmråde12..AG27.1</vt:lpstr>
      <vt:lpstr>KolumnRubrikOmråde2..H18.1</vt:lpstr>
      <vt:lpstr>KolumnRubrikOmråde2..I18.1</vt:lpstr>
      <vt:lpstr>KolumnRubrikOmråde3..H27.1</vt:lpstr>
      <vt:lpstr>KolumnRubrikOmråde3..I27.1</vt:lpstr>
      <vt:lpstr>KolumnRubrikOmråde4..P9.1</vt:lpstr>
      <vt:lpstr>KolumnRubrikOmråde4..Q9.1</vt:lpstr>
      <vt:lpstr>KolumnRubrikOmråde5..P18.1</vt:lpstr>
      <vt:lpstr>KolumnRubrikOmråde5..Q18.1</vt:lpstr>
      <vt:lpstr>KolumnRubrikOmråde6..P27.1</vt:lpstr>
      <vt:lpstr>KolumnRubrikOmråde6..Q27.1</vt:lpstr>
      <vt:lpstr>KolumnRubrikOmråde7..X9.1</vt:lpstr>
      <vt:lpstr>KolumnRubrikOmråde7..Y9.1</vt:lpstr>
      <vt:lpstr>KolumnRubrikOmråde8..X18.1</vt:lpstr>
      <vt:lpstr>KolumnRubrikOmråde8..Y18.1</vt:lpstr>
      <vt:lpstr>KolumnRubrikOmråde9..X27.1</vt:lpstr>
      <vt:lpstr>KolumnRubrikOmråde9..Y27.1</vt:lpstr>
      <vt:lpstr>År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2021-12-20T10:55:49Z</dcterms:modified>
</cp:coreProperties>
</file>