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19200" windowHeight="11745"/>
  </bookViews>
  <sheets>
    <sheet name="Kassaflödesrapport" sheetId="1" r:id="rId1"/>
  </sheets>
  <definedNames>
    <definedName name="Räkenskapsårets_startdatum">Kassaflödesrapport!$B$4</definedName>
  </definedNames>
  <calcPr calcId="152511"/>
</workbook>
</file>

<file path=xl/calcChain.xml><?xml version="1.0" encoding="utf-8"?>
<calcChain xmlns="http://schemas.openxmlformats.org/spreadsheetml/2006/main">
  <c r="P13" i="1" l="1"/>
  <c r="O13" i="1"/>
  <c r="N13" i="1"/>
  <c r="M13" i="1"/>
  <c r="L13" i="1"/>
  <c r="E13" i="1"/>
  <c r="F13" i="1"/>
  <c r="G13" i="1"/>
  <c r="H13" i="1"/>
  <c r="I13" i="1"/>
  <c r="J13" i="1"/>
  <c r="K13" i="1"/>
  <c r="D13" i="1"/>
  <c r="E49" i="1" l="1"/>
  <c r="D49" i="1"/>
  <c r="E48" i="1"/>
  <c r="F48" i="1"/>
  <c r="G48" i="1"/>
  <c r="H48" i="1"/>
  <c r="I48" i="1"/>
  <c r="J48" i="1"/>
  <c r="K48" i="1"/>
  <c r="L48" i="1"/>
  <c r="M48" i="1"/>
  <c r="N48" i="1"/>
  <c r="O48" i="1"/>
  <c r="P48" i="1"/>
  <c r="D48" i="1"/>
  <c r="E39" i="1"/>
  <c r="F39" i="1"/>
  <c r="G39" i="1"/>
  <c r="H39" i="1"/>
  <c r="I39" i="1"/>
  <c r="J39" i="1"/>
  <c r="K39" i="1"/>
  <c r="L39" i="1"/>
  <c r="M39" i="1"/>
  <c r="N39" i="1"/>
  <c r="O39" i="1"/>
  <c r="P39" i="1"/>
  <c r="D39" i="1"/>
  <c r="P3" i="1" l="1"/>
  <c r="O3" i="1"/>
  <c r="N3" i="1"/>
  <c r="M3" i="1"/>
  <c r="L3" i="1"/>
  <c r="K3" i="1"/>
  <c r="J3" i="1"/>
  <c r="I3" i="1"/>
  <c r="H3" i="1"/>
  <c r="G3" i="1"/>
  <c r="F3" i="1"/>
  <c r="E3" i="1"/>
  <c r="E4" i="1" l="1"/>
  <c r="F4" i="1" s="1"/>
  <c r="G4" i="1" l="1"/>
  <c r="H4" i="1" s="1"/>
  <c r="I4" i="1" s="1"/>
  <c r="J4" i="1" s="1"/>
  <c r="K4" i="1" s="1"/>
  <c r="L4" i="1" s="1"/>
  <c r="M4" i="1" s="1"/>
  <c r="N4" i="1" s="1"/>
  <c r="O4" i="1" s="1"/>
  <c r="P4" i="1" s="1"/>
  <c r="F49" i="1"/>
  <c r="G49" i="1"/>
  <c r="H49" i="1"/>
  <c r="I49" i="1"/>
  <c r="J49" i="1"/>
  <c r="K49" i="1"/>
  <c r="L49" i="1"/>
  <c r="M49" i="1"/>
  <c r="N49" i="1"/>
  <c r="O49" i="1"/>
  <c r="P49" i="1"/>
  <c r="R47" i="1"/>
  <c r="R46" i="1"/>
  <c r="R45" i="1"/>
  <c r="R44" i="1"/>
  <c r="R43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19" i="1"/>
  <c r="R18" i="1"/>
  <c r="D14" i="1"/>
  <c r="R10" i="1"/>
  <c r="R11" i="1"/>
  <c r="R12" i="1"/>
  <c r="R13" i="1" l="1"/>
  <c r="R48" i="1"/>
  <c r="R39" i="1"/>
  <c r="D51" i="1"/>
  <c r="E6" i="1" s="1"/>
  <c r="E14" i="1" s="1"/>
  <c r="E51" i="1" s="1"/>
  <c r="F6" i="1" s="1"/>
  <c r="F14" i="1" s="1"/>
  <c r="F51" i="1" s="1"/>
  <c r="G6" i="1" s="1"/>
  <c r="G14" i="1" s="1"/>
  <c r="G51" i="1" s="1"/>
  <c r="H6" i="1" s="1"/>
  <c r="H14" i="1" s="1"/>
  <c r="H51" i="1" s="1"/>
  <c r="I6" i="1" s="1"/>
  <c r="I14" i="1" s="1"/>
  <c r="I51" i="1" s="1"/>
  <c r="J6" i="1" s="1"/>
  <c r="J14" i="1" s="1"/>
  <c r="J51" i="1" s="1"/>
  <c r="K6" i="1" s="1"/>
  <c r="K14" i="1" s="1"/>
  <c r="K51" i="1" s="1"/>
  <c r="L6" i="1" s="1"/>
  <c r="L14" i="1" s="1"/>
  <c r="L51" i="1" s="1"/>
  <c r="M6" i="1" s="1"/>
  <c r="M14" i="1" s="1"/>
  <c r="M51" i="1" s="1"/>
  <c r="N6" i="1" s="1"/>
  <c r="N14" i="1" s="1"/>
  <c r="N51" i="1" s="1"/>
  <c r="O6" i="1" s="1"/>
  <c r="O14" i="1" s="1"/>
  <c r="O51" i="1" s="1"/>
  <c r="P6" i="1" s="1"/>
  <c r="R49" i="1"/>
  <c r="P14" i="1" l="1"/>
  <c r="P51" i="1" s="1"/>
  <c r="R6" i="1"/>
  <c r="R14" i="1" s="1"/>
  <c r="R51" i="1" s="1"/>
</calcChain>
</file>

<file path=xl/sharedStrings.xml><?xml version="1.0" encoding="utf-8"?>
<sst xmlns="http://schemas.openxmlformats.org/spreadsheetml/2006/main" count="45" uniqueCount="40">
  <si>
    <t>Kontantförsäljning</t>
  </si>
  <si>
    <t>Överföringar från krediterade konton</t>
  </si>
  <si>
    <t>Lån/övriga kassainflöden</t>
  </si>
  <si>
    <t>Summa kontanta medel (före kassaräkning)</t>
  </si>
  <si>
    <t>Inköp (varor)</t>
  </si>
  <si>
    <t>Inköp (anges)</t>
  </si>
  <si>
    <t>Bruttolöner (exakta uttag)</t>
  </si>
  <si>
    <t>Lönekostnader (arbetsgivaravgifter osv.)</t>
  </si>
  <si>
    <t>Externa tjänster</t>
  </si>
  <si>
    <t>Förbrukningsmaterial (kontor och drift)</t>
  </si>
  <si>
    <t>Reparationer och underhåll</t>
  </si>
  <si>
    <t>Annonsering</t>
  </si>
  <si>
    <t>Fordon, frakt och resor</t>
  </si>
  <si>
    <t>Redovisning och juridiska tjänster</t>
  </si>
  <si>
    <t>Hyra</t>
  </si>
  <si>
    <t>Telefon</t>
  </si>
  <si>
    <t>El,  vatten och avfallshantering</t>
  </si>
  <si>
    <t>Försäkring</t>
  </si>
  <si>
    <t>Skatter (fastighetsskatt osv.)</t>
  </si>
  <si>
    <t>Ränta</t>
  </si>
  <si>
    <t>Övriga utgifter (anges)</t>
  </si>
  <si>
    <t>Övrigt (anges)</t>
  </si>
  <si>
    <t>Diverse</t>
  </si>
  <si>
    <t>Kapitalkostnad</t>
  </si>
  <si>
    <t>Investeringar (anges)</t>
  </si>
  <si>
    <t>Övriga startkostnader</t>
  </si>
  <si>
    <t>Kassa (månadsslutet)</t>
  </si>
  <si>
    <t>Summa</t>
  </si>
  <si>
    <t>Inbetalningar</t>
  </si>
  <si>
    <t>Utbetalningar</t>
  </si>
  <si>
    <t>Utbetalningar (inte i resultaträkning)</t>
  </si>
  <si>
    <t>Summa utbetalningar</t>
  </si>
  <si>
    <t>Räkenskapsåret inleds:</t>
  </si>
  <si>
    <t>UPPSK</t>
  </si>
  <si>
    <t>UPPSK, post</t>
  </si>
  <si>
    <r>
      <t xml:space="preserve">Kassaflöde </t>
    </r>
    <r>
      <rPr>
        <b/>
        <sz val="28"/>
        <color theme="1" tint="0.14999847407452621"/>
        <rFont val="Franklin Gothic Medium"/>
        <family val="2"/>
        <scheme val="major"/>
      </rPr>
      <t>Rapport</t>
    </r>
  </si>
  <si>
    <t>(Inför) start</t>
  </si>
  <si>
    <t>Reserv och/eller deposition</t>
  </si>
  <si>
    <t>Eget uttag</t>
  </si>
  <si>
    <t>Kontanta medel (i början av månaden)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</si>
</sst>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"/>
    <numFmt numFmtId="165" formatCode="dd"/>
    <numFmt numFmtId="166" formatCode="0_);\-0_)"/>
  </numFmts>
  <fonts count="16" x14ac:knownFonts="1">
    <font>
      <sz val="10"/>
      <color theme="1" tint="0.14996795556505021"/>
      <name val="Franklin Gothic Medium"/>
      <family val="2"/>
      <scheme val="minor"/>
    </font>
    <font>
      <b/>
      <sz val="11"/>
      <color theme="4" tint="-0.249977111117893"/>
      <name val="Franklin Gothic Medium"/>
      <family val="2"/>
      <scheme val="minor"/>
    </font>
    <font>
      <sz val="10"/>
      <color theme="1" tint="0.14999847407452621"/>
      <name val="Franklin Gothic Medium"/>
      <family val="2"/>
      <scheme val="minor"/>
    </font>
    <font>
      <sz val="9"/>
      <color theme="1" tint="0.14999847407452621"/>
      <name val="Franklin Gothic Medium"/>
      <family val="2"/>
      <scheme val="minor"/>
    </font>
    <font>
      <b/>
      <sz val="12"/>
      <color theme="1" tint="0.14999847407452621"/>
      <name val="Franklin Gothic Medium"/>
      <family val="2"/>
      <scheme val="minor"/>
    </font>
    <font>
      <b/>
      <sz val="28"/>
      <color theme="4"/>
      <name val="Franklin Gothic Medium"/>
      <family val="2"/>
      <scheme val="major"/>
    </font>
    <font>
      <b/>
      <sz val="28"/>
      <color theme="1" tint="0.14999847407452621"/>
      <name val="Franklin Gothic Medium"/>
      <family val="2"/>
      <scheme val="major"/>
    </font>
    <font>
      <b/>
      <sz val="12"/>
      <color theme="1" tint="0.14999847407452621"/>
      <name val="Franklin Gothic Medium"/>
      <family val="2"/>
      <scheme val="major"/>
    </font>
    <font>
      <sz val="18"/>
      <color theme="1" tint="0.14996795556505021"/>
      <name val="Franklin Gothic Medium"/>
      <family val="2"/>
      <scheme val="major"/>
    </font>
    <font>
      <sz val="11"/>
      <color theme="1" tint="0.14975432599871821"/>
      <name val="Franklin Gothic Medium"/>
      <family val="2"/>
      <scheme val="major"/>
    </font>
    <font>
      <sz val="12"/>
      <color theme="3"/>
      <name val="Franklin Gothic Medium"/>
      <family val="2"/>
      <scheme val="major"/>
    </font>
    <font>
      <sz val="11"/>
      <color theme="1" tint="0.14993743705557422"/>
      <name val="Franklin Gothic Medium"/>
      <family val="2"/>
      <scheme val="major"/>
    </font>
    <font>
      <sz val="14"/>
      <color theme="1" tint="0.14975432599871821"/>
      <name val="Franklin Gothic Medium"/>
      <family val="2"/>
      <scheme val="major"/>
    </font>
    <font>
      <sz val="10"/>
      <color theme="1" tint="0.499984740745262"/>
      <name val="Franklin Gothic Medium"/>
      <family val="2"/>
      <scheme val="minor"/>
    </font>
    <font>
      <outline/>
      <shadow/>
      <sz val="10"/>
      <color theme="1" tint="0.14993743705557422"/>
      <name val="Franklin Gothic Medium"/>
      <family val="2"/>
      <scheme val="minor"/>
    </font>
    <font>
      <sz val="10"/>
      <color theme="1"/>
      <name val="Franklin Gothic Medium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theme="1" tint="0.14996795556505021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ck">
        <color theme="4"/>
      </bottom>
      <diagonal/>
    </border>
    <border>
      <left/>
      <right/>
      <top/>
      <bottom style="thick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0"/>
      </top>
      <bottom style="thin">
        <color theme="0"/>
      </bottom>
      <diagonal/>
    </border>
    <border>
      <left style="dotted">
        <color theme="0" tint="-0.34998626667073579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medium">
        <color theme="4" tint="0.39994506668294322"/>
      </bottom>
      <diagonal/>
    </border>
    <border>
      <left/>
      <right style="dotted">
        <color theme="0" tint="-0.34998626667073579"/>
      </right>
      <top/>
      <bottom style="medium">
        <color theme="4" tint="0.39994506668294322"/>
      </bottom>
      <diagonal/>
    </border>
  </borders>
  <cellStyleXfs count="7">
    <xf numFmtId="0" fontId="0" fillId="0" borderId="0">
      <alignment vertical="center"/>
    </xf>
    <xf numFmtId="0" fontId="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6" fontId="2" fillId="3" borderId="10" applyFont="0" applyAlignment="0">
      <alignment vertical="center"/>
    </xf>
    <xf numFmtId="164" fontId="8" fillId="0" borderId="2">
      <alignment horizontal="right" vertical="center" wrapText="1" indent="1"/>
    </xf>
  </cellStyleXfs>
  <cellXfs count="54">
    <xf numFmtId="0" fontId="0" fillId="0" borderId="0" xfId="0">
      <alignment vertical="center"/>
    </xf>
    <xf numFmtId="3" fontId="0" fillId="0" borderId="0" xfId="0" applyNumberFormat="1" applyFont="1" applyFill="1" applyBorder="1">
      <alignment vertical="center"/>
    </xf>
    <xf numFmtId="0" fontId="0" fillId="0" borderId="0" xfId="0" applyFill="1" applyBorder="1">
      <alignment vertical="center"/>
    </xf>
    <xf numFmtId="14" fontId="2" fillId="0" borderId="0" xfId="0" applyNumberFormat="1" applyFont="1" applyBorder="1" applyAlignment="1">
      <alignment horizontal="left" vertical="center" indent="1"/>
    </xf>
    <xf numFmtId="3" fontId="2" fillId="0" borderId="0" xfId="0" applyNumberFormat="1" applyFont="1" applyFill="1" applyBorder="1" applyAlignment="1">
      <alignment horizontal="right" wrapText="1" indent="1"/>
    </xf>
    <xf numFmtId="165" fontId="3" fillId="0" borderId="0" xfId="0" applyNumberFormat="1" applyFont="1" applyFill="1" applyBorder="1" applyAlignment="1">
      <alignment horizontal="right" wrapText="1" indent="1"/>
    </xf>
    <xf numFmtId="3" fontId="3" fillId="0" borderId="0" xfId="0" applyNumberFormat="1" applyFont="1" applyFill="1" applyBorder="1" applyAlignment="1">
      <alignment horizontal="right" wrapText="1" indent="1"/>
    </xf>
    <xf numFmtId="0" fontId="5" fillId="0" borderId="1" xfId="1" applyBorder="1"/>
    <xf numFmtId="0" fontId="0" fillId="0" borderId="1" xfId="0" applyBorder="1">
      <alignment vertical="center"/>
    </xf>
    <xf numFmtId="0" fontId="1" fillId="0" borderId="1" xfId="0" applyFont="1" applyBorder="1" applyAlignment="1">
      <alignment horizontal="right"/>
    </xf>
    <xf numFmtId="166" fontId="0" fillId="0" borderId="0" xfId="0" applyNumberFormat="1">
      <alignment vertical="center"/>
    </xf>
    <xf numFmtId="0" fontId="9" fillId="0" borderId="0" xfId="2" applyAlignment="1">
      <alignment horizontal="left"/>
    </xf>
    <xf numFmtId="166" fontId="0" fillId="0" borderId="0" xfId="0" applyNumberFormat="1" applyFont="1" applyFill="1" applyBorder="1">
      <alignment vertical="center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/>
    <xf numFmtId="0" fontId="0" fillId="0" borderId="0" xfId="0" applyAlignment="1"/>
    <xf numFmtId="0" fontId="0" fillId="0" borderId="0" xfId="0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horizontal="right" wrapText="1" indent="1"/>
    </xf>
    <xf numFmtId="3" fontId="4" fillId="0" borderId="2" xfId="0" applyNumberFormat="1" applyFont="1" applyFill="1" applyBorder="1" applyAlignment="1">
      <alignment horizontal="right" vertical="center" wrapText="1" indent="1"/>
    </xf>
    <xf numFmtId="3" fontId="2" fillId="0" borderId="3" xfId="0" applyNumberFormat="1" applyFont="1" applyFill="1" applyBorder="1" applyAlignment="1">
      <alignment horizontal="right" wrapText="1" indent="1"/>
    </xf>
    <xf numFmtId="0" fontId="0" fillId="2" borderId="0" xfId="0" applyFill="1">
      <alignment vertical="center"/>
    </xf>
    <xf numFmtId="0" fontId="0" fillId="2" borderId="4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5" xfId="0" applyFill="1" applyBorder="1">
      <alignment vertical="center"/>
    </xf>
    <xf numFmtId="164" fontId="7" fillId="2" borderId="7" xfId="0" applyNumberFormat="1" applyFont="1" applyFill="1" applyBorder="1" applyAlignment="1">
      <alignment horizontal="right" vertical="center" wrapText="1" indent="1"/>
    </xf>
    <xf numFmtId="165" fontId="3" fillId="2" borderId="7" xfId="0" applyNumberFormat="1" applyFont="1" applyFill="1" applyBorder="1" applyAlignment="1">
      <alignment horizontal="right" wrapText="1" indent="1"/>
    </xf>
    <xf numFmtId="165" fontId="3" fillId="2" borderId="6" xfId="0" applyNumberFormat="1" applyFont="1" applyFill="1" applyBorder="1" applyAlignment="1">
      <alignment horizontal="right" wrapText="1" indent="1"/>
    </xf>
    <xf numFmtId="166" fontId="2" fillId="2" borderId="7" xfId="0" applyNumberFormat="1" applyFont="1" applyFill="1" applyBorder="1" applyAlignment="1">
      <alignment horizontal="right"/>
    </xf>
    <xf numFmtId="166" fontId="0" fillId="2" borderId="6" xfId="0" applyNumberFormat="1" applyFill="1" applyBorder="1">
      <alignment vertical="center"/>
    </xf>
    <xf numFmtId="166" fontId="2" fillId="2" borderId="8" xfId="0" applyNumberFormat="1" applyFont="1" applyFill="1" applyBorder="1" applyAlignment="1">
      <alignment vertical="center"/>
    </xf>
    <xf numFmtId="3" fontId="0" fillId="2" borderId="6" xfId="0" applyNumberFormat="1" applyFont="1" applyFill="1" applyBorder="1">
      <alignment vertical="center"/>
    </xf>
    <xf numFmtId="166" fontId="0" fillId="2" borderId="6" xfId="0" applyNumberFormat="1" applyFont="1" applyFill="1" applyBorder="1">
      <alignment vertical="center"/>
    </xf>
    <xf numFmtId="0" fontId="0" fillId="2" borderId="9" xfId="0" applyFill="1" applyBorder="1">
      <alignment vertical="center"/>
    </xf>
    <xf numFmtId="0" fontId="9" fillId="0" borderId="0" xfId="2" applyAlignment="1">
      <alignment vertical="center"/>
    </xf>
    <xf numFmtId="0" fontId="1" fillId="0" borderId="11" xfId="0" applyFont="1" applyFill="1" applyBorder="1" applyAlignment="1"/>
    <xf numFmtId="166" fontId="2" fillId="3" borderId="10" xfId="5" applyFont="1" applyAlignment="1">
      <alignment vertical="center"/>
    </xf>
    <xf numFmtId="0" fontId="0" fillId="0" borderId="10" xfId="0" applyBorder="1">
      <alignment vertical="center"/>
    </xf>
    <xf numFmtId="0" fontId="1" fillId="0" borderId="10" xfId="0" applyFont="1" applyFill="1" applyBorder="1">
      <alignment vertical="center"/>
    </xf>
    <xf numFmtId="165" fontId="2" fillId="0" borderId="3" xfId="0" applyNumberFormat="1" applyFont="1" applyFill="1" applyBorder="1" applyAlignment="1">
      <alignment horizontal="right" wrapText="1" indent="1"/>
    </xf>
    <xf numFmtId="166" fontId="2" fillId="3" borderId="10" xfId="5" applyFont="1" applyBorder="1" applyAlignment="1">
      <alignment vertical="center"/>
    </xf>
    <xf numFmtId="166" fontId="9" fillId="0" borderId="11" xfId="2" applyNumberFormat="1" applyFill="1" applyBorder="1" applyAlignment="1">
      <alignment horizontal="left" vertical="center"/>
    </xf>
    <xf numFmtId="166" fontId="2" fillId="0" borderId="10" xfId="0" applyNumberFormat="1" applyFont="1" applyFill="1" applyBorder="1" applyAlignment="1">
      <alignment horizontal="right" vertical="center"/>
    </xf>
    <xf numFmtId="164" fontId="8" fillId="0" borderId="2" xfId="6">
      <alignment horizontal="right" vertical="center" wrapText="1" indent="1"/>
    </xf>
    <xf numFmtId="166" fontId="9" fillId="3" borderId="11" xfId="2" applyNumberFormat="1" applyFill="1" applyBorder="1" applyAlignment="1">
      <alignment horizontal="left" vertical="center"/>
    </xf>
    <xf numFmtId="0" fontId="12" fillId="0" borderId="0" xfId="2" applyFont="1"/>
    <xf numFmtId="166" fontId="0" fillId="0" borderId="0" xfId="0" applyNumberFormat="1" applyAlignment="1">
      <alignment horizontal="right" vertical="center"/>
    </xf>
    <xf numFmtId="166" fontId="0" fillId="0" borderId="0" xfId="0" applyNumberFormat="1" applyFont="1" applyFill="1" applyBorder="1" applyAlignment="1">
      <alignment horizontal="right" vertical="center"/>
    </xf>
    <xf numFmtId="166" fontId="13" fillId="0" borderId="0" xfId="0" applyNumberFormat="1" applyFont="1" applyAlignment="1">
      <alignment horizontal="left" vertical="center" indent="1"/>
    </xf>
    <xf numFmtId="0" fontId="13" fillId="0" borderId="0" xfId="0" applyFont="1" applyFill="1" applyBorder="1" applyAlignment="1">
      <alignment horizontal="left" vertical="center" indent="1"/>
    </xf>
    <xf numFmtId="166" fontId="14" fillId="0" borderId="0" xfId="0" applyNumberFormat="1" applyFont="1" applyFill="1" applyBorder="1" applyAlignment="1">
      <alignment vertical="center"/>
    </xf>
    <xf numFmtId="0" fontId="0" fillId="2" borderId="6" xfId="0" applyNumberFormat="1" applyFill="1" applyBorder="1">
      <alignment vertical="center"/>
    </xf>
    <xf numFmtId="166" fontId="15" fillId="0" borderId="0" xfId="0" applyNumberFormat="1" applyFont="1" applyAlignment="1">
      <alignment horizontal="left" vertical="center" indent="1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center" vertical="center"/>
    </xf>
  </cellXfs>
  <cellStyles count="7">
    <cellStyle name="Month" xfId="6"/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Totals" xfId="5"/>
  </cellStyles>
  <dxfs count="128"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/>
        <shadow/>
        <u val="none"/>
        <vertAlign val="baseline"/>
        <sz val="10"/>
        <color theme="1" tint="0.14993743705557422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/>
        <shadow/>
        <u val="none"/>
        <vertAlign val="baseline"/>
        <sz val="10"/>
        <color theme="1" tint="0.14993743705557422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/>
        <shadow/>
        <u val="none"/>
        <vertAlign val="baseline"/>
        <sz val="10"/>
        <color theme="1" tint="0.14993743705557422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/>
        <shadow/>
        <u val="none"/>
        <vertAlign val="baseline"/>
        <sz val="10"/>
        <color theme="1" tint="0.14993743705557422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/>
        <shadow/>
        <u val="none"/>
        <vertAlign val="baseline"/>
        <sz val="10"/>
        <color theme="1" tint="0.14993743705557422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/>
        <shadow/>
        <u val="none"/>
        <vertAlign val="baseline"/>
        <sz val="10"/>
        <color theme="1" tint="0.14993743705557422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/>
        <shadow/>
        <u val="none"/>
        <vertAlign val="baseline"/>
        <sz val="10"/>
        <color theme="1" tint="0.14993743705557422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/>
        <shadow/>
        <u val="none"/>
        <vertAlign val="baseline"/>
        <sz val="10"/>
        <color theme="1" tint="0.14993743705557422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/>
        <shadow/>
        <u val="none"/>
        <vertAlign val="baseline"/>
        <sz val="10"/>
        <color theme="1" tint="0.14993743705557422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/>
        <shadow/>
        <u val="none"/>
        <vertAlign val="baseline"/>
        <sz val="10"/>
        <color theme="1" tint="0.14993743705557422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/>
        <shadow/>
        <u val="none"/>
        <vertAlign val="baseline"/>
        <sz val="10"/>
        <color theme="1" tint="0.14993743705557422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/>
        <shadow/>
        <u val="none"/>
        <vertAlign val="baseline"/>
        <sz val="10"/>
        <color theme="1" tint="0.14993743705557422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/>
        <shadow/>
        <u val="none"/>
        <vertAlign val="baseline"/>
        <sz val="10"/>
        <color theme="1" tint="0.14993743705557422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/>
        <shadow/>
        <u val="none"/>
        <vertAlign val="baseline"/>
        <sz val="10"/>
        <color theme="1" tint="0.14993743705557422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/>
        <shadow/>
        <u val="none"/>
        <vertAlign val="baseline"/>
        <sz val="10"/>
        <color theme="1" tint="0.14993743705557422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/>
        <shadow/>
        <u val="none"/>
        <vertAlign val="baseline"/>
        <sz val="10"/>
        <color theme="1" tint="0.14993743705557422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/>
        <shadow/>
        <u val="none"/>
        <vertAlign val="baseline"/>
        <sz val="10"/>
        <color theme="1" tint="0.14993743705557422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/>
        <shadow/>
        <u val="none"/>
        <vertAlign val="baseline"/>
        <sz val="10"/>
        <color theme="1" tint="0.14993743705557422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/>
        <shadow/>
        <u val="none"/>
        <vertAlign val="baseline"/>
        <sz val="10"/>
        <color theme="1" tint="0.14993743705557422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/>
        <shadow/>
        <u val="none"/>
        <vertAlign val="baseline"/>
        <sz val="10"/>
        <color theme="1" tint="0.14993743705557422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/>
        <shadow/>
        <u val="none"/>
        <vertAlign val="baseline"/>
        <sz val="10"/>
        <color theme="1" tint="0.14993743705557422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/>
        <shadow/>
        <u val="none"/>
        <vertAlign val="baseline"/>
        <sz val="10"/>
        <color theme="1" tint="0.14993743705557422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/>
        <shadow/>
        <u val="none"/>
        <vertAlign val="baseline"/>
        <sz val="10"/>
        <color theme="1" tint="0.14993743705557422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/>
        <shadow/>
        <u val="none"/>
        <vertAlign val="baseline"/>
        <sz val="10"/>
        <color theme="1" tint="0.14993743705557422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/>
        <shadow/>
        <u val="none"/>
        <vertAlign val="baseline"/>
        <sz val="10"/>
        <color theme="1" tint="0.14993743705557422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/>
        <shadow/>
        <u val="none"/>
        <vertAlign val="baseline"/>
        <sz val="10"/>
        <color theme="1" tint="0.14993743705557422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/>
        <shadow/>
        <u val="none"/>
        <vertAlign val="baseline"/>
        <sz val="10"/>
        <color theme="1" tint="0.14993743705557422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/>
        <shadow/>
        <u val="none"/>
        <vertAlign val="baseline"/>
        <sz val="10"/>
        <color theme="1" tint="0.14993743705557422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/>
        <shadow/>
        <u val="none"/>
        <vertAlign val="baseline"/>
        <sz val="10"/>
        <color theme="1" tint="0.14993743705557422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/>
        <shadow/>
        <u val="none"/>
        <vertAlign val="baseline"/>
        <sz val="10"/>
        <color theme="1" tint="0.14993743705557422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6" formatCode="0_);\-0_)"/>
    </dxf>
    <dxf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numFmt numFmtId="166" formatCode="0_);\-0_)"/>
    </dxf>
    <dxf>
      <numFmt numFmtId="166" formatCode="0_);\-0_)"/>
    </dxf>
    <dxf>
      <numFmt numFmtId="166" formatCode="0_);\-0_)"/>
    </dxf>
    <dxf>
      <numFmt numFmtId="166" formatCode="0_);\-0_)"/>
    </dxf>
    <dxf>
      <numFmt numFmtId="166" formatCode="0_);\-0_)"/>
    </dxf>
    <dxf>
      <numFmt numFmtId="166" formatCode="0_);\-0_)"/>
    </dxf>
    <dxf>
      <numFmt numFmtId="166" formatCode="0_);\-0_)"/>
    </dxf>
    <dxf>
      <numFmt numFmtId="166" formatCode="0_);\-0_)"/>
    </dxf>
    <dxf>
      <numFmt numFmtId="166" formatCode="0_);\-0_)"/>
    </dxf>
    <dxf>
      <numFmt numFmtId="166" formatCode="0_);\-0_)"/>
    </dxf>
    <dxf>
      <numFmt numFmtId="166" formatCode="0_);\-0_)"/>
    </dxf>
    <dxf>
      <numFmt numFmtId="166" formatCode="0_);\-0_)"/>
    </dxf>
    <dxf>
      <numFmt numFmtId="166" formatCode="0_);\-0_)"/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Medium"/>
        <scheme val="minor"/>
      </font>
      <numFmt numFmtId="166" formatCode="0_);\-0_)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/>
        <outline/>
        <shadow/>
        <u val="none"/>
        <vertAlign val="baseline"/>
        <sz val="10"/>
        <color theme="1" tint="0.499984740745262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numFmt numFmtId="166" formatCode="0_);\-0_)"/>
    </dxf>
    <dxf>
      <font>
        <b/>
        <i/>
        <strike/>
        <condense/>
        <extend/>
        <outline/>
        <shadow/>
        <u val="none"/>
        <vertAlign val="baseline"/>
        <sz val="10"/>
        <color theme="1" tint="0.14996795556505021"/>
        <name val="Franklin Gothic Medium"/>
        <scheme val="minor"/>
      </font>
      <numFmt numFmtId="3" formatCode="#,##0"/>
      <fill>
        <patternFill patternType="none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/>
        <outline/>
        <shadow/>
        <u val="none"/>
        <vertAlign val="baseline"/>
        <sz val="10"/>
        <color theme="1" tint="0.499984740745262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numFmt numFmtId="166" formatCode="0_);\-0_)"/>
    </dxf>
    <dxf>
      <numFmt numFmtId="166" formatCode="0_);\-0_)"/>
      <fill>
        <patternFill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/>
        <outline/>
        <shadow/>
        <u val="none"/>
        <vertAlign val="baseline"/>
        <sz val="10"/>
        <color theme="1" tint="0.499984740745262"/>
        <name val="Franklin Gothic Medium"/>
        <scheme val="minor"/>
      </font>
      <numFmt numFmtId="166" formatCode="0_);\-0_)"/>
      <alignment horizontal="left" vertical="center" textRotation="0" wrapText="0" indent="1" justifyLastLine="0" shrinkToFit="0" readingOrder="0"/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none">
          <bgColor auto="1"/>
        </patternFill>
      </fill>
      <border>
        <vertical/>
        <horizontal/>
      </border>
    </dxf>
    <dxf>
      <font>
        <color theme="1" tint="0.14996795556505021"/>
      </font>
    </dxf>
    <dxf>
      <border diagonalUp="0" diagonalDown="0">
        <left style="dotted">
          <color theme="0" tint="-0.34998626667073579"/>
        </left>
        <right style="dotted">
          <color theme="0" tint="-0.34998626667073579"/>
        </right>
        <top style="thin">
          <color theme="0" tint="-0.34998626667073579"/>
        </top>
        <bottom style="dotted">
          <color theme="0" tint="-0.34998626667073579"/>
        </bottom>
        <vertical/>
        <horizontal/>
      </border>
    </dxf>
    <dxf>
      <font>
        <b val="0"/>
        <i val="0"/>
        <color theme="1" tint="0.34998626667073579"/>
      </font>
    </dxf>
    <dxf>
      <font>
        <b/>
        <i/>
        <color theme="1" tint="0.14996795556505021"/>
      </font>
      <fill>
        <patternFill patternType="solid">
          <bgColor theme="4" tint="0.79998168889431442"/>
        </patternFill>
      </fill>
      <border>
        <top/>
        <bottom style="medium">
          <color theme="4" tint="0.39994506668294322"/>
        </bottom>
      </border>
    </dxf>
    <dxf>
      <font>
        <b val="0"/>
        <i val="0"/>
        <color theme="1" tint="0.14993743705557422"/>
      </font>
    </dxf>
    <dxf>
      <font>
        <color theme="1" tint="0.499984740745262"/>
      </font>
      <border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dotted">
          <color theme="0" tint="-0.34998626667073579"/>
        </vertical>
        <horizontal style="thin">
          <color theme="0" tint="-0.34998626667073579"/>
        </horizontal>
      </border>
    </dxf>
    <dxf>
      <fill>
        <patternFill patternType="none">
          <bgColor auto="1"/>
        </patternFill>
      </fill>
      <border>
        <vertical/>
        <horizontal/>
      </border>
    </dxf>
    <dxf>
      <font>
        <color theme="1" tint="0.14996795556505021"/>
      </font>
    </dxf>
    <dxf>
      <border diagonalUp="0" diagonalDown="0">
        <left style="dotted">
          <color theme="0" tint="-0.34998626667073579"/>
        </left>
        <right style="dotted">
          <color theme="0" tint="-0.34998626667073579"/>
        </right>
        <top style="thin">
          <color theme="0" tint="-0.34998626667073579"/>
        </top>
        <bottom style="dotted">
          <color theme="0" tint="-0.34998626667073579"/>
        </bottom>
        <vertical/>
        <horizontal/>
      </border>
    </dxf>
    <dxf>
      <font>
        <b val="0"/>
        <i val="0"/>
        <color theme="1" tint="0.34998626667073579"/>
      </font>
    </dxf>
    <dxf>
      <font>
        <b val="0"/>
        <i val="0"/>
        <strike val="0"/>
        <color theme="1" tint="0.14993743705557422"/>
      </font>
      <fill>
        <patternFill patternType="solid">
          <bgColor theme="4" tint="0.79998168889431442"/>
        </patternFill>
      </fill>
      <border>
        <top/>
        <bottom style="medium">
          <color theme="4" tint="0.39994506668294322"/>
        </bottom>
      </border>
    </dxf>
    <dxf>
      <font>
        <b val="0"/>
        <i val="0"/>
        <color theme="1" tint="0.14993743705557422"/>
      </font>
    </dxf>
    <dxf>
      <font>
        <color theme="1" tint="0.499984740745262"/>
      </font>
      <border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dotted">
          <color theme="0" tint="-0.34998626667073579"/>
        </vertical>
        <horizontal style="thin">
          <color theme="0" tint="-0.34998626667073579"/>
        </horizontal>
      </border>
    </dxf>
  </dxfs>
  <tableStyles count="2" defaultTableStyle="Cash Receipts" defaultPivotStyle="PivotStyleLight16">
    <tableStyle name="Cash Receipts" pivot="0" count="7">
      <tableStyleElement type="wholeTable" dxfId="127"/>
      <tableStyleElement type="headerRow" dxfId="126"/>
      <tableStyleElement type="totalRow" dxfId="125"/>
      <tableStyleElement type="firstColumn" dxfId="124"/>
      <tableStyleElement type="lastColumn" dxfId="123"/>
      <tableStyleElement type="firstTotalCell" dxfId="122"/>
      <tableStyleElement type="lastTotalCell" dxfId="121"/>
    </tableStyle>
    <tableStyle name="Cash Receipts 2" pivot="0" count="7">
      <tableStyleElement type="wholeTable" dxfId="120"/>
      <tableStyleElement type="headerRow" dxfId="119"/>
      <tableStyleElement type="totalRow" dxfId="118"/>
      <tableStyleElement type="firstColumn" dxfId="117"/>
      <tableStyleElement type="lastColumn" dxfId="116"/>
      <tableStyleElement type="firstTotalCell" dxfId="115"/>
      <tableStyleElement type="lastTotalCell" dxfId="1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Inbetalningar" displayName="Inbetalningar" ref="B10:S13" headerRowCount="0" totalsRowCount="1">
  <tableColumns count="18">
    <tableColumn id="1" name="Objekt" totalsRowLabel="Summa" headerRowDxfId="4" dataDxfId="110" totalsRowDxfId="58"/>
    <tableColumn id="17" name="Column2" headerRowDxfId="5" dataDxfId="109" totalsRowDxfId="57"/>
    <tableColumn id="2" name="Period 0" totalsRowFunction="sum" dataDxfId="108" totalsRowDxfId="56"/>
    <tableColumn id="3" name="Period 1" totalsRowFunction="sum" dataDxfId="107" totalsRowDxfId="55"/>
    <tableColumn id="4" name="Period 2" totalsRowFunction="sum" dataDxfId="106" totalsRowDxfId="54"/>
    <tableColumn id="5" name="Period 3" totalsRowFunction="sum" dataDxfId="105" totalsRowDxfId="53"/>
    <tableColumn id="6" name="Period 4" totalsRowFunction="sum" dataDxfId="104" totalsRowDxfId="52"/>
    <tableColumn id="7" name="Period 5" totalsRowFunction="sum" dataDxfId="103" totalsRowDxfId="51"/>
    <tableColumn id="8" name="Period 6" totalsRowFunction="sum" dataDxfId="102" totalsRowDxfId="50"/>
    <tableColumn id="9" name="Period 7" totalsRowFunction="sum" dataDxfId="101" totalsRowDxfId="49"/>
    <tableColumn id="10" name="Period 8" totalsRowFunction="sum" dataDxfId="100" totalsRowDxfId="48"/>
    <tableColumn id="11" name="Period 9" totalsRowFunction="sum" dataDxfId="99" totalsRowDxfId="47"/>
    <tableColumn id="12" name="Period 10" totalsRowFunction="sum" dataDxfId="98" totalsRowDxfId="46"/>
    <tableColumn id="13" name="Period 11" totalsRowFunction="sum" dataDxfId="97" totalsRowDxfId="45"/>
    <tableColumn id="14" name="Period 12" totalsRowFunction="sum" dataDxfId="96" totalsRowDxfId="44"/>
    <tableColumn id="18" name="Column3" dataDxfId="95" totalsRowDxfId="43"/>
    <tableColumn id="15" name="Summa" totalsRowFunction="sum" dataDxfId="94" totalsRowDxfId="42">
      <calculatedColumnFormula>SUM(Inbetalningar[[#This Row],[Period 0]:[Period 12]])</calculatedColumnFormula>
    </tableColumn>
    <tableColumn id="16" name="Kolumn1"/>
  </tableColumns>
  <tableStyleInfo name="Cash Receipts" showFirstColumn="1" showLastColumn="1" showRowStripes="0" showColumnStripes="0"/>
  <extLst>
    <ext xmlns:x14="http://schemas.microsoft.com/office/spreadsheetml/2009/9/main" uri="{504A1905-F514-4f6f-8877-14C23A59335A}">
      <x14:table altText="Cash Receipts" altTextSummary="Cash receipts for 12 months starting with the first month of the fiscal year along with a calculated grand total."/>
    </ext>
  </extLst>
</table>
</file>

<file path=xl/tables/table2.xml><?xml version="1.0" encoding="utf-8"?>
<table xmlns="http://schemas.openxmlformats.org/spreadsheetml/2006/main" id="2" name="Utbetalningar1" displayName="Utbetalningar1" ref="B18:S39" headerRowCount="0" totalsRowCount="1">
  <tableColumns count="18">
    <tableColumn id="1" name="Objekt" totalsRowLabel="Summa" headerRowDxfId="2" dataDxfId="93" totalsRowDxfId="41"/>
    <tableColumn id="17" name="Column2" headerRowDxfId="3" dataDxfId="92" totalsRowDxfId="40"/>
    <tableColumn id="2" name="Period 0" totalsRowFunction="sum" dataDxfId="91" totalsRowDxfId="39"/>
    <tableColumn id="3" name="Period 1" totalsRowFunction="sum" dataDxfId="90" totalsRowDxfId="38"/>
    <tableColumn id="4" name="Period 2" totalsRowFunction="sum" dataDxfId="89" totalsRowDxfId="37"/>
    <tableColumn id="5" name="Period 3" totalsRowFunction="sum" dataDxfId="88" totalsRowDxfId="36"/>
    <tableColumn id="6" name="Period 4" totalsRowFunction="sum" dataDxfId="87" totalsRowDxfId="35"/>
    <tableColumn id="7" name="Period 5" totalsRowFunction="sum" dataDxfId="86" totalsRowDxfId="34"/>
    <tableColumn id="8" name="Period 6" totalsRowFunction="sum" dataDxfId="85" totalsRowDxfId="33"/>
    <tableColumn id="9" name="Period 7" totalsRowFunction="sum" dataDxfId="84" totalsRowDxfId="32"/>
    <tableColumn id="10" name="Period 8" totalsRowFunction="sum" dataDxfId="83" totalsRowDxfId="31"/>
    <tableColumn id="11" name="Period 9" totalsRowFunction="sum" dataDxfId="82" totalsRowDxfId="30"/>
    <tableColumn id="12" name="Period 10" totalsRowFunction="sum" dataDxfId="81" totalsRowDxfId="29"/>
    <tableColumn id="13" name="Period 11" totalsRowFunction="sum" dataDxfId="80" totalsRowDxfId="28"/>
    <tableColumn id="14" name="Period 12" totalsRowFunction="sum" dataDxfId="79" totalsRowDxfId="27"/>
    <tableColumn id="18" name="Column3" dataDxfId="78" totalsRowDxfId="26"/>
    <tableColumn id="15" name="Summa" totalsRowFunction="sum" dataDxfId="77" totalsRowDxfId="25">
      <calculatedColumnFormula>SUM(Utbetalningar1[[#This Row],[Period 0]:[Period 12]])</calculatedColumnFormula>
    </tableColumn>
    <tableColumn id="16" name="Kolumn1" dataDxfId="76" totalsRowDxfId="24"/>
  </tableColumns>
  <tableStyleInfo name="Cash Receipts" showFirstColumn="1" showLastColumn="1" showRowStripes="0" showColumnStripes="0"/>
  <extLst>
    <ext xmlns:x14="http://schemas.microsoft.com/office/spreadsheetml/2009/9/main" uri="{504A1905-F514-4f6f-8877-14C23A59335A}">
      <x14:table altText="Cash Paid Out" altTextSummary="Cash payouts for 12 months starting with the first month of the fiscal year along with a calculated grand total."/>
    </ext>
  </extLst>
</table>
</file>

<file path=xl/tables/table3.xml><?xml version="1.0" encoding="utf-8"?>
<table xmlns="http://schemas.openxmlformats.org/spreadsheetml/2006/main" id="3" name="Utbetalningar2" displayName="Utbetalningar2" ref="B43:S48" headerRowCount="0" totalsRowCount="1">
  <tableColumns count="18">
    <tableColumn id="1" name="Objekt" totalsRowLabel="Summa" headerRowDxfId="0" dataDxfId="75" totalsRowDxfId="23"/>
    <tableColumn id="17" name="Column2" headerRowDxfId="1" dataDxfId="74" totalsRowDxfId="22"/>
    <tableColumn id="2" name="Period 0" totalsRowFunction="sum" dataDxfId="73" totalsRowDxfId="21"/>
    <tableColumn id="3" name="Period 1" totalsRowFunction="sum" dataDxfId="72" totalsRowDxfId="20"/>
    <tableColumn id="4" name="Period 2" totalsRowFunction="sum" dataDxfId="71" totalsRowDxfId="19"/>
    <tableColumn id="5" name="Period 3" totalsRowFunction="sum" dataDxfId="70" totalsRowDxfId="18"/>
    <tableColumn id="6" name="Period 4" totalsRowFunction="sum" dataDxfId="69" totalsRowDxfId="17"/>
    <tableColumn id="7" name="Period 5" totalsRowFunction="sum" dataDxfId="68" totalsRowDxfId="16"/>
    <tableColumn id="8" name="Period 6" totalsRowFunction="sum" dataDxfId="67" totalsRowDxfId="15"/>
    <tableColumn id="9" name="Period 7" totalsRowFunction="sum" dataDxfId="66" totalsRowDxfId="14"/>
    <tableColumn id="10" name="Period 8" totalsRowFunction="sum" dataDxfId="65" totalsRowDxfId="13"/>
    <tableColumn id="11" name="Period 9" totalsRowFunction="sum" dataDxfId="64" totalsRowDxfId="12"/>
    <tableColumn id="12" name="Period 10" totalsRowFunction="sum" dataDxfId="63" totalsRowDxfId="11"/>
    <tableColumn id="13" name="Period 11" totalsRowFunction="sum" dataDxfId="62" totalsRowDxfId="10"/>
    <tableColumn id="14" name="Period 12" totalsRowFunction="sum" dataDxfId="61" totalsRowDxfId="9"/>
    <tableColumn id="18" name="Column3" dataDxfId="60" totalsRowDxfId="8"/>
    <tableColumn id="15" name="Summa" totalsRowFunction="sum" totalsRowDxfId="7">
      <calculatedColumnFormula>SUM(Utbetalningar2[[#This Row],[Period 0]:[Period 12]])</calculatedColumnFormula>
    </tableColumn>
    <tableColumn id="16" name="Kolumn1" dataDxfId="59" totalsRowDxfId="6"/>
  </tableColumns>
  <tableStyleInfo name="Cash Receipts" showFirstColumn="1" showLastColumn="1" showRowStripes="0" showColumnStripes="0"/>
  <extLst>
    <ext xmlns:x14="http://schemas.microsoft.com/office/spreadsheetml/2009/9/main" uri="{504A1905-F514-4f6f-8877-14C23A59335A}">
      <x14:table altText="Cash Paid Out (Non P&amp;L)" altTextSummary="Cash receipts (non P&amp;L) for 12 months starting with the first month of the fiscal year along with a calculated grand total."/>
    </ext>
  </extLst>
</table>
</file>

<file path=xl/theme/theme1.xml><?xml version="1.0" encoding="utf-8"?>
<a:theme xmlns:a="http://schemas.openxmlformats.org/drawingml/2006/main" name="Office Theme">
  <a:themeElements>
    <a:clrScheme name="Cash Flow Statement">
      <a:dk1>
        <a:sysClr val="windowText" lastClr="000000"/>
      </a:dk1>
      <a:lt1>
        <a:sysClr val="window" lastClr="FFFFFF"/>
      </a:lt1>
      <a:dk2>
        <a:srgbClr val="313F55"/>
      </a:dk2>
      <a:lt2>
        <a:srgbClr val="F2F2F2"/>
      </a:lt2>
      <a:accent1>
        <a:srgbClr val="308DA2"/>
      </a:accent1>
      <a:accent2>
        <a:srgbClr val="EB7A20"/>
      </a:accent2>
      <a:accent3>
        <a:srgbClr val="009D00"/>
      </a:accent3>
      <a:accent4>
        <a:srgbClr val="9D4CA4"/>
      </a:accent4>
      <a:accent5>
        <a:srgbClr val="FFC000"/>
      </a:accent5>
      <a:accent6>
        <a:srgbClr val="DC3220"/>
      </a:accent6>
      <a:hlink>
        <a:srgbClr val="1AA2B5"/>
      </a:hlink>
      <a:folHlink>
        <a:srgbClr val="9D4CA4"/>
      </a:folHlink>
    </a:clrScheme>
    <a:fontScheme name="Cash Flow Statemen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S51"/>
  <sheetViews>
    <sheetView showGridLines="0" tabSelected="1" zoomScaleNormal="100" workbookViewId="0">
      <pane ySplit="4" topLeftCell="A5" activePane="bottomLeft" state="frozen"/>
      <selection pane="bottomLeft"/>
    </sheetView>
  </sheetViews>
  <sheetFormatPr defaultRowHeight="17.25" customHeight="1" x14ac:dyDescent="0.25"/>
  <cols>
    <col min="1" max="1" width="2.25" customWidth="1"/>
    <col min="2" max="2" width="37.5" customWidth="1"/>
    <col min="3" max="3" width="2.875" customWidth="1"/>
    <col min="4" max="4" width="9.375" customWidth="1"/>
    <col min="5" max="16" width="9.625" customWidth="1"/>
    <col min="17" max="17" width="2.875" customWidth="1"/>
    <col min="18" max="18" width="11.875" customWidth="1"/>
  </cols>
  <sheetData>
    <row r="1" spans="2:19" ht="42" customHeight="1" thickBot="1" x14ac:dyDescent="0.5">
      <c r="B1" s="7" t="s">
        <v>35</v>
      </c>
      <c r="C1" s="8"/>
      <c r="D1" s="8"/>
      <c r="E1" s="9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2:19" ht="22.5" customHeight="1" thickTop="1" x14ac:dyDescent="0.25">
      <c r="Q2" s="32"/>
    </row>
    <row r="3" spans="2:19" ht="25.5" customHeight="1" x14ac:dyDescent="0.35">
      <c r="B3" s="44" t="s">
        <v>32</v>
      </c>
      <c r="D3" s="17" t="s">
        <v>36</v>
      </c>
      <c r="E3" s="42" t="str">
        <f>UPPER(TEXT(Räkenskapsårets_startdatum,"MMM"))</f>
        <v>JAN</v>
      </c>
      <c r="F3" s="42" t="str">
        <f>UPPER(TEXT(EOMONTH(Räkenskapsårets_startdatum,1),"MMM"))</f>
        <v>FEB</v>
      </c>
      <c r="G3" s="42" t="str">
        <f>UPPER(TEXT(EOMONTH(Räkenskapsårets_startdatum,2),"MMM"))</f>
        <v>MAR</v>
      </c>
      <c r="H3" s="42" t="str">
        <f>UPPER(TEXT(EOMONTH(Räkenskapsårets_startdatum,3),"MMM"))</f>
        <v>APR</v>
      </c>
      <c r="I3" s="42" t="str">
        <f>UPPER(TEXT(EOMONTH(Räkenskapsårets_startdatum,4),"MMM"))</f>
        <v>MAJ</v>
      </c>
      <c r="J3" s="42" t="str">
        <f>UPPER(TEXT(EOMONTH(Räkenskapsårets_startdatum,5),"MMM"))</f>
        <v>JUN</v>
      </c>
      <c r="K3" s="42" t="str">
        <f>UPPER(TEXT(EOMONTH(Räkenskapsårets_startdatum,6),"MMM"))</f>
        <v>JUL</v>
      </c>
      <c r="L3" s="42" t="str">
        <f>UPPER(TEXT(EOMONTH(Räkenskapsårets_startdatum,7),"MMM"))</f>
        <v>AUG</v>
      </c>
      <c r="M3" s="42" t="str">
        <f>UPPER(TEXT(EOMONTH(Räkenskapsårets_startdatum,8),"MMM"))</f>
        <v>SEP</v>
      </c>
      <c r="N3" s="42" t="str">
        <f>UPPER(TEXT(EOMONTH(Räkenskapsårets_startdatum,9),"MMM"))</f>
        <v>OKT</v>
      </c>
      <c r="O3" s="42" t="str">
        <f>UPPER(TEXT(EOMONTH(Räkenskapsårets_startdatum,10),"MMM"))</f>
        <v>NOV</v>
      </c>
      <c r="P3" s="42" t="str">
        <f>UPPER(TEXT(EOMONTH(Räkenskapsårets_startdatum,11),"MMM"))</f>
        <v>DEC</v>
      </c>
      <c r="Q3" s="24"/>
      <c r="R3" s="18" t="s">
        <v>27</v>
      </c>
      <c r="S3" s="2"/>
    </row>
    <row r="4" spans="2:19" ht="12.75" customHeight="1" thickBot="1" x14ac:dyDescent="0.3">
      <c r="B4" s="3">
        <v>40913</v>
      </c>
      <c r="D4" s="19" t="s">
        <v>33</v>
      </c>
      <c r="E4" s="38">
        <f>Räkenskapsårets_startdatum</f>
        <v>40913</v>
      </c>
      <c r="F4" s="38">
        <f t="shared" ref="F4" si="0">EOMONTH(E4,0)+DAY(Räkenskapsårets_startdatum)</f>
        <v>40944</v>
      </c>
      <c r="G4" s="38">
        <f t="shared" ref="G4" si="1">EOMONTH(F4,0)+DAY(Räkenskapsårets_startdatum)</f>
        <v>40973</v>
      </c>
      <c r="H4" s="38">
        <f t="shared" ref="H4" si="2">EOMONTH(G4,0)+DAY(Räkenskapsårets_startdatum)</f>
        <v>41004</v>
      </c>
      <c r="I4" s="38">
        <f t="shared" ref="I4" si="3">EOMONTH(H4,0)+DAY(Räkenskapsårets_startdatum)</f>
        <v>41034</v>
      </c>
      <c r="J4" s="38">
        <f t="shared" ref="J4" si="4">EOMONTH(I4,0)+DAY(Räkenskapsårets_startdatum)</f>
        <v>41065</v>
      </c>
      <c r="K4" s="38">
        <f t="shared" ref="K4" si="5">EOMONTH(J4,0)+DAY(Räkenskapsårets_startdatum)</f>
        <v>41095</v>
      </c>
      <c r="L4" s="38">
        <f t="shared" ref="L4" si="6">EOMONTH(K4,0)+DAY(Räkenskapsårets_startdatum)</f>
        <v>41126</v>
      </c>
      <c r="M4" s="38">
        <f t="shared" ref="M4" si="7">EOMONTH(L4,0)+DAY(Räkenskapsårets_startdatum)</f>
        <v>41157</v>
      </c>
      <c r="N4" s="38">
        <f t="shared" ref="N4" si="8">EOMONTH(M4,0)+DAY(Räkenskapsårets_startdatum)</f>
        <v>41187</v>
      </c>
      <c r="O4" s="38">
        <f t="shared" ref="O4" si="9">EOMONTH(N4,0)+DAY(Räkenskapsårets_startdatum)</f>
        <v>41218</v>
      </c>
      <c r="P4" s="38">
        <f t="shared" ref="P4" si="10">EOMONTH(O4,0)+DAY(Räkenskapsårets_startdatum)</f>
        <v>41248</v>
      </c>
      <c r="Q4" s="25"/>
      <c r="R4" s="17" t="s">
        <v>34</v>
      </c>
      <c r="S4" s="2"/>
    </row>
    <row r="5" spans="2:19" ht="17.25" customHeight="1" thickTop="1" x14ac:dyDescent="0.25">
      <c r="B5" s="3"/>
      <c r="D5" s="4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26"/>
      <c r="R5" s="6"/>
      <c r="S5" s="2"/>
    </row>
    <row r="6" spans="2:19" ht="17.25" customHeight="1" thickBot="1" x14ac:dyDescent="0.3">
      <c r="B6" s="40" t="s">
        <v>39</v>
      </c>
      <c r="D6" s="41">
        <v>100</v>
      </c>
      <c r="E6" s="41">
        <f>D51</f>
        <v>100</v>
      </c>
      <c r="F6" s="41">
        <f t="shared" ref="F6:P6" si="11">E51</f>
        <v>-125</v>
      </c>
      <c r="G6" s="41">
        <f t="shared" si="11"/>
        <v>45</v>
      </c>
      <c r="H6" s="41">
        <f t="shared" si="11"/>
        <v>-1</v>
      </c>
      <c r="I6" s="41">
        <f t="shared" si="11"/>
        <v>224</v>
      </c>
      <c r="J6" s="41">
        <f t="shared" si="11"/>
        <v>269</v>
      </c>
      <c r="K6" s="41">
        <f t="shared" si="11"/>
        <v>269</v>
      </c>
      <c r="L6" s="41">
        <f t="shared" si="11"/>
        <v>269</v>
      </c>
      <c r="M6" s="41">
        <f t="shared" si="11"/>
        <v>269</v>
      </c>
      <c r="N6" s="41">
        <f t="shared" si="11"/>
        <v>269</v>
      </c>
      <c r="O6" s="41">
        <f t="shared" si="11"/>
        <v>269</v>
      </c>
      <c r="P6" s="41">
        <f t="shared" si="11"/>
        <v>269</v>
      </c>
      <c r="Q6" s="27"/>
      <c r="R6" s="41">
        <f>P6</f>
        <v>269</v>
      </c>
      <c r="S6" s="37"/>
    </row>
    <row r="7" spans="2:19" ht="17.25" customHeight="1" x14ac:dyDescent="0.25">
      <c r="Q7" s="22"/>
    </row>
    <row r="8" spans="2:19" ht="17.25" customHeight="1" x14ac:dyDescent="0.25">
      <c r="B8" s="33" t="s">
        <v>28</v>
      </c>
      <c r="Q8" s="22"/>
    </row>
    <row r="10" spans="2:19" ht="17.25" customHeight="1" x14ac:dyDescent="0.25">
      <c r="B10" s="47" t="s">
        <v>0</v>
      </c>
      <c r="C10" s="22"/>
      <c r="D10" s="45"/>
      <c r="E10" s="45">
        <v>125</v>
      </c>
      <c r="F10" s="45">
        <v>120</v>
      </c>
      <c r="G10" s="45">
        <v>130</v>
      </c>
      <c r="H10" s="45">
        <v>100</v>
      </c>
      <c r="I10" s="45"/>
      <c r="J10" s="45"/>
      <c r="K10" s="45"/>
      <c r="L10" s="45"/>
      <c r="M10" s="45"/>
      <c r="N10" s="45"/>
      <c r="O10" s="45"/>
      <c r="P10" s="45"/>
      <c r="Q10" s="28"/>
      <c r="R10" s="10">
        <f>SUM(Inbetalningar[[#This Row],[Period 0]:[Period 12]])</f>
        <v>475</v>
      </c>
    </row>
    <row r="11" spans="2:19" ht="17.25" customHeight="1" x14ac:dyDescent="0.25">
      <c r="B11" s="47" t="s">
        <v>1</v>
      </c>
      <c r="C11" s="22"/>
      <c r="D11" s="45"/>
      <c r="E11" s="45"/>
      <c r="F11" s="45"/>
      <c r="G11" s="45"/>
      <c r="H11" s="45">
        <v>75</v>
      </c>
      <c r="I11" s="45">
        <v>45</v>
      </c>
      <c r="J11" s="45"/>
      <c r="K11" s="45"/>
      <c r="L11" s="45"/>
      <c r="M11" s="45"/>
      <c r="N11" s="45"/>
      <c r="O11" s="45"/>
      <c r="P11" s="45"/>
      <c r="Q11" s="28"/>
      <c r="R11" s="10">
        <f>SUM(Inbetalningar[[#This Row],[Period 0]:[Period 12]])</f>
        <v>120</v>
      </c>
    </row>
    <row r="12" spans="2:19" ht="17.25" customHeight="1" x14ac:dyDescent="0.25">
      <c r="B12" s="47" t="s">
        <v>2</v>
      </c>
      <c r="C12" s="23"/>
      <c r="D12" s="45"/>
      <c r="E12" s="45">
        <v>50</v>
      </c>
      <c r="F12" s="45">
        <v>50</v>
      </c>
      <c r="G12" s="45">
        <v>50</v>
      </c>
      <c r="H12" s="45">
        <v>50</v>
      </c>
      <c r="I12" s="45"/>
      <c r="J12" s="45"/>
      <c r="K12" s="45"/>
      <c r="L12" s="45"/>
      <c r="M12" s="45"/>
      <c r="N12" s="45"/>
      <c r="O12" s="45"/>
      <c r="P12" s="45"/>
      <c r="Q12" s="28"/>
      <c r="R12" s="10">
        <f>SUM(Inbetalningar[[#This Row],[Period 0]:[Period 12]])</f>
        <v>200</v>
      </c>
    </row>
    <row r="13" spans="2:19" ht="17.25" customHeight="1" thickBot="1" x14ac:dyDescent="0.3">
      <c r="B13" s="51" t="s">
        <v>27</v>
      </c>
      <c r="C13" s="21"/>
      <c r="D13" s="10">
        <f>SUBTOTAL(109,Inbetalningar[Period 0])</f>
        <v>0</v>
      </c>
      <c r="E13" s="10">
        <f>SUBTOTAL(109,Inbetalningar[Period 1])</f>
        <v>175</v>
      </c>
      <c r="F13" s="10">
        <f>SUBTOTAL(109,Inbetalningar[Period 2])</f>
        <v>170</v>
      </c>
      <c r="G13" s="10">
        <f>SUBTOTAL(109,Inbetalningar[Period 3])</f>
        <v>180</v>
      </c>
      <c r="H13" s="10">
        <f>SUBTOTAL(109,Inbetalningar[Period 4])</f>
        <v>225</v>
      </c>
      <c r="I13" s="10">
        <f>SUBTOTAL(109,Inbetalningar[Period 5])</f>
        <v>45</v>
      </c>
      <c r="J13" s="10">
        <f>SUBTOTAL(109,Inbetalningar[Period 6])</f>
        <v>0</v>
      </c>
      <c r="K13" s="10">
        <f>SUBTOTAL(109,Inbetalningar[Period 7])</f>
        <v>0</v>
      </c>
      <c r="L13" s="10">
        <f>SUBTOTAL(109,Inbetalningar[Period 8])</f>
        <v>0</v>
      </c>
      <c r="M13" s="10">
        <f>SUBTOTAL(109,Inbetalningar[Period 9])</f>
        <v>0</v>
      </c>
      <c r="N13" s="10">
        <f>SUBTOTAL(109,Inbetalningar[Period 10])</f>
        <v>0</v>
      </c>
      <c r="O13" s="10">
        <f>SUBTOTAL(109,Inbetalningar[Period 11])</f>
        <v>0</v>
      </c>
      <c r="P13" s="10">
        <f>SUBTOTAL(109,Inbetalningar[Period 12])</f>
        <v>0</v>
      </c>
      <c r="Q13" s="50"/>
      <c r="R13" s="10">
        <f>SUBTOTAL(109,Inbetalningar[Summa])</f>
        <v>795</v>
      </c>
    </row>
    <row r="14" spans="2:19" ht="17.25" customHeight="1" thickTop="1" thickBot="1" x14ac:dyDescent="0.3">
      <c r="B14" s="43" t="s">
        <v>3</v>
      </c>
      <c r="C14" s="20"/>
      <c r="D14" s="35">
        <f>D6+SUM(Inbetalningar[Period 0])</f>
        <v>100</v>
      </c>
      <c r="E14" s="35">
        <f>E6+SUM(Inbetalningar[Period 1])</f>
        <v>275</v>
      </c>
      <c r="F14" s="35">
        <f>F6+SUM(Inbetalningar[Period 2])</f>
        <v>45</v>
      </c>
      <c r="G14" s="35">
        <f>G6+SUM(Inbetalningar[Period 3])</f>
        <v>225</v>
      </c>
      <c r="H14" s="35">
        <f>H6+SUM(Inbetalningar[Period 4])</f>
        <v>224</v>
      </c>
      <c r="I14" s="35">
        <f>I6+SUM(Inbetalningar[Period 5])</f>
        <v>269</v>
      </c>
      <c r="J14" s="35">
        <f>J6+SUM(Inbetalningar[Period 6])</f>
        <v>269</v>
      </c>
      <c r="K14" s="35">
        <f>K6+SUM(Inbetalningar[Period 7])</f>
        <v>269</v>
      </c>
      <c r="L14" s="35">
        <f>L6+SUM(Inbetalningar[Period 8])</f>
        <v>269</v>
      </c>
      <c r="M14" s="35">
        <f>M6+SUM(Inbetalningar[Period 9])</f>
        <v>269</v>
      </c>
      <c r="N14" s="35">
        <f>N6+SUM(Inbetalningar[Period 10])</f>
        <v>269</v>
      </c>
      <c r="O14" s="35">
        <f>O6+SUM(Inbetalningar[Period 11])</f>
        <v>269</v>
      </c>
      <c r="P14" s="35">
        <f>P6+SUM(Inbetalningar[Period 12])</f>
        <v>269</v>
      </c>
      <c r="Q14" s="29"/>
      <c r="R14" s="35">
        <f>R6+SUM(Inbetalningar[Summa])</f>
        <v>1064</v>
      </c>
      <c r="S14" s="36"/>
    </row>
    <row r="15" spans="2:19" ht="17.25" customHeight="1" x14ac:dyDescent="0.25"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</row>
    <row r="16" spans="2:19" ht="17.25" customHeight="1" x14ac:dyDescent="0.3">
      <c r="B16" s="11" t="s">
        <v>29</v>
      </c>
      <c r="C16" s="22"/>
      <c r="Q16" s="22"/>
    </row>
    <row r="18" spans="2:19" ht="17.25" customHeight="1" x14ac:dyDescent="0.25">
      <c r="B18" s="48" t="s">
        <v>4</v>
      </c>
      <c r="C18" s="22"/>
      <c r="D18" s="46"/>
      <c r="E18" s="46">
        <v>400</v>
      </c>
      <c r="F18" s="46"/>
      <c r="G18" s="46">
        <v>226</v>
      </c>
      <c r="H18" s="46"/>
      <c r="I18" s="46"/>
      <c r="J18" s="46"/>
      <c r="K18" s="46"/>
      <c r="L18" s="46"/>
      <c r="M18" s="46"/>
      <c r="N18" s="46"/>
      <c r="O18" s="46"/>
      <c r="P18" s="46"/>
      <c r="Q18" s="30"/>
      <c r="R18" s="12">
        <f>SUM(Utbetalningar1[[#This Row],[Period 0]:[Period 12]])</f>
        <v>626</v>
      </c>
      <c r="S18" s="1"/>
    </row>
    <row r="19" spans="2:19" ht="17.25" customHeight="1" x14ac:dyDescent="0.25">
      <c r="B19" s="48" t="s">
        <v>5</v>
      </c>
      <c r="C19" s="22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30"/>
      <c r="R19" s="12">
        <f>SUM(Utbetalningar1[[#This Row],[Period 0]:[Period 12]])</f>
        <v>0</v>
      </c>
      <c r="S19" s="1"/>
    </row>
    <row r="20" spans="2:19" ht="17.25" customHeight="1" x14ac:dyDescent="0.25">
      <c r="B20" s="48" t="s">
        <v>5</v>
      </c>
      <c r="C20" s="22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30"/>
      <c r="R20" s="12">
        <f>SUM(Utbetalningar1[[#This Row],[Period 0]:[Period 12]])</f>
        <v>0</v>
      </c>
      <c r="S20" s="1"/>
    </row>
    <row r="21" spans="2:19" ht="17.25" customHeight="1" x14ac:dyDescent="0.25">
      <c r="B21" s="48" t="s">
        <v>6</v>
      </c>
      <c r="C21" s="22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30"/>
      <c r="R21" s="12">
        <f>SUM(Utbetalningar1[[#This Row],[Period 0]:[Period 12]])</f>
        <v>0</v>
      </c>
      <c r="S21" s="1"/>
    </row>
    <row r="22" spans="2:19" ht="17.25" customHeight="1" x14ac:dyDescent="0.25">
      <c r="B22" s="48" t="s">
        <v>7</v>
      </c>
      <c r="C22" s="22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30"/>
      <c r="R22" s="12">
        <f>SUM(Utbetalningar1[[#This Row],[Period 0]:[Period 12]])</f>
        <v>0</v>
      </c>
      <c r="S22" s="1"/>
    </row>
    <row r="23" spans="2:19" ht="17.25" customHeight="1" x14ac:dyDescent="0.25">
      <c r="B23" s="48" t="s">
        <v>8</v>
      </c>
      <c r="C23" s="22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30"/>
      <c r="R23" s="12">
        <f>SUM(Utbetalningar1[[#This Row],[Period 0]:[Period 12]])</f>
        <v>0</v>
      </c>
      <c r="S23" s="1"/>
    </row>
    <row r="24" spans="2:19" ht="17.25" customHeight="1" x14ac:dyDescent="0.25">
      <c r="B24" s="48" t="s">
        <v>9</v>
      </c>
      <c r="C24" s="22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30"/>
      <c r="R24" s="12">
        <f>SUM(Utbetalningar1[[#This Row],[Period 0]:[Period 12]])</f>
        <v>0</v>
      </c>
      <c r="S24" s="1"/>
    </row>
    <row r="25" spans="2:19" ht="17.25" customHeight="1" x14ac:dyDescent="0.25">
      <c r="B25" s="48" t="s">
        <v>10</v>
      </c>
      <c r="C25" s="22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30"/>
      <c r="R25" s="12">
        <f>SUM(Utbetalningar1[[#This Row],[Period 0]:[Period 12]])</f>
        <v>0</v>
      </c>
      <c r="S25" s="1"/>
    </row>
    <row r="26" spans="2:19" ht="17.25" customHeight="1" x14ac:dyDescent="0.25">
      <c r="B26" s="48" t="s">
        <v>11</v>
      </c>
      <c r="C26" s="22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30"/>
      <c r="R26" s="12">
        <f>SUM(Utbetalningar1[[#This Row],[Period 0]:[Period 12]])</f>
        <v>0</v>
      </c>
      <c r="S26" s="1"/>
    </row>
    <row r="27" spans="2:19" ht="17.25" customHeight="1" x14ac:dyDescent="0.25">
      <c r="B27" s="48" t="s">
        <v>12</v>
      </c>
      <c r="C27" s="22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30"/>
      <c r="R27" s="12">
        <f>SUM(Utbetalningar1[[#This Row],[Period 0]:[Period 12]])</f>
        <v>0</v>
      </c>
      <c r="S27" s="1"/>
    </row>
    <row r="28" spans="2:19" ht="17.25" customHeight="1" x14ac:dyDescent="0.25">
      <c r="B28" s="48" t="s">
        <v>13</v>
      </c>
      <c r="C28" s="22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30"/>
      <c r="R28" s="12">
        <f>SUM(Utbetalningar1[[#This Row],[Period 0]:[Period 12]])</f>
        <v>0</v>
      </c>
      <c r="S28" s="1"/>
    </row>
    <row r="29" spans="2:19" ht="17.25" customHeight="1" x14ac:dyDescent="0.25">
      <c r="B29" s="48" t="s">
        <v>14</v>
      </c>
      <c r="C29" s="22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30"/>
      <c r="R29" s="12">
        <f>SUM(Utbetalningar1[[#This Row],[Period 0]:[Period 12]])</f>
        <v>0</v>
      </c>
      <c r="S29" s="1"/>
    </row>
    <row r="30" spans="2:19" ht="17.25" customHeight="1" x14ac:dyDescent="0.25">
      <c r="B30" s="48" t="s">
        <v>15</v>
      </c>
      <c r="C30" s="22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30"/>
      <c r="R30" s="12">
        <f>SUM(Utbetalningar1[[#This Row],[Period 0]:[Period 12]])</f>
        <v>0</v>
      </c>
      <c r="S30" s="1"/>
    </row>
    <row r="31" spans="2:19" ht="17.25" customHeight="1" x14ac:dyDescent="0.25">
      <c r="B31" s="48" t="s">
        <v>16</v>
      </c>
      <c r="C31" s="22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30"/>
      <c r="R31" s="12">
        <f>SUM(Utbetalningar1[[#This Row],[Period 0]:[Period 12]])</f>
        <v>0</v>
      </c>
      <c r="S31" s="1"/>
    </row>
    <row r="32" spans="2:19" ht="17.25" customHeight="1" x14ac:dyDescent="0.25">
      <c r="B32" s="48" t="s">
        <v>17</v>
      </c>
      <c r="C32" s="22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30"/>
      <c r="R32" s="12">
        <f>SUM(Utbetalningar1[[#This Row],[Period 0]:[Period 12]])</f>
        <v>0</v>
      </c>
      <c r="S32" s="1"/>
    </row>
    <row r="33" spans="2:19" ht="17.25" customHeight="1" x14ac:dyDescent="0.25">
      <c r="B33" s="48" t="s">
        <v>18</v>
      </c>
      <c r="C33" s="22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30"/>
      <c r="R33" s="12">
        <f>SUM(Utbetalningar1[[#This Row],[Period 0]:[Period 12]])</f>
        <v>0</v>
      </c>
      <c r="S33" s="1"/>
    </row>
    <row r="34" spans="2:19" ht="17.25" customHeight="1" x14ac:dyDescent="0.25">
      <c r="B34" s="48" t="s">
        <v>19</v>
      </c>
      <c r="C34" s="22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30"/>
      <c r="R34" s="12">
        <f>SUM(Utbetalningar1[[#This Row],[Period 0]:[Period 12]])</f>
        <v>0</v>
      </c>
      <c r="S34" s="1"/>
    </row>
    <row r="35" spans="2:19" ht="17.25" customHeight="1" x14ac:dyDescent="0.25">
      <c r="B35" s="48" t="s">
        <v>20</v>
      </c>
      <c r="C35" s="22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30"/>
      <c r="R35" s="12">
        <f>SUM(Utbetalningar1[[#This Row],[Period 0]:[Period 12]])</f>
        <v>0</v>
      </c>
      <c r="S35" s="1"/>
    </row>
    <row r="36" spans="2:19" ht="17.25" customHeight="1" x14ac:dyDescent="0.25">
      <c r="B36" s="48" t="s">
        <v>21</v>
      </c>
      <c r="C36" s="22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30"/>
      <c r="R36" s="12">
        <f>SUM(Utbetalningar1[[#This Row],[Period 0]:[Period 12]])</f>
        <v>0</v>
      </c>
      <c r="S36" s="1"/>
    </row>
    <row r="37" spans="2:19" ht="17.25" customHeight="1" x14ac:dyDescent="0.25">
      <c r="B37" s="48" t="s">
        <v>21</v>
      </c>
      <c r="C37" s="22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30"/>
      <c r="R37" s="12">
        <f>SUM(Utbetalningar1[[#This Row],[Period 0]:[Period 12]])</f>
        <v>0</v>
      </c>
      <c r="S37" s="1"/>
    </row>
    <row r="38" spans="2:19" ht="17.25" customHeight="1" x14ac:dyDescent="0.25">
      <c r="B38" s="48" t="s">
        <v>22</v>
      </c>
      <c r="C38" s="22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30"/>
      <c r="R38" s="12">
        <f>SUM(Utbetalningar1[[#This Row],[Period 0]:[Period 12]])</f>
        <v>0</v>
      </c>
      <c r="S38" s="1"/>
    </row>
    <row r="39" spans="2:19" ht="17.25" customHeight="1" x14ac:dyDescent="0.25">
      <c r="B39" s="13" t="s">
        <v>27</v>
      </c>
      <c r="C39" s="22"/>
      <c r="D39" s="49">
        <f>SUBTOTAL(109,Utbetalningar1[Period 0])</f>
        <v>0</v>
      </c>
      <c r="E39" s="49">
        <f>SUBTOTAL(109,Utbetalningar1[Period 1])</f>
        <v>400</v>
      </c>
      <c r="F39" s="49">
        <f>SUBTOTAL(109,Utbetalningar1[Period 2])</f>
        <v>0</v>
      </c>
      <c r="G39" s="49">
        <f>SUBTOTAL(109,Utbetalningar1[Period 3])</f>
        <v>226</v>
      </c>
      <c r="H39" s="49">
        <f>SUBTOTAL(109,Utbetalningar1[Period 4])</f>
        <v>0</v>
      </c>
      <c r="I39" s="49">
        <f>SUBTOTAL(109,Utbetalningar1[Period 5])</f>
        <v>0</v>
      </c>
      <c r="J39" s="49">
        <f>SUBTOTAL(109,Utbetalningar1[Period 6])</f>
        <v>0</v>
      </c>
      <c r="K39" s="49">
        <f>SUBTOTAL(109,Utbetalningar1[Period 7])</f>
        <v>0</v>
      </c>
      <c r="L39" s="49">
        <f>SUBTOTAL(109,Utbetalningar1[Period 8])</f>
        <v>0</v>
      </c>
      <c r="M39" s="49">
        <f>SUBTOTAL(109,Utbetalningar1[Period 9])</f>
        <v>0</v>
      </c>
      <c r="N39" s="49">
        <f>SUBTOTAL(109,Utbetalningar1[Period 10])</f>
        <v>0</v>
      </c>
      <c r="O39" s="49">
        <f>SUBTOTAL(109,Utbetalningar1[Period 11])</f>
        <v>0</v>
      </c>
      <c r="P39" s="49">
        <f>SUBTOTAL(109,Utbetalningar1[Period 12])</f>
        <v>0</v>
      </c>
      <c r="Q39" s="49"/>
      <c r="R39" s="49">
        <f>SUBTOTAL(109,Utbetalningar1[Summa])</f>
        <v>626</v>
      </c>
      <c r="S39" s="16"/>
    </row>
    <row r="40" spans="2:19" ht="17.25" customHeight="1" x14ac:dyDescent="0.25"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</row>
    <row r="41" spans="2:19" ht="17.25" customHeight="1" x14ac:dyDescent="0.3">
      <c r="B41" s="11" t="s">
        <v>30</v>
      </c>
      <c r="C41" s="20"/>
      <c r="Q41" s="22"/>
    </row>
    <row r="43" spans="2:19" ht="17.25" customHeight="1" x14ac:dyDescent="0.25">
      <c r="B43" s="48" t="s">
        <v>23</v>
      </c>
      <c r="C43" s="22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31"/>
      <c r="R43" s="12">
        <f>SUM(Utbetalningar2[[#This Row],[Period 0]:[Period 12]])</f>
        <v>0</v>
      </c>
      <c r="S43" s="1"/>
    </row>
    <row r="44" spans="2:19" ht="17.25" customHeight="1" x14ac:dyDescent="0.25">
      <c r="B44" s="48" t="s">
        <v>24</v>
      </c>
      <c r="C44" s="22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31"/>
      <c r="R44" s="12">
        <f>SUM(Utbetalningar2[[#This Row],[Period 0]:[Period 12]])</f>
        <v>0</v>
      </c>
      <c r="S44" s="1"/>
    </row>
    <row r="45" spans="2:19" s="15" customFormat="1" ht="17.25" customHeight="1" x14ac:dyDescent="0.25">
      <c r="B45" s="48" t="s">
        <v>25</v>
      </c>
      <c r="C45" s="22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31"/>
      <c r="R45" s="12">
        <f>SUM(Utbetalningar2[[#This Row],[Period 0]:[Period 12]])</f>
        <v>0</v>
      </c>
      <c r="S45" s="1"/>
    </row>
    <row r="46" spans="2:19" ht="17.25" customHeight="1" x14ac:dyDescent="0.25">
      <c r="B46" s="48" t="s">
        <v>37</v>
      </c>
      <c r="C46" s="22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31"/>
      <c r="R46" s="12">
        <f>SUM(Utbetalningar2[[#This Row],[Period 0]:[Period 12]])</f>
        <v>0</v>
      </c>
      <c r="S46" s="1"/>
    </row>
    <row r="47" spans="2:19" ht="17.25" customHeight="1" x14ac:dyDescent="0.25">
      <c r="B47" s="48" t="s">
        <v>38</v>
      </c>
      <c r="C47" s="22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31"/>
      <c r="R47" s="12">
        <f>SUM(Utbetalningar2[[#This Row],[Period 0]:[Period 12]])</f>
        <v>0</v>
      </c>
      <c r="S47" s="1"/>
    </row>
    <row r="48" spans="2:19" ht="17.25" customHeight="1" x14ac:dyDescent="0.25">
      <c r="B48" s="13" t="s">
        <v>27</v>
      </c>
      <c r="C48" s="22"/>
      <c r="D48" s="49">
        <f>SUBTOTAL(109,Utbetalningar2[Period 0])</f>
        <v>0</v>
      </c>
      <c r="E48" s="49">
        <f>SUBTOTAL(109,Utbetalningar2[Period 1])</f>
        <v>0</v>
      </c>
      <c r="F48" s="49">
        <f>SUBTOTAL(109,Utbetalningar2[Period 2])</f>
        <v>0</v>
      </c>
      <c r="G48" s="49">
        <f>SUBTOTAL(109,Utbetalningar2[Period 3])</f>
        <v>0</v>
      </c>
      <c r="H48" s="49">
        <f>SUBTOTAL(109,Utbetalningar2[Period 4])</f>
        <v>0</v>
      </c>
      <c r="I48" s="49">
        <f>SUBTOTAL(109,Utbetalningar2[Period 5])</f>
        <v>0</v>
      </c>
      <c r="J48" s="49">
        <f>SUBTOTAL(109,Utbetalningar2[Period 6])</f>
        <v>0</v>
      </c>
      <c r="K48" s="49">
        <f>SUBTOTAL(109,Utbetalningar2[Period 7])</f>
        <v>0</v>
      </c>
      <c r="L48" s="49">
        <f>SUBTOTAL(109,Utbetalningar2[Period 8])</f>
        <v>0</v>
      </c>
      <c r="M48" s="49">
        <f>SUBTOTAL(109,Utbetalningar2[Period 9])</f>
        <v>0</v>
      </c>
      <c r="N48" s="49">
        <f>SUBTOTAL(109,Utbetalningar2[Period 10])</f>
        <v>0</v>
      </c>
      <c r="O48" s="49">
        <f>SUBTOTAL(109,Utbetalningar2[Period 11])</f>
        <v>0</v>
      </c>
      <c r="P48" s="49">
        <f>SUBTOTAL(109,Utbetalningar2[Period 12])</f>
        <v>0</v>
      </c>
      <c r="Q48" s="49"/>
      <c r="R48" s="49">
        <f>SUBTOTAL(109,Utbetalningar2[Summa])</f>
        <v>0</v>
      </c>
      <c r="S48" s="14"/>
    </row>
    <row r="49" spans="2:19" ht="17.25" customHeight="1" thickBot="1" x14ac:dyDescent="0.35">
      <c r="B49" s="43" t="s">
        <v>31</v>
      </c>
      <c r="C49" s="20"/>
      <c r="D49" s="35">
        <f>SUM(Utbetalningar1[Period 0],Utbetalningar2[Period 0])</f>
        <v>0</v>
      </c>
      <c r="E49" s="35">
        <f>SUM(Utbetalningar1[Period 1],Utbetalningar2[Period 1])</f>
        <v>400</v>
      </c>
      <c r="F49" s="35">
        <f>SUM(Utbetalningar1[Period 2],Utbetalningar2[Period 2])</f>
        <v>0</v>
      </c>
      <c r="G49" s="35">
        <f>SUM(Utbetalningar1[Period 3],Utbetalningar2[Period 3])</f>
        <v>226</v>
      </c>
      <c r="H49" s="35">
        <f>SUM(Utbetalningar1[Period 4],Utbetalningar2[Period 4])</f>
        <v>0</v>
      </c>
      <c r="I49" s="35">
        <f>SUM(Utbetalningar1[Period 5],Utbetalningar2[Period 5])</f>
        <v>0</v>
      </c>
      <c r="J49" s="35">
        <f>SUM(Utbetalningar1[Period 6],Utbetalningar2[Period 6])</f>
        <v>0</v>
      </c>
      <c r="K49" s="35">
        <f>SUM(Utbetalningar1[Period 7],Utbetalningar2[Period 7])</f>
        <v>0</v>
      </c>
      <c r="L49" s="35">
        <f>SUM(Utbetalningar1[Period 8],Utbetalningar2[Period 8])</f>
        <v>0</v>
      </c>
      <c r="M49" s="35">
        <f>SUM(Utbetalningar1[Period 9],Utbetalningar2[Period 9])</f>
        <v>0</v>
      </c>
      <c r="N49" s="35">
        <f>SUM(Utbetalningar1[Period 10],Utbetalningar2[Period 10])</f>
        <v>0</v>
      </c>
      <c r="O49" s="35">
        <f>SUM(Utbetalningar1[Period 11],Utbetalningar2[Period 11])</f>
        <v>0</v>
      </c>
      <c r="P49" s="39">
        <f>SUM(Utbetalningar1[Period 12],Utbetalningar2[Period 12])</f>
        <v>0</v>
      </c>
      <c r="Q49" s="20"/>
      <c r="R49" s="35">
        <f>SUM(Utbetalningar1[Summa],Utbetalningar2[Summa])</f>
        <v>626</v>
      </c>
      <c r="S49" s="34"/>
    </row>
    <row r="50" spans="2:19" ht="17.25" customHeight="1" x14ac:dyDescent="0.25"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</row>
    <row r="51" spans="2:19" ht="17.25" customHeight="1" thickBot="1" x14ac:dyDescent="0.35">
      <c r="B51" s="43" t="s">
        <v>26</v>
      </c>
      <c r="C51" s="20"/>
      <c r="D51" s="35">
        <f t="shared" ref="D51:P51" si="12">D14-D49</f>
        <v>100</v>
      </c>
      <c r="E51" s="35">
        <f t="shared" si="12"/>
        <v>-125</v>
      </c>
      <c r="F51" s="35">
        <f t="shared" si="12"/>
        <v>45</v>
      </c>
      <c r="G51" s="35">
        <f t="shared" si="12"/>
        <v>-1</v>
      </c>
      <c r="H51" s="35">
        <f t="shared" si="12"/>
        <v>224</v>
      </c>
      <c r="I51" s="35">
        <f t="shared" si="12"/>
        <v>269</v>
      </c>
      <c r="J51" s="35">
        <f t="shared" si="12"/>
        <v>269</v>
      </c>
      <c r="K51" s="35">
        <f t="shared" si="12"/>
        <v>269</v>
      </c>
      <c r="L51" s="35">
        <f t="shared" si="12"/>
        <v>269</v>
      </c>
      <c r="M51" s="35">
        <f t="shared" si="12"/>
        <v>269</v>
      </c>
      <c r="N51" s="35">
        <f t="shared" si="12"/>
        <v>269</v>
      </c>
      <c r="O51" s="35">
        <f t="shared" si="12"/>
        <v>269</v>
      </c>
      <c r="P51" s="39">
        <f t="shared" si="12"/>
        <v>269</v>
      </c>
      <c r="Q51" s="20"/>
      <c r="R51" s="35">
        <f>R14-R49</f>
        <v>438</v>
      </c>
      <c r="S51" s="34"/>
    </row>
  </sheetData>
  <mergeCells count="3">
    <mergeCell ref="B15:S15"/>
    <mergeCell ref="B40:S40"/>
    <mergeCell ref="B50:S50"/>
  </mergeCells>
  <conditionalFormatting sqref="E6:P6">
    <cfRule type="expression" dxfId="113" priority="3">
      <formula>E6&lt;0</formula>
    </cfRule>
  </conditionalFormatting>
  <conditionalFormatting sqref="E51:P51">
    <cfRule type="expression" dxfId="112" priority="2">
      <formula>E51&lt;0</formula>
    </cfRule>
  </conditionalFormatting>
  <conditionalFormatting sqref="E14:P14">
    <cfRule type="expression" dxfId="111" priority="1">
      <formula>E14&lt;0</formula>
    </cfRule>
  </conditionalFormatting>
  <printOptions horizontalCentered="1" verticalCentered="1"/>
  <pageMargins left="0.5" right="0.5" top="0.5" bottom="0.5" header="0.3" footer="0.3"/>
  <pageSetup scale="62" orientation="landscape" r:id="rId1"/>
  <tableParts count="3">
    <tablePart r:id="rId2"/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2A825BFE-E693-4238-8389-5BCCFE76FDDD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E6:R6</xm:sqref>
        </x14:conditionalFormatting>
        <x14:conditionalFormatting xmlns:xm="http://schemas.microsoft.com/office/excel/2006/main">
          <x14:cfRule type="iconSet" priority="10" id="{3C1E0335-68B6-4E32-9520-0CC0127E0E62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D14:R14</xm:sqref>
        </x14:conditionalFormatting>
        <x14:conditionalFormatting xmlns:xm="http://schemas.microsoft.com/office/excel/2006/main">
          <x14:cfRule type="iconSet" priority="11" id="{46DB4F99-6858-4D3F-B689-77C99193522A}">
            <x14:iconSet iconSet="3Flags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D51:P51 R51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>
          <x14:colorSeries theme="0" tint="-0.34998626667073579"/>
          <x14:colorNegative theme="9"/>
          <x14:colorAxis rgb="FF000000"/>
          <x14:colorMarkers theme="9"/>
          <x14:colorFirst theme="4"/>
          <x14:colorLast theme="5"/>
          <x14:colorHigh theme="6"/>
          <x14:colorLow theme="7"/>
          <x14:sparklines>
            <x14:sparkline>
              <xm:f>Kassaflödesrapport!D48:P48</xm:f>
              <xm:sqref>S48</xm:sqref>
            </x14:sparkline>
          </x14:sparklines>
        </x14:sparklineGroup>
        <x14:sparklineGroup displayEmptyCellsAs="gap" markers="1">
          <x14:colorSeries theme="0" tint="-0.34998626667073579"/>
          <x14:colorNegative theme="9"/>
          <x14:colorAxis rgb="FF000000"/>
          <x14:colorMarkers theme="9"/>
          <x14:colorFirst theme="4"/>
          <x14:colorLast theme="5"/>
          <x14:colorHigh theme="6"/>
          <x14:colorLow theme="7"/>
          <x14:sparklines>
            <x14:sparkline>
              <xm:f>Kassaflödesrapport!D39:P39</xm:f>
              <xm:sqref>S39</xm:sqref>
            </x14:sparkline>
          </x14:sparklines>
        </x14:sparklineGroup>
        <x14:sparklineGroup displayEmptyCellsAs="gap" markers="1">
          <x14:colorSeries theme="0" tint="-0.34998626667073579"/>
          <x14:colorNegative theme="9"/>
          <x14:colorAxis rgb="FF000000"/>
          <x14:colorMarkers theme="9"/>
          <x14:colorFirst theme="4"/>
          <x14:colorLast theme="5"/>
          <x14:colorHigh theme="6"/>
          <x14:colorLow theme="7"/>
          <x14:sparklines>
            <x14:sparkline>
              <xm:f>Kassaflödesrapport!D51:P51</xm:f>
              <xm:sqref>S51</xm:sqref>
            </x14:sparkline>
            <x14:sparkline>
              <xm:f>Kassaflödesrapport!D14:P14</xm:f>
              <xm:sqref>S14</xm:sqref>
            </x14:sparkline>
            <x14:sparkline>
              <xm:f>Kassaflödesrapport!D49:P49</xm:f>
              <xm:sqref>S49</xm:sqref>
            </x14:sparkline>
            <x14:sparkline>
              <xm:f>Kassaflödesrapport!D6:P6</xm:f>
              <xm:sqref>S6</xm:sqref>
            </x14:sparkline>
          </x14:sparklines>
        </x14:sparklineGroup>
        <x14:sparklineGroup displayEmptyCellsAs="gap" markers="1">
          <x14:colorSeries theme="0" tint="-0.34998626667073579"/>
          <x14:colorNegative theme="9"/>
          <x14:colorAxis rgb="FF000000"/>
          <x14:colorMarkers theme="9"/>
          <x14:colorFirst theme="4"/>
          <x14:colorLast theme="5"/>
          <x14:colorHigh theme="6"/>
          <x14:colorLow theme="7"/>
          <x14:sparklines>
            <x14:sparkline>
              <xm:f>Kassaflödesrapport!D13:P13</xm:f>
              <xm:sqref>S13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BE4E3BC60946534DB8314F473FCD9CA804001E6F70B81F461A41B87FD4CE9EC386B3" ma:contentTypeVersion="56" ma:contentTypeDescription="Create a new document." ma:contentTypeScope="" ma:versionID="cad036d77b1e4dc32a70e9d4d2907b7b">
  <xsd:schema xmlns:xsd="http://www.w3.org/2001/XMLSchema" xmlns:xs="http://www.w3.org/2001/XMLSchema" xmlns:p="http://schemas.microsoft.com/office/2006/metadata/properties" xmlns:ns2="296b809b-b7bc-48ce-813f-22e66fa9c53a" targetNamespace="http://schemas.microsoft.com/office/2006/metadata/properties" ma:root="true" ma:fieldsID="6f608315615542f398b2e5dd31df8ea2" ns2:_="">
    <xsd:import namespace="296b809b-b7bc-48ce-813f-22e66fa9c53a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6b809b-b7bc-48ce-813f-22e66fa9c53a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7945c02-074b-4538-913f-75961664593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4F989717-7C53-46C1-A956-7823E48B93BE}" ma:internalName="CSXSubmissionMarket" ma:readOnly="false" ma:showField="MarketName" ma:web="296b809b-b7bc-48ce-813f-22e66fa9c53a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319a528-ae60-4d6c-bd69-1ff048213794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FA6E668-737C-40F0-B8B7-4081245CD49F}" ma:internalName="InProjectListLookup" ma:readOnly="true" ma:showField="InProjectLis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fa4ddef7-4264-4fbb-aea4-8ba0765ba4f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FA6E668-737C-40F0-B8B7-4081245CD49F}" ma:internalName="LastCompleteVersionLookup" ma:readOnly="true" ma:showField="LastComplete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FA6E668-737C-40F0-B8B7-4081245CD49F}" ma:internalName="LastPreviewErrorLookup" ma:readOnly="true" ma:showField="LastPreviewError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FA6E668-737C-40F0-B8B7-4081245CD49F}" ma:internalName="LastPreviewResultLookup" ma:readOnly="true" ma:showField="LastPreviewResul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FA6E668-737C-40F0-B8B7-4081245CD49F}" ma:internalName="LastPreviewAttemptDateLookup" ma:readOnly="true" ma:showField="LastPreviewAttemptDat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FA6E668-737C-40F0-B8B7-4081245CD49F}" ma:internalName="LastPreviewedByLookup" ma:readOnly="true" ma:showField="LastPreviewedBy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FA6E668-737C-40F0-B8B7-4081245CD49F}" ma:internalName="LastPreviewTimeLookup" ma:readOnly="true" ma:showField="LastPreviewTi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FA6E668-737C-40F0-B8B7-4081245CD49F}" ma:internalName="LastPreviewVersionLookup" ma:readOnly="true" ma:showField="LastPreview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FA6E668-737C-40F0-B8B7-4081245CD49F}" ma:internalName="LastPublishErrorLookup" ma:readOnly="true" ma:showField="LastPublishError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FA6E668-737C-40F0-B8B7-4081245CD49F}" ma:internalName="LastPublishResultLookup" ma:readOnly="true" ma:showField="LastPublishResul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FA6E668-737C-40F0-B8B7-4081245CD49F}" ma:internalName="LastPublishAttemptDateLookup" ma:readOnly="true" ma:showField="LastPublishAttemptDat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FA6E668-737C-40F0-B8B7-4081245CD49F}" ma:internalName="LastPublishedByLookup" ma:readOnly="true" ma:showField="LastPublishedBy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FA6E668-737C-40F0-B8B7-4081245CD49F}" ma:internalName="LastPublishTimeLookup" ma:readOnly="true" ma:showField="LastPublishTi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FA6E668-737C-40F0-B8B7-4081245CD49F}" ma:internalName="LastPublishVersionLookup" ma:readOnly="true" ma:showField="LastPublish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C6E238A-761A-41FD-BFB6-241168E6D51E}" ma:internalName="LocLastLocAttemptVersionLookup" ma:readOnly="false" ma:showField="LastLocAttemptVersion" ma:web="296b809b-b7bc-48ce-813f-22e66fa9c53a">
      <xsd:simpleType>
        <xsd:restriction base="dms:Lookup"/>
      </xsd:simpleType>
    </xsd:element>
    <xsd:element name="LocLastLocAttemptVersionTypeLookup" ma:index="71" nillable="true" ma:displayName="Loc Last Loc Attempt Version Type" ma:default="" ma:list="{8C6E238A-761A-41FD-BFB6-241168E6D51E}" ma:internalName="LocLastLocAttemptVersionTypeLookup" ma:readOnly="true" ma:showField="LastLocAttemptVersionType" ma:web="296b809b-b7bc-48ce-813f-22e66fa9c53a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C6E238A-761A-41FD-BFB6-241168E6D51E}" ma:internalName="LocNewPublishedVersionLookup" ma:readOnly="true" ma:showField="NewPublishedVersion" ma:web="296b809b-b7bc-48ce-813f-22e66fa9c53a">
      <xsd:simpleType>
        <xsd:restriction base="dms:Lookup"/>
      </xsd:simpleType>
    </xsd:element>
    <xsd:element name="LocOverallHandbackStatusLookup" ma:index="75" nillable="true" ma:displayName="Loc Overall Handback Status" ma:default="" ma:list="{8C6E238A-761A-41FD-BFB6-241168E6D51E}" ma:internalName="LocOverallHandbackStatusLookup" ma:readOnly="true" ma:showField="OverallHandbackStatus" ma:web="296b809b-b7bc-48ce-813f-22e66fa9c53a">
      <xsd:simpleType>
        <xsd:restriction base="dms:Lookup"/>
      </xsd:simpleType>
    </xsd:element>
    <xsd:element name="LocOverallLocStatusLookup" ma:index="76" nillable="true" ma:displayName="Loc Overall Localize Status" ma:default="" ma:list="{8C6E238A-761A-41FD-BFB6-241168E6D51E}" ma:internalName="LocOverallLocStatusLookup" ma:readOnly="true" ma:showField="OverallLocStatus" ma:web="296b809b-b7bc-48ce-813f-22e66fa9c53a">
      <xsd:simpleType>
        <xsd:restriction base="dms:Lookup"/>
      </xsd:simpleType>
    </xsd:element>
    <xsd:element name="LocOverallPreviewStatusLookup" ma:index="77" nillable="true" ma:displayName="Loc Overall Preview Status" ma:default="" ma:list="{8C6E238A-761A-41FD-BFB6-241168E6D51E}" ma:internalName="LocOverallPreviewStatusLookup" ma:readOnly="true" ma:showField="OverallPreviewStatus" ma:web="296b809b-b7bc-48ce-813f-22e66fa9c53a">
      <xsd:simpleType>
        <xsd:restriction base="dms:Lookup"/>
      </xsd:simpleType>
    </xsd:element>
    <xsd:element name="LocOverallPublishStatusLookup" ma:index="78" nillable="true" ma:displayName="Loc Overall Publish Status" ma:default="" ma:list="{8C6E238A-761A-41FD-BFB6-241168E6D51E}" ma:internalName="LocOverallPublishStatusLookup" ma:readOnly="true" ma:showField="OverallPublishStatus" ma:web="296b809b-b7bc-48ce-813f-22e66fa9c53a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C6E238A-761A-41FD-BFB6-241168E6D51E}" ma:internalName="LocProcessedForHandoffsLookup" ma:readOnly="true" ma:showField="ProcessedForHandoffs" ma:web="296b809b-b7bc-48ce-813f-22e66fa9c53a">
      <xsd:simpleType>
        <xsd:restriction base="dms:Lookup"/>
      </xsd:simpleType>
    </xsd:element>
    <xsd:element name="LocProcessedForMarketsLookup" ma:index="81" nillable="true" ma:displayName="Loc Processed For Markets" ma:default="" ma:list="{8C6E238A-761A-41FD-BFB6-241168E6D51E}" ma:internalName="LocProcessedForMarketsLookup" ma:readOnly="true" ma:showField="ProcessedForMarkets" ma:web="296b809b-b7bc-48ce-813f-22e66fa9c53a">
      <xsd:simpleType>
        <xsd:restriction base="dms:Lookup"/>
      </xsd:simpleType>
    </xsd:element>
    <xsd:element name="LocPublishedDependentAssetsLookup" ma:index="82" nillable="true" ma:displayName="Loc Published Dependent Assets" ma:default="" ma:list="{8C6E238A-761A-41FD-BFB6-241168E6D51E}" ma:internalName="LocPublishedDependentAssetsLookup" ma:readOnly="true" ma:showField="PublishedDependentAssets" ma:web="296b809b-b7bc-48ce-813f-22e66fa9c53a">
      <xsd:simpleType>
        <xsd:restriction base="dms:Lookup"/>
      </xsd:simpleType>
    </xsd:element>
    <xsd:element name="LocPublishedLinkedAssetsLookup" ma:index="83" nillable="true" ma:displayName="Loc Published Linked Assets" ma:default="" ma:list="{8C6E238A-761A-41FD-BFB6-241168E6D51E}" ma:internalName="LocPublishedLinkedAssetsLookup" ma:readOnly="true" ma:showField="PublishedLinkedAssets" ma:web="296b809b-b7bc-48ce-813f-22e66fa9c53a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86f894d-4f85-40c9-a149-c2887cae0da5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4F989717-7C53-46C1-A956-7823E48B93BE}" ma:internalName="Markets" ma:readOnly="false" ma:showField="MarketNa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FA6E668-737C-40F0-B8B7-4081245CD49F}" ma:internalName="NumOfRatingsLookup" ma:readOnly="true" ma:showField="NumOfRatings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FA6E668-737C-40F0-B8B7-4081245CD49F}" ma:internalName="PublishStatusLookup" ma:readOnly="false" ma:showField="PublishStatus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e2fc0d3e-8032-4897-b5dc-20882a9ecf8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d17e6943-aea1-4c24-95da-0ac656704bf7}" ma:internalName="TaxCatchAll" ma:showField="CatchAllData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d17e6943-aea1-4c24-95da-0ac656704bf7}" ma:internalName="TaxCatchAllLabel" ma:readOnly="true" ma:showField="CatchAllDataLabel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296b809b-b7bc-48ce-813f-22e66fa9c53a" xsi:nil="true"/>
    <AssetExpire xmlns="296b809b-b7bc-48ce-813f-22e66fa9c53a">2029-01-01T08:00:00+00:00</AssetExpire>
    <CampaignTagsTaxHTField0 xmlns="296b809b-b7bc-48ce-813f-22e66fa9c53a">
      <Terms xmlns="http://schemas.microsoft.com/office/infopath/2007/PartnerControls"/>
    </CampaignTagsTaxHTField0>
    <IntlLangReviewDate xmlns="296b809b-b7bc-48ce-813f-22e66fa9c53a" xsi:nil="true"/>
    <TPFriendlyName xmlns="296b809b-b7bc-48ce-813f-22e66fa9c53a" xsi:nil="true"/>
    <IntlLangReview xmlns="296b809b-b7bc-48ce-813f-22e66fa9c53a">false</IntlLangReview>
    <LocLastLocAttemptVersionLookup xmlns="296b809b-b7bc-48ce-813f-22e66fa9c53a">848662</LocLastLocAttemptVersionLookup>
    <PolicheckWords xmlns="296b809b-b7bc-48ce-813f-22e66fa9c53a" xsi:nil="true"/>
    <SubmitterId xmlns="296b809b-b7bc-48ce-813f-22e66fa9c53a" xsi:nil="true"/>
    <AcquiredFrom xmlns="296b809b-b7bc-48ce-813f-22e66fa9c53a">Internal MS</AcquiredFrom>
    <EditorialStatus xmlns="296b809b-b7bc-48ce-813f-22e66fa9c53a">Complete</EditorialStatus>
    <Markets xmlns="296b809b-b7bc-48ce-813f-22e66fa9c53a"/>
    <OriginAsset xmlns="296b809b-b7bc-48ce-813f-22e66fa9c53a" xsi:nil="true"/>
    <AssetStart xmlns="296b809b-b7bc-48ce-813f-22e66fa9c53a">2012-07-27T02:37:00+00:00</AssetStart>
    <FriendlyTitle xmlns="296b809b-b7bc-48ce-813f-22e66fa9c53a" xsi:nil="true"/>
    <MarketSpecific xmlns="296b809b-b7bc-48ce-813f-22e66fa9c53a">false</MarketSpecific>
    <TPNamespace xmlns="296b809b-b7bc-48ce-813f-22e66fa9c53a" xsi:nil="true"/>
    <PublishStatusLookup xmlns="296b809b-b7bc-48ce-813f-22e66fa9c53a">
      <Value>384955</Value>
    </PublishStatusLookup>
    <APAuthor xmlns="296b809b-b7bc-48ce-813f-22e66fa9c53a">
      <UserInfo>
        <DisplayName>REDMOND\v-sa</DisplayName>
        <AccountId>2467</AccountId>
        <AccountType/>
      </UserInfo>
    </APAuthor>
    <TPCommandLine xmlns="296b809b-b7bc-48ce-813f-22e66fa9c53a" xsi:nil="true"/>
    <IntlLangReviewer xmlns="296b809b-b7bc-48ce-813f-22e66fa9c53a" xsi:nil="true"/>
    <OpenTemplate xmlns="296b809b-b7bc-48ce-813f-22e66fa9c53a">true</OpenTemplate>
    <CSXSubmissionDate xmlns="296b809b-b7bc-48ce-813f-22e66fa9c53a" xsi:nil="true"/>
    <TaxCatchAll xmlns="296b809b-b7bc-48ce-813f-22e66fa9c53a"/>
    <Manager xmlns="296b809b-b7bc-48ce-813f-22e66fa9c53a" xsi:nil="true"/>
    <NumericId xmlns="296b809b-b7bc-48ce-813f-22e66fa9c53a" xsi:nil="true"/>
    <ParentAssetId xmlns="296b809b-b7bc-48ce-813f-22e66fa9c53a" xsi:nil="true"/>
    <OriginalSourceMarket xmlns="296b809b-b7bc-48ce-813f-22e66fa9c53a">english</OriginalSourceMarket>
    <ApprovalStatus xmlns="296b809b-b7bc-48ce-813f-22e66fa9c53a">InProgress</ApprovalStatus>
    <TPComponent xmlns="296b809b-b7bc-48ce-813f-22e66fa9c53a" xsi:nil="true"/>
    <EditorialTags xmlns="296b809b-b7bc-48ce-813f-22e66fa9c53a" xsi:nil="true"/>
    <TPExecutable xmlns="296b809b-b7bc-48ce-813f-22e66fa9c53a" xsi:nil="true"/>
    <TPLaunchHelpLink xmlns="296b809b-b7bc-48ce-813f-22e66fa9c53a" xsi:nil="true"/>
    <LocComments xmlns="296b809b-b7bc-48ce-813f-22e66fa9c53a" xsi:nil="true"/>
    <LocRecommendedHandoff xmlns="296b809b-b7bc-48ce-813f-22e66fa9c53a" xsi:nil="true"/>
    <SourceTitle xmlns="296b809b-b7bc-48ce-813f-22e66fa9c53a" xsi:nil="true"/>
    <CSXUpdate xmlns="296b809b-b7bc-48ce-813f-22e66fa9c53a">false</CSXUpdate>
    <IntlLocPriority xmlns="296b809b-b7bc-48ce-813f-22e66fa9c53a" xsi:nil="true"/>
    <UAProjectedTotalWords xmlns="296b809b-b7bc-48ce-813f-22e66fa9c53a" xsi:nil="true"/>
    <AssetType xmlns="296b809b-b7bc-48ce-813f-22e66fa9c53a">TP</AssetType>
    <MachineTranslated xmlns="296b809b-b7bc-48ce-813f-22e66fa9c53a">false</MachineTranslated>
    <OutputCachingOn xmlns="296b809b-b7bc-48ce-813f-22e66fa9c53a">false</OutputCachingOn>
    <TemplateStatus xmlns="296b809b-b7bc-48ce-813f-22e66fa9c53a">Complete</TemplateStatus>
    <IsSearchable xmlns="296b809b-b7bc-48ce-813f-22e66fa9c53a">true</IsSearchable>
    <ContentItem xmlns="296b809b-b7bc-48ce-813f-22e66fa9c53a" xsi:nil="true"/>
    <HandoffToMSDN xmlns="296b809b-b7bc-48ce-813f-22e66fa9c53a" xsi:nil="true"/>
    <ShowIn xmlns="296b809b-b7bc-48ce-813f-22e66fa9c53a">Show everywhere</ShowIn>
    <ThumbnailAssetId xmlns="296b809b-b7bc-48ce-813f-22e66fa9c53a" xsi:nil="true"/>
    <UALocComments xmlns="296b809b-b7bc-48ce-813f-22e66fa9c53a" xsi:nil="true"/>
    <UALocRecommendation xmlns="296b809b-b7bc-48ce-813f-22e66fa9c53a">Localize</UALocRecommendation>
    <LastModifiedDateTime xmlns="296b809b-b7bc-48ce-813f-22e66fa9c53a" xsi:nil="true"/>
    <LegacyData xmlns="296b809b-b7bc-48ce-813f-22e66fa9c53a" xsi:nil="true"/>
    <LocManualTestRequired xmlns="296b809b-b7bc-48ce-813f-22e66fa9c53a">false</LocManualTestRequired>
    <LocMarketGroupTiers2 xmlns="296b809b-b7bc-48ce-813f-22e66fa9c53a" xsi:nil="true"/>
    <ClipArtFilename xmlns="296b809b-b7bc-48ce-813f-22e66fa9c53a" xsi:nil="true"/>
    <TPApplication xmlns="296b809b-b7bc-48ce-813f-22e66fa9c53a" xsi:nil="true"/>
    <CSXHash xmlns="296b809b-b7bc-48ce-813f-22e66fa9c53a" xsi:nil="true"/>
    <DirectSourceMarket xmlns="296b809b-b7bc-48ce-813f-22e66fa9c53a">english</DirectSourceMarket>
    <PrimaryImageGen xmlns="296b809b-b7bc-48ce-813f-22e66fa9c53a">true</PrimaryImageGen>
    <PlannedPubDate xmlns="296b809b-b7bc-48ce-813f-22e66fa9c53a" xsi:nil="true"/>
    <CSXSubmissionMarket xmlns="296b809b-b7bc-48ce-813f-22e66fa9c53a" xsi:nil="true"/>
    <Downloads xmlns="296b809b-b7bc-48ce-813f-22e66fa9c53a">0</Downloads>
    <ArtSampleDocs xmlns="296b809b-b7bc-48ce-813f-22e66fa9c53a" xsi:nil="true"/>
    <TrustLevel xmlns="296b809b-b7bc-48ce-813f-22e66fa9c53a">1 Microsoft Managed Content</TrustLevel>
    <BlockPublish xmlns="296b809b-b7bc-48ce-813f-22e66fa9c53a">false</BlockPublish>
    <TPLaunchHelpLinkType xmlns="296b809b-b7bc-48ce-813f-22e66fa9c53a">Template</TPLaunchHelpLinkType>
    <LocalizationTagsTaxHTField0 xmlns="296b809b-b7bc-48ce-813f-22e66fa9c53a">
      <Terms xmlns="http://schemas.microsoft.com/office/infopath/2007/PartnerControls"/>
    </LocalizationTagsTaxHTField0>
    <BusinessGroup xmlns="296b809b-b7bc-48ce-813f-22e66fa9c53a" xsi:nil="true"/>
    <Providers xmlns="296b809b-b7bc-48ce-813f-22e66fa9c53a" xsi:nil="true"/>
    <TemplateTemplateType xmlns="296b809b-b7bc-48ce-813f-22e66fa9c53a">Excel 2007 Default</TemplateTemplateType>
    <TimesCloned xmlns="296b809b-b7bc-48ce-813f-22e66fa9c53a" xsi:nil="true"/>
    <TPAppVersion xmlns="296b809b-b7bc-48ce-813f-22e66fa9c53a" xsi:nil="true"/>
    <VoteCount xmlns="296b809b-b7bc-48ce-813f-22e66fa9c53a" xsi:nil="true"/>
    <FeatureTagsTaxHTField0 xmlns="296b809b-b7bc-48ce-813f-22e66fa9c53a">
      <Terms xmlns="http://schemas.microsoft.com/office/infopath/2007/PartnerControls"/>
    </FeatureTagsTaxHTField0>
    <Provider xmlns="296b809b-b7bc-48ce-813f-22e66fa9c53a" xsi:nil="true"/>
    <UACurrentWords xmlns="296b809b-b7bc-48ce-813f-22e66fa9c53a" xsi:nil="true"/>
    <AssetId xmlns="296b809b-b7bc-48ce-813f-22e66fa9c53a">TP103107636</AssetId>
    <TPClientViewer xmlns="296b809b-b7bc-48ce-813f-22e66fa9c53a" xsi:nil="true"/>
    <DSATActionTaken xmlns="296b809b-b7bc-48ce-813f-22e66fa9c53a" xsi:nil="true"/>
    <APEditor xmlns="296b809b-b7bc-48ce-813f-22e66fa9c53a">
      <UserInfo>
        <DisplayName/>
        <AccountId xsi:nil="true"/>
        <AccountType/>
      </UserInfo>
    </APEditor>
    <TPInstallLocation xmlns="296b809b-b7bc-48ce-813f-22e66fa9c53a" xsi:nil="true"/>
    <OOCacheId xmlns="296b809b-b7bc-48ce-813f-22e66fa9c53a" xsi:nil="true"/>
    <IsDeleted xmlns="296b809b-b7bc-48ce-813f-22e66fa9c53a">false</IsDeleted>
    <PublishTargets xmlns="296b809b-b7bc-48ce-813f-22e66fa9c53a">OfficeOnlineVNext</PublishTargets>
    <ApprovalLog xmlns="296b809b-b7bc-48ce-813f-22e66fa9c53a" xsi:nil="true"/>
    <BugNumber xmlns="296b809b-b7bc-48ce-813f-22e66fa9c53a" xsi:nil="true"/>
    <CrawlForDependencies xmlns="296b809b-b7bc-48ce-813f-22e66fa9c53a">false</CrawlForDependencies>
    <InternalTagsTaxHTField0 xmlns="296b809b-b7bc-48ce-813f-22e66fa9c53a">
      <Terms xmlns="http://schemas.microsoft.com/office/infopath/2007/PartnerControls"/>
    </InternalTagsTaxHTField0>
    <LastHandOff xmlns="296b809b-b7bc-48ce-813f-22e66fa9c53a" xsi:nil="true"/>
    <Milestone xmlns="296b809b-b7bc-48ce-813f-22e66fa9c53a" xsi:nil="true"/>
    <OriginalRelease xmlns="296b809b-b7bc-48ce-813f-22e66fa9c53a">15</OriginalRelease>
    <RecommendationsModifier xmlns="296b809b-b7bc-48ce-813f-22e66fa9c53a" xsi:nil="true"/>
    <ScenarioTagsTaxHTField0 xmlns="296b809b-b7bc-48ce-813f-22e66fa9c53a">
      <Terms xmlns="http://schemas.microsoft.com/office/infopath/2007/PartnerControls"/>
    </ScenarioTagsTaxHTField0>
    <UANotes xmlns="296b809b-b7bc-48ce-813f-22e66fa9c53a" xsi:nil="true"/>
  </documentManagement>
</p:properties>
</file>

<file path=customXml/itemProps1.xml><?xml version="1.0" encoding="utf-8"?>
<ds:datastoreItem xmlns:ds="http://schemas.openxmlformats.org/officeDocument/2006/customXml" ds:itemID="{7D8ACC89-96C7-47FD-A312-03D27114B687}"/>
</file>

<file path=customXml/itemProps2.xml><?xml version="1.0" encoding="utf-8"?>
<ds:datastoreItem xmlns:ds="http://schemas.openxmlformats.org/officeDocument/2006/customXml" ds:itemID="{484A6592-B3DF-4E49-A978-FDD19C943EFD}"/>
</file>

<file path=customXml/itemProps3.xml><?xml version="1.0" encoding="utf-8"?>
<ds:datastoreItem xmlns:ds="http://schemas.openxmlformats.org/officeDocument/2006/customXml" ds:itemID="{5B3E0B03-3C0B-4CFD-B845-625A9F95FD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Kassaflödesrapport</vt:lpstr>
      <vt:lpstr>Räkenskapsårets_startdatum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2012-07-26T18:07:35Z</dcterms:created>
  <dcterms:modified xsi:type="dcterms:W3CDTF">2012-10-03T04:21:41Z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0x010100BE4E3BC60946534DB8314F473FCD9CA804001E6F70B81F461A41B87FD4CE9EC386B3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LocMarketGroupTiers">
    <vt:lpwstr/>
  </property>
  <property fmtid="{D5CDD505-2E9C-101B-9397-08002B2CF9AE}" pid="11" name="CategoryTagsTaxHTField0">
    <vt:lpwstr/>
  </property>
  <property fmtid="{D5CDD505-2E9C-101B-9397-08002B2CF9AE}" pid="12" name="HiddenCategoryTagsTaxHTField0">
    <vt:lpwstr/>
  </property>
</Properties>
</file>