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worksheets/sheet12.xml" ContentType="application/vnd.openxmlformats-officedocument.spreadsheetml.worksheet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2"/>
  <workbookPr filterPrivacy="1" codeName="ThisWorkbook" autoCompressPictures="0"/>
  <xr:revisionPtr revIDLastSave="50" documentId="8_{22A65183-CC81-42C9-8B9C-1EA6126C5E85}" xr6:coauthVersionLast="47" xr6:coauthVersionMax="47" xr10:uidLastSave="{8B3D3891-2F6F-40DD-9B30-1F604CFF9313}"/>
  <bookViews>
    <workbookView xWindow="-120" yWindow="-120" windowWidth="29040" windowHeight="17640" xr2:uid="{00000000-000D-0000-FFFF-FFFF00000000}"/>
  </bookViews>
  <sheets>
    <sheet name="Bolånekalkylator" sheetId="1" r:id="rId1"/>
    <sheet name="Amorteringstabell" sheetId="2" r:id="rId2"/>
  </sheets>
  <definedNames>
    <definedName name="AngivnaVärden">IF(Lånebelopp*(LEN(Räntesats)&gt;0)*LånetsLöptid*LoanStart*(LEN(PropertyTaxAmount)&gt;0)&gt;0,1,0)</definedName>
    <definedName name="betald_ränta_totalt">Bolånekalkylator!$E$7</definedName>
    <definedName name="HeaderRow">ROW(Amorteringstabell!$B$3:$J$3)</definedName>
    <definedName name="KolumnRubrik2">Amortering[[#Headers],['#]]</definedName>
    <definedName name="LastRow">COUNTIF(Amorteringstabell!$C$4:$C$363,"&gt;1")+HeaderRow</definedName>
    <definedName name="LoanIsGood">(Bolånekalkylator!$C$5*Bolånekalkylator!$C$6*Bolånekalkylator!$C$7)&gt;0</definedName>
    <definedName name="LoanStart">Bolånekalkylator!$C$8</definedName>
    <definedName name="Lånebelopp">Bolånekalkylator!$C$7</definedName>
    <definedName name="LånetsLöptid">Bolånekalkylator!$C$6</definedName>
    <definedName name="månatligLånebetalning">Bolånekalkylator!$E$4</definedName>
    <definedName name="NoPaymentsRemaining">Amorteringstabell!$J$4:$J$363</definedName>
    <definedName name="PaymentDurationIncreaseDecrease">INT(NPER(Räntesats/12,-månatligLånebetalning*VLOOKUP(PaymentPercentage,PaymentScenarios,2,FALSE),Lånebelopp))</definedName>
    <definedName name="PercentageIncreaseDecrease">1-PaymentDurationIncreaseDecrease/LånetsLöptid</definedName>
    <definedName name="PropertyTaxAmount">Bolånekalkylator!$E$8</definedName>
    <definedName name="RubrikAvsnitt2..E8">Bolånekalkylator!$D$3</definedName>
    <definedName name="RubrikOmråde1..C8">Bolånekalkylator!$B$3</definedName>
    <definedName name="ränta">Amorteringstabell!$E$4:$E$363</definedName>
    <definedName name="Räntesats">Bolånekalkylator!$C$5</definedName>
    <definedName name="summa_betalningar">Amorteringstabell!$H$4:$H$363</definedName>
    <definedName name="total_loan_payment">Amorteringstabell!$E$4:$F$363</definedName>
    <definedName name="_xlnm.Print_Titles" localSheetId="1">Amorteringstabell!$3:$3</definedName>
    <definedName name="ValueOfHome">Bolånekalkylator!$C$4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63" i="2" l="1"/>
  <c r="E4" i="1" l="1"/>
  <c r="D4" i="2" l="1"/>
  <c r="C8" i="1" l="1"/>
  <c r="D2" i="1" l="1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C4" i="2" s="1"/>
  <c r="F4" i="2" l="1"/>
  <c r="I4" i="2" s="1"/>
  <c r="G4" i="2"/>
  <c r="C5" i="2" l="1"/>
  <c r="G5" i="2" l="1"/>
  <c r="D5" i="2"/>
  <c r="F5" i="2" l="1"/>
  <c r="I5" i="2" s="1"/>
  <c r="C6" i="2" s="1"/>
  <c r="E4" i="2"/>
  <c r="H4" i="2" s="1"/>
  <c r="D6" i="2" l="1"/>
  <c r="G6" i="2"/>
  <c r="F6" i="2" l="1"/>
  <c r="I6" i="2" s="1"/>
  <c r="C7" i="2" l="1"/>
  <c r="G7" i="2" l="1"/>
  <c r="D7" i="2"/>
  <c r="F7" i="2" l="1"/>
  <c r="I7" i="2" s="1"/>
  <c r="C8" i="2" s="1"/>
  <c r="D8" i="2" l="1"/>
  <c r="F8" i="2" s="1"/>
  <c r="I8" i="2" s="1"/>
  <c r="G8" i="2"/>
  <c r="C9" i="2" l="1"/>
  <c r="D9" i="2" l="1"/>
  <c r="G9" i="2"/>
  <c r="F9" i="2" l="1"/>
  <c r="I9" i="2" s="1"/>
  <c r="C10" i="2" l="1"/>
  <c r="D10" i="2" l="1"/>
  <c r="F10" i="2" s="1"/>
  <c r="I10" i="2" s="1"/>
  <c r="G10" i="2"/>
  <c r="C11" i="2" l="1"/>
  <c r="D11" i="2" l="1"/>
  <c r="F11" i="2" s="1"/>
  <c r="G11" i="2"/>
  <c r="I11" i="2" l="1"/>
  <c r="C12" i="2" l="1"/>
  <c r="D12" i="2" l="1"/>
  <c r="G12" i="2"/>
  <c r="F12" i="2" l="1"/>
  <c r="I12" i="2" s="1"/>
  <c r="C13" i="2" l="1"/>
  <c r="D13" i="2" l="1"/>
  <c r="F13" i="2" s="1"/>
  <c r="I13" i="2" s="1"/>
  <c r="C14" i="2" s="1"/>
  <c r="D14" i="2" s="1"/>
  <c r="G13" i="2"/>
  <c r="G14" i="2" l="1"/>
  <c r="F14" i="2"/>
  <c r="I14" i="2" s="1"/>
  <c r="C15" i="2" l="1"/>
  <c r="D15" i="2" l="1"/>
  <c r="F15" i="2" s="1"/>
  <c r="I15" i="2" s="1"/>
  <c r="G15" i="2"/>
  <c r="C16" i="2" l="1"/>
  <c r="G16" i="2" l="1"/>
  <c r="D16" i="2"/>
  <c r="F16" i="2" l="1"/>
  <c r="I16" i="2" s="1"/>
  <c r="C17" i="2" l="1"/>
  <c r="G17" i="2" l="1"/>
  <c r="D17" i="2"/>
  <c r="F17" i="2" l="1"/>
  <c r="I17" i="2" s="1"/>
  <c r="C18" i="2" l="1"/>
  <c r="G18" i="2" l="1"/>
  <c r="D18" i="2"/>
  <c r="F18" i="2" l="1"/>
  <c r="I18" i="2" s="1"/>
  <c r="C19" i="2" l="1"/>
  <c r="D19" i="2" l="1"/>
  <c r="F19" i="2" s="1"/>
  <c r="I19" i="2" s="1"/>
  <c r="G19" i="2"/>
  <c r="C20" i="2" l="1"/>
  <c r="G20" i="2" l="1"/>
  <c r="D20" i="2"/>
  <c r="F20" i="2" s="1"/>
  <c r="I20" i="2" s="1"/>
  <c r="C21" i="2" s="1"/>
  <c r="G21" i="2" l="1"/>
  <c r="D21" i="2"/>
  <c r="F21" i="2" l="1"/>
  <c r="I21" i="2" s="1"/>
  <c r="C22" i="2" l="1"/>
  <c r="D22" i="2" l="1"/>
  <c r="F22" i="2" s="1"/>
  <c r="I22" i="2" s="1"/>
  <c r="G22" i="2"/>
  <c r="C23" i="2" l="1"/>
  <c r="D23" i="2" l="1"/>
  <c r="G23" i="2"/>
  <c r="F23" i="2" l="1"/>
  <c r="I23" i="2" s="1"/>
  <c r="C24" i="2" l="1"/>
  <c r="D24" i="2" l="1"/>
  <c r="F24" i="2" s="1"/>
  <c r="I24" i="2" s="1"/>
  <c r="G24" i="2"/>
  <c r="C25" i="2" l="1"/>
  <c r="D25" i="2" l="1"/>
  <c r="F25" i="2" s="1"/>
  <c r="G25" i="2"/>
  <c r="I25" i="2" l="1"/>
  <c r="C26" i="2" l="1"/>
  <c r="D26" i="2" l="1"/>
  <c r="F26" i="2" s="1"/>
  <c r="G26" i="2"/>
  <c r="I26" i="2" l="1"/>
  <c r="C27" i="2" l="1"/>
  <c r="D27" i="2" l="1"/>
  <c r="F27" i="2" s="1"/>
  <c r="G27" i="2"/>
  <c r="I27" i="2" l="1"/>
  <c r="C28" i="2" l="1"/>
  <c r="D28" i="2" l="1"/>
  <c r="G28" i="2"/>
  <c r="F28" i="2" l="1"/>
  <c r="I28" i="2" s="1"/>
  <c r="C29" i="2" l="1"/>
  <c r="D29" i="2" l="1"/>
  <c r="F29" i="2" s="1"/>
  <c r="G29" i="2"/>
  <c r="I29" i="2" l="1"/>
  <c r="C30" i="2" l="1"/>
  <c r="D30" i="2" l="1"/>
  <c r="G30" i="2"/>
  <c r="F30" i="2" l="1"/>
  <c r="I30" i="2" s="1"/>
  <c r="C31" i="2" l="1"/>
  <c r="G31" i="2" l="1"/>
  <c r="D31" i="2"/>
  <c r="F31" i="2" l="1"/>
  <c r="I31" i="2" s="1"/>
  <c r="C32" i="2" l="1"/>
  <c r="D32" i="2" l="1"/>
  <c r="G32" i="2"/>
  <c r="F32" i="2" l="1"/>
  <c r="I32" i="2" s="1"/>
  <c r="C33" i="2" l="1"/>
  <c r="D33" i="2" l="1"/>
  <c r="F33" i="2" s="1"/>
  <c r="I33" i="2" s="1"/>
  <c r="G33" i="2"/>
  <c r="C34" i="2" l="1"/>
  <c r="D34" i="2" l="1"/>
  <c r="F34" i="2" s="1"/>
  <c r="G34" i="2"/>
  <c r="I34" i="2" l="1"/>
  <c r="C35" i="2" l="1"/>
  <c r="D35" i="2" l="1"/>
  <c r="G35" i="2"/>
  <c r="F35" i="2" l="1"/>
  <c r="I35" i="2" s="1"/>
  <c r="C36" i="2" l="1"/>
  <c r="D36" i="2" l="1"/>
  <c r="F36" i="2" s="1"/>
  <c r="G36" i="2"/>
  <c r="I36" i="2" l="1"/>
  <c r="C37" i="2" l="1"/>
  <c r="D37" i="2" l="1"/>
  <c r="G37" i="2"/>
  <c r="F37" i="2" l="1"/>
  <c r="I37" i="2" s="1"/>
  <c r="C38" i="2" l="1"/>
  <c r="D38" i="2" l="1"/>
  <c r="G38" i="2"/>
  <c r="F38" i="2" l="1"/>
  <c r="I38" i="2" s="1"/>
  <c r="C39" i="2" l="1"/>
  <c r="G39" i="2" l="1"/>
  <c r="D39" i="2"/>
  <c r="F39" i="2" s="1"/>
  <c r="I39" i="2" s="1"/>
  <c r="C40" i="2" l="1"/>
  <c r="D40" i="2" l="1"/>
  <c r="F40" i="2" s="1"/>
  <c r="I40" i="2" s="1"/>
  <c r="G40" i="2"/>
  <c r="C41" i="2" l="1"/>
  <c r="D41" i="2" l="1"/>
  <c r="G41" i="2"/>
  <c r="F41" i="2" l="1"/>
  <c r="I41" i="2" s="1"/>
  <c r="C42" i="2" l="1"/>
  <c r="D42" i="2" l="1"/>
  <c r="F42" i="2" s="1"/>
  <c r="G42" i="2"/>
  <c r="I42" i="2" l="1"/>
  <c r="C43" i="2" l="1"/>
  <c r="D43" i="2" l="1"/>
  <c r="G43" i="2"/>
  <c r="F43" i="2" l="1"/>
  <c r="I43" i="2" s="1"/>
  <c r="C44" i="2" l="1"/>
  <c r="D44" i="2" l="1"/>
  <c r="F44" i="2" s="1"/>
  <c r="G44" i="2"/>
  <c r="I44" i="2" l="1"/>
  <c r="C45" i="2" l="1"/>
  <c r="D45" i="2" l="1"/>
  <c r="G45" i="2"/>
  <c r="F45" i="2" l="1"/>
  <c r="I45" i="2" s="1"/>
  <c r="C46" i="2" l="1"/>
  <c r="D46" i="2" l="1"/>
  <c r="G46" i="2"/>
  <c r="F46" i="2" l="1"/>
  <c r="I46" i="2" s="1"/>
  <c r="C47" i="2" l="1"/>
  <c r="D47" i="2" l="1"/>
  <c r="G47" i="2"/>
  <c r="F47" i="2" l="1"/>
  <c r="I47" i="2" s="1"/>
  <c r="C48" i="2" l="1"/>
  <c r="G48" i="2" l="1"/>
  <c r="D48" i="2"/>
  <c r="F48" i="2" l="1"/>
  <c r="I48" i="2" s="1"/>
  <c r="C49" i="2" l="1"/>
  <c r="D49" i="2" l="1"/>
  <c r="F49" i="2" s="1"/>
  <c r="I49" i="2" s="1"/>
  <c r="G49" i="2"/>
  <c r="C50" i="2" l="1"/>
  <c r="G50" i="2" s="1"/>
  <c r="D50" i="2" l="1"/>
  <c r="F50" i="2" s="1"/>
  <c r="I50" i="2" s="1"/>
  <c r="C51" i="2" l="1"/>
  <c r="D51" i="2" l="1"/>
  <c r="G51" i="2"/>
  <c r="F51" i="2" l="1"/>
  <c r="I51" i="2" s="1"/>
  <c r="C52" i="2" l="1"/>
  <c r="D52" i="2" l="1"/>
  <c r="F52" i="2" s="1"/>
  <c r="I52" i="2" s="1"/>
  <c r="G52" i="2"/>
  <c r="C53" i="2" l="1"/>
  <c r="D53" i="2" l="1"/>
  <c r="G53" i="2"/>
  <c r="F53" i="2" l="1"/>
  <c r="I53" i="2" s="1"/>
  <c r="C54" i="2" l="1"/>
  <c r="D54" i="2" l="1"/>
  <c r="F54" i="2" s="1"/>
  <c r="I54" i="2" s="1"/>
  <c r="G54" i="2"/>
  <c r="C55" i="2" l="1"/>
  <c r="D55" i="2" l="1"/>
  <c r="F55" i="2" s="1"/>
  <c r="I55" i="2" s="1"/>
  <c r="G55" i="2"/>
  <c r="C56" i="2" l="1"/>
  <c r="D56" i="2" l="1"/>
  <c r="F56" i="2" s="1"/>
  <c r="G56" i="2"/>
  <c r="I56" i="2" l="1"/>
  <c r="C57" i="2" l="1"/>
  <c r="D57" i="2" l="1"/>
  <c r="G57" i="2"/>
  <c r="F57" i="2" l="1"/>
  <c r="I57" i="2" s="1"/>
  <c r="C58" i="2" l="1"/>
  <c r="D58" i="2" l="1"/>
  <c r="G58" i="2"/>
  <c r="F58" i="2" l="1"/>
  <c r="I58" i="2" s="1"/>
  <c r="C59" i="2" l="1"/>
  <c r="D59" i="2" l="1"/>
  <c r="G59" i="2"/>
  <c r="F59" i="2" l="1"/>
  <c r="I59" i="2" s="1"/>
  <c r="C60" i="2" l="1"/>
  <c r="G60" i="2" l="1"/>
  <c r="D60" i="2"/>
  <c r="F60" i="2" s="1"/>
  <c r="I60" i="2" s="1"/>
  <c r="C61" i="2" l="1"/>
  <c r="D61" i="2" l="1"/>
  <c r="F61" i="2" s="1"/>
  <c r="I61" i="2" s="1"/>
  <c r="G61" i="2"/>
  <c r="C62" i="2" l="1"/>
  <c r="D62" i="2" l="1"/>
  <c r="F62" i="2" s="1"/>
  <c r="G62" i="2"/>
  <c r="I62" i="2" l="1"/>
  <c r="C63" i="2" l="1"/>
  <c r="D63" i="2" l="1"/>
  <c r="F63" i="2" s="1"/>
  <c r="G63" i="2"/>
  <c r="I63" i="2" l="1"/>
  <c r="C64" i="2" l="1"/>
  <c r="D64" i="2" l="1"/>
  <c r="F64" i="2" s="1"/>
  <c r="G64" i="2"/>
  <c r="I64" i="2" l="1"/>
  <c r="C65" i="2" l="1"/>
  <c r="D65" i="2" l="1"/>
  <c r="G65" i="2"/>
  <c r="F65" i="2" l="1"/>
  <c r="I65" i="2" s="1"/>
  <c r="C66" i="2" l="1"/>
  <c r="D66" i="2" l="1"/>
  <c r="G66" i="2"/>
  <c r="F66" i="2" l="1"/>
  <c r="I66" i="2" s="1"/>
  <c r="C67" i="2" l="1"/>
  <c r="D67" i="2" l="1"/>
  <c r="F67" i="2" s="1"/>
  <c r="I67" i="2" s="1"/>
  <c r="G67" i="2"/>
  <c r="C68" i="2" l="1"/>
  <c r="D68" i="2" l="1"/>
  <c r="F68" i="2" s="1"/>
  <c r="I68" i="2" s="1"/>
  <c r="G68" i="2"/>
  <c r="C69" i="2" l="1"/>
  <c r="D69" i="2" l="1"/>
  <c r="F69" i="2" s="1"/>
  <c r="I69" i="2" s="1"/>
  <c r="G69" i="2"/>
  <c r="C70" i="2" l="1"/>
  <c r="D70" i="2" l="1"/>
  <c r="F70" i="2" s="1"/>
  <c r="I70" i="2" s="1"/>
  <c r="G70" i="2"/>
  <c r="C71" i="2" l="1"/>
  <c r="G71" i="2" s="1"/>
  <c r="D71" i="2" l="1"/>
  <c r="F71" i="2" s="1"/>
  <c r="I71" i="2" s="1"/>
  <c r="C72" i="2" l="1"/>
  <c r="G72" i="2" s="1"/>
  <c r="D72" i="2" l="1"/>
  <c r="F72" i="2" s="1"/>
  <c r="I72" i="2" s="1"/>
  <c r="C73" i="2" l="1"/>
  <c r="D73" i="2" l="1"/>
  <c r="F73" i="2" s="1"/>
  <c r="I73" i="2" s="1"/>
  <c r="G73" i="2"/>
  <c r="C74" i="2" l="1"/>
  <c r="D74" i="2" l="1"/>
  <c r="F74" i="2" s="1"/>
  <c r="I74" i="2" s="1"/>
  <c r="G74" i="2"/>
  <c r="C75" i="2" l="1"/>
  <c r="D75" i="2" l="1"/>
  <c r="G75" i="2"/>
  <c r="F75" i="2" l="1"/>
  <c r="I75" i="2" s="1"/>
  <c r="C76" i="2" l="1"/>
  <c r="G76" i="2" l="1"/>
  <c r="D76" i="2"/>
  <c r="F76" i="2" s="1"/>
  <c r="I76" i="2" s="1"/>
  <c r="C77" i="2" l="1"/>
  <c r="D77" i="2" l="1"/>
  <c r="F77" i="2" s="1"/>
  <c r="I77" i="2" s="1"/>
  <c r="G77" i="2"/>
  <c r="C78" i="2" l="1"/>
  <c r="D78" i="2" l="1"/>
  <c r="G78" i="2"/>
  <c r="F78" i="2" l="1"/>
  <c r="I78" i="2" s="1"/>
  <c r="C79" i="2" l="1"/>
  <c r="D79" i="2" l="1"/>
  <c r="F79" i="2" s="1"/>
  <c r="G79" i="2"/>
  <c r="I79" i="2" l="1"/>
  <c r="C80" i="2" s="1"/>
  <c r="D80" i="2" l="1"/>
  <c r="G80" i="2"/>
  <c r="F80" i="2" l="1"/>
  <c r="I80" i="2" s="1"/>
  <c r="C81" i="2" l="1"/>
  <c r="D81" i="2" l="1"/>
  <c r="F81" i="2" s="1"/>
  <c r="I81" i="2" s="1"/>
  <c r="G81" i="2"/>
  <c r="C82" i="2" l="1"/>
  <c r="G82" i="2" l="1"/>
  <c r="D82" i="2"/>
  <c r="F82" i="2" l="1"/>
  <c r="I82" i="2" s="1"/>
  <c r="C83" i="2" l="1"/>
  <c r="D83" i="2" l="1"/>
  <c r="F83" i="2" s="1"/>
  <c r="I83" i="2" s="1"/>
  <c r="G83" i="2"/>
  <c r="C84" i="2" l="1"/>
  <c r="G84" i="2" l="1"/>
  <c r="D84" i="2"/>
  <c r="F84" i="2" l="1"/>
  <c r="I84" i="2" s="1"/>
  <c r="C85" i="2" l="1"/>
  <c r="G85" i="2" l="1"/>
  <c r="D85" i="2"/>
  <c r="F85" i="2" s="1"/>
  <c r="I85" i="2" l="1"/>
  <c r="C86" i="2" l="1"/>
  <c r="D86" i="2" l="1"/>
  <c r="F86" i="2" s="1"/>
  <c r="I86" i="2" s="1"/>
  <c r="G86" i="2"/>
  <c r="C87" i="2" l="1"/>
  <c r="D87" i="2" l="1"/>
  <c r="G87" i="2"/>
  <c r="F87" i="2" l="1"/>
  <c r="I87" i="2" s="1"/>
  <c r="C88" i="2" l="1"/>
  <c r="G88" i="2" l="1"/>
  <c r="D88" i="2"/>
  <c r="F88" i="2" l="1"/>
  <c r="I88" i="2" s="1"/>
  <c r="C89" i="2" l="1"/>
  <c r="D89" i="2" l="1"/>
  <c r="F89" i="2" s="1"/>
  <c r="G89" i="2"/>
  <c r="I89" i="2" l="1"/>
  <c r="C90" i="2" l="1"/>
  <c r="D90" i="2" l="1"/>
  <c r="F90" i="2" s="1"/>
  <c r="I90" i="2" s="1"/>
  <c r="G90" i="2"/>
  <c r="C91" i="2" l="1"/>
  <c r="G91" i="2" l="1"/>
  <c r="D91" i="2"/>
  <c r="F91" i="2" l="1"/>
  <c r="I91" i="2" s="1"/>
  <c r="C92" i="2" l="1"/>
  <c r="D92" i="2" l="1"/>
  <c r="F92" i="2" s="1"/>
  <c r="I92" i="2" s="1"/>
  <c r="G92" i="2"/>
  <c r="C93" i="2" l="1"/>
  <c r="D93" i="2" l="1"/>
  <c r="F93" i="2" s="1"/>
  <c r="I93" i="2" s="1"/>
  <c r="G93" i="2"/>
  <c r="C94" i="2" l="1"/>
  <c r="D94" i="2" l="1"/>
  <c r="F94" i="2" s="1"/>
  <c r="I94" i="2" s="1"/>
  <c r="G94" i="2"/>
  <c r="C95" i="2" l="1"/>
  <c r="D95" i="2" l="1"/>
  <c r="F95" i="2" s="1"/>
  <c r="I95" i="2" s="1"/>
  <c r="G95" i="2"/>
  <c r="C96" i="2" l="1"/>
  <c r="D96" i="2" l="1"/>
  <c r="F96" i="2" s="1"/>
  <c r="I96" i="2" s="1"/>
  <c r="G96" i="2"/>
  <c r="C97" i="2" l="1"/>
  <c r="G97" i="2" l="1"/>
  <c r="D97" i="2"/>
  <c r="F97" i="2" l="1"/>
  <c r="I97" i="2" s="1"/>
  <c r="C98" i="2" l="1"/>
  <c r="G98" i="2" l="1"/>
  <c r="D98" i="2"/>
  <c r="F98" i="2" l="1"/>
  <c r="I98" i="2" s="1"/>
  <c r="C99" i="2" l="1"/>
  <c r="D99" i="2" l="1"/>
  <c r="F99" i="2" s="1"/>
  <c r="I99" i="2" s="1"/>
  <c r="G99" i="2"/>
  <c r="C100" i="2" l="1"/>
  <c r="G100" i="2" l="1"/>
  <c r="D100" i="2"/>
  <c r="F100" i="2" l="1"/>
  <c r="I100" i="2" s="1"/>
  <c r="C101" i="2" l="1"/>
  <c r="G101" i="2" l="1"/>
  <c r="D101" i="2"/>
  <c r="F101" i="2" s="1"/>
  <c r="I101" i="2" s="1"/>
  <c r="C102" i="2" l="1"/>
  <c r="D102" i="2" l="1"/>
  <c r="F102" i="2" s="1"/>
  <c r="I102" i="2" s="1"/>
  <c r="G102" i="2"/>
  <c r="C103" i="2" l="1"/>
  <c r="D103" i="2" l="1"/>
  <c r="F103" i="2" s="1"/>
  <c r="I103" i="2" s="1"/>
  <c r="G103" i="2"/>
  <c r="C104" i="2" l="1"/>
  <c r="G104" i="2" l="1"/>
  <c r="D104" i="2"/>
  <c r="F104" i="2" l="1"/>
  <c r="I104" i="2" s="1"/>
  <c r="C105" i="2" l="1"/>
  <c r="G105" i="2" l="1"/>
  <c r="D105" i="2"/>
  <c r="F105" i="2" s="1"/>
  <c r="I105" i="2" s="1"/>
  <c r="C106" i="2" l="1"/>
  <c r="D106" i="2" l="1"/>
  <c r="F106" i="2" s="1"/>
  <c r="I106" i="2" s="1"/>
  <c r="G106" i="2"/>
  <c r="C107" i="2" l="1"/>
  <c r="D107" i="2" l="1"/>
  <c r="F107" i="2" s="1"/>
  <c r="I107" i="2" s="1"/>
  <c r="C108" i="2" s="1"/>
  <c r="G107" i="2"/>
  <c r="D108" i="2" l="1"/>
  <c r="G108" i="2"/>
  <c r="F108" i="2" l="1"/>
  <c r="I108" i="2" s="1"/>
  <c r="C109" i="2" l="1"/>
  <c r="D109" i="2" l="1"/>
  <c r="F109" i="2" s="1"/>
  <c r="I109" i="2" s="1"/>
  <c r="G109" i="2"/>
  <c r="C110" i="2" l="1"/>
  <c r="G110" i="2" l="1"/>
  <c r="D110" i="2"/>
  <c r="F110" i="2" s="1"/>
  <c r="I110" i="2" s="1"/>
  <c r="C111" i="2" l="1"/>
  <c r="D111" i="2" l="1"/>
  <c r="F111" i="2" s="1"/>
  <c r="I111" i="2" s="1"/>
  <c r="G111" i="2"/>
  <c r="C112" i="2" l="1"/>
  <c r="D112" i="2" l="1"/>
  <c r="F112" i="2" s="1"/>
  <c r="I112" i="2" s="1"/>
  <c r="G112" i="2"/>
  <c r="C113" i="2" l="1"/>
  <c r="D113" i="2" l="1"/>
  <c r="F113" i="2" s="1"/>
  <c r="G113" i="2"/>
  <c r="I113" i="2" l="1"/>
  <c r="C114" i="2" l="1"/>
  <c r="D114" i="2" l="1"/>
  <c r="G114" i="2"/>
  <c r="F114" i="2" l="1"/>
  <c r="I114" i="2" s="1"/>
  <c r="C115" i="2" l="1"/>
  <c r="D115" i="2" l="1"/>
  <c r="G115" i="2"/>
  <c r="F115" i="2" l="1"/>
  <c r="I115" i="2" s="1"/>
  <c r="C116" i="2" l="1"/>
  <c r="D116" i="2" l="1"/>
  <c r="F116" i="2" s="1"/>
  <c r="I116" i="2" s="1"/>
  <c r="G116" i="2"/>
  <c r="C117" i="2" l="1"/>
  <c r="D117" i="2" l="1"/>
  <c r="F117" i="2" s="1"/>
  <c r="I117" i="2" s="1"/>
  <c r="G117" i="2"/>
  <c r="C118" i="2" l="1"/>
  <c r="D118" i="2" l="1"/>
  <c r="G118" i="2"/>
  <c r="F118" i="2" l="1"/>
  <c r="I118" i="2" s="1"/>
  <c r="C119" i="2" l="1"/>
  <c r="G119" i="2" l="1"/>
  <c r="D119" i="2"/>
  <c r="F119" i="2" l="1"/>
  <c r="I119" i="2" s="1"/>
  <c r="C120" i="2" l="1"/>
  <c r="G120" i="2" l="1"/>
  <c r="D120" i="2"/>
  <c r="F120" i="2" s="1"/>
  <c r="I120" i="2" s="1"/>
  <c r="C121" i="2" l="1"/>
  <c r="G121" i="2" s="1"/>
  <c r="D121" i="2" l="1"/>
  <c r="F121" i="2" s="1"/>
  <c r="I121" i="2" s="1"/>
  <c r="C122" i="2" l="1"/>
  <c r="D122" i="2" l="1"/>
  <c r="F122" i="2" s="1"/>
  <c r="I122" i="2" s="1"/>
  <c r="G122" i="2"/>
  <c r="C123" i="2" l="1"/>
  <c r="D123" i="2" l="1"/>
  <c r="F123" i="2" s="1"/>
  <c r="I123" i="2" s="1"/>
  <c r="G123" i="2"/>
  <c r="C124" i="2" l="1"/>
  <c r="G124" i="2" l="1"/>
  <c r="D124" i="2"/>
  <c r="F124" i="2" l="1"/>
  <c r="I124" i="2" s="1"/>
  <c r="C125" i="2" l="1"/>
  <c r="G125" i="2" l="1"/>
  <c r="D125" i="2"/>
  <c r="F125" i="2" s="1"/>
  <c r="I125" i="2" l="1"/>
  <c r="C126" i="2" l="1"/>
  <c r="D126" i="2" l="1"/>
  <c r="F126" i="2" s="1"/>
  <c r="I126" i="2" s="1"/>
  <c r="G126" i="2"/>
  <c r="C127" i="2" l="1"/>
  <c r="D127" i="2" l="1"/>
  <c r="G127" i="2"/>
  <c r="F127" i="2" l="1"/>
  <c r="I127" i="2" s="1"/>
  <c r="C128" i="2" l="1"/>
  <c r="D128" i="2" l="1"/>
  <c r="F128" i="2" s="1"/>
  <c r="G128" i="2"/>
  <c r="I128" i="2" l="1"/>
  <c r="C129" i="2" l="1"/>
  <c r="D129" i="2" l="1"/>
  <c r="F129" i="2" s="1"/>
  <c r="I129" i="2" s="1"/>
  <c r="G129" i="2"/>
  <c r="C130" i="2" l="1"/>
  <c r="D130" i="2" l="1"/>
  <c r="G130" i="2"/>
  <c r="F130" i="2" l="1"/>
  <c r="I130" i="2" s="1"/>
  <c r="C131" i="2" l="1"/>
  <c r="G131" i="2" l="1"/>
  <c r="D131" i="2"/>
  <c r="F131" i="2" l="1"/>
  <c r="I131" i="2" s="1"/>
  <c r="C132" i="2" l="1"/>
  <c r="G132" i="2" l="1"/>
  <c r="D132" i="2"/>
  <c r="F132" i="2" l="1"/>
  <c r="I132" i="2" s="1"/>
  <c r="C133" i="2" l="1"/>
  <c r="D133" i="2" l="1"/>
  <c r="G133" i="2"/>
  <c r="F133" i="2" l="1"/>
  <c r="I133" i="2" s="1"/>
  <c r="C134" i="2" l="1"/>
  <c r="G134" i="2" l="1"/>
  <c r="D134" i="2"/>
  <c r="F134" i="2" s="1"/>
  <c r="I134" i="2" s="1"/>
  <c r="C135" i="2" l="1"/>
  <c r="D135" i="2" l="1"/>
  <c r="G135" i="2"/>
  <c r="F135" i="2" l="1"/>
  <c r="I135" i="2" s="1"/>
  <c r="C136" i="2" l="1"/>
  <c r="D136" i="2" l="1"/>
  <c r="F136" i="2" s="1"/>
  <c r="I136" i="2" s="1"/>
  <c r="G136" i="2"/>
  <c r="C137" i="2" l="1"/>
  <c r="D137" i="2" l="1"/>
  <c r="F137" i="2" s="1"/>
  <c r="I137" i="2" s="1"/>
  <c r="G137" i="2"/>
  <c r="C138" i="2" l="1"/>
  <c r="D138" i="2" l="1"/>
  <c r="F138" i="2" s="1"/>
  <c r="G138" i="2"/>
  <c r="I138" i="2" l="1"/>
  <c r="C139" i="2" l="1"/>
  <c r="D139" i="2" l="1"/>
  <c r="F139" i="2" s="1"/>
  <c r="I139" i="2" s="1"/>
  <c r="G139" i="2"/>
  <c r="C140" i="2" l="1"/>
  <c r="D140" i="2" l="1"/>
  <c r="G140" i="2"/>
  <c r="F140" i="2" l="1"/>
  <c r="I140" i="2" s="1"/>
  <c r="C141" i="2" l="1"/>
  <c r="D141" i="2" l="1"/>
  <c r="G141" i="2"/>
  <c r="F141" i="2" l="1"/>
  <c r="I141" i="2" s="1"/>
  <c r="C142" i="2" l="1"/>
  <c r="D142" i="2" l="1"/>
  <c r="G142" i="2"/>
  <c r="F142" i="2" l="1"/>
  <c r="I142" i="2" s="1"/>
  <c r="C143" i="2" l="1"/>
  <c r="D143" i="2" l="1"/>
  <c r="G143" i="2"/>
  <c r="F143" i="2" l="1"/>
  <c r="I143" i="2" s="1"/>
  <c r="C144" i="2" l="1"/>
  <c r="D144" i="2" l="1"/>
  <c r="F144" i="2" s="1"/>
  <c r="G144" i="2"/>
  <c r="I144" i="2" l="1"/>
  <c r="C145" i="2" l="1"/>
  <c r="D145" i="2" l="1"/>
  <c r="G145" i="2"/>
  <c r="F145" i="2" l="1"/>
  <c r="I145" i="2" s="1"/>
  <c r="C146" i="2" l="1"/>
  <c r="D146" i="2" l="1"/>
  <c r="F146" i="2" s="1"/>
  <c r="I146" i="2" s="1"/>
  <c r="G146" i="2"/>
  <c r="C147" i="2" l="1"/>
  <c r="D147" i="2" l="1"/>
  <c r="G147" i="2"/>
  <c r="F147" i="2" l="1"/>
  <c r="I147" i="2" s="1"/>
  <c r="C148" i="2" l="1"/>
  <c r="D148" i="2" l="1"/>
  <c r="F148" i="2" s="1"/>
  <c r="G148" i="2"/>
  <c r="I148" i="2" l="1"/>
  <c r="C149" i="2" l="1"/>
  <c r="D149" i="2" l="1"/>
  <c r="G149" i="2"/>
  <c r="F149" i="2" l="1"/>
  <c r="I149" i="2" s="1"/>
  <c r="C150" i="2" l="1"/>
  <c r="D150" i="2" l="1"/>
  <c r="G150" i="2"/>
  <c r="F150" i="2" l="1"/>
  <c r="I150" i="2" s="1"/>
  <c r="C151" i="2" l="1"/>
  <c r="D151" i="2" l="1"/>
  <c r="F151" i="2" s="1"/>
  <c r="G151" i="2"/>
  <c r="I151" i="2" l="1"/>
  <c r="C152" i="2" l="1"/>
  <c r="D152" i="2" l="1"/>
  <c r="G152" i="2"/>
  <c r="F152" i="2" l="1"/>
  <c r="I152" i="2" s="1"/>
  <c r="C153" i="2" l="1"/>
  <c r="D153" i="2" l="1"/>
  <c r="G153" i="2"/>
  <c r="F153" i="2" l="1"/>
  <c r="I153" i="2" s="1"/>
  <c r="C154" i="2" l="1"/>
  <c r="G154" i="2" l="1"/>
  <c r="D154" i="2"/>
  <c r="F154" i="2" l="1"/>
  <c r="I154" i="2" s="1"/>
  <c r="C155" i="2" l="1"/>
  <c r="G155" i="2" l="1"/>
  <c r="D155" i="2"/>
  <c r="F155" i="2" s="1"/>
  <c r="I155" i="2" s="1"/>
  <c r="C156" i="2" l="1"/>
  <c r="G156" i="2" l="1"/>
  <c r="D156" i="2"/>
  <c r="F156" i="2" s="1"/>
  <c r="I156" i="2" s="1"/>
  <c r="C157" i="2" l="1"/>
  <c r="D157" i="2" l="1"/>
  <c r="F157" i="2" s="1"/>
  <c r="I157" i="2" s="1"/>
  <c r="C158" i="2" s="1"/>
  <c r="G157" i="2"/>
  <c r="D158" i="2" l="1"/>
  <c r="F158" i="2" s="1"/>
  <c r="I158" i="2" s="1"/>
  <c r="G158" i="2"/>
  <c r="C159" i="2" l="1"/>
  <c r="G159" i="2" l="1"/>
  <c r="D159" i="2"/>
  <c r="F159" i="2" s="1"/>
  <c r="I159" i="2" s="1"/>
  <c r="C160" i="2" l="1"/>
  <c r="D160" i="2" l="1"/>
  <c r="F160" i="2" s="1"/>
  <c r="I160" i="2" s="1"/>
  <c r="G160" i="2"/>
  <c r="C161" i="2" l="1"/>
  <c r="D161" i="2" l="1"/>
  <c r="G161" i="2"/>
  <c r="F161" i="2" l="1"/>
  <c r="I161" i="2" s="1"/>
  <c r="C162" i="2" l="1"/>
  <c r="D162" i="2" l="1"/>
  <c r="G162" i="2"/>
  <c r="F162" i="2" l="1"/>
  <c r="I162" i="2" s="1"/>
  <c r="C163" i="2" l="1"/>
  <c r="G163" i="2" l="1"/>
  <c r="D163" i="2"/>
  <c r="F163" i="2" l="1"/>
  <c r="I163" i="2" s="1"/>
  <c r="C164" i="2" l="1"/>
  <c r="G164" i="2" l="1"/>
  <c r="D164" i="2"/>
  <c r="F164" i="2" l="1"/>
  <c r="I164" i="2" s="1"/>
  <c r="C165" i="2" l="1"/>
  <c r="G165" i="2" l="1"/>
  <c r="D165" i="2"/>
  <c r="F165" i="2" l="1"/>
  <c r="I165" i="2" s="1"/>
  <c r="C166" i="2" l="1"/>
  <c r="D166" i="2" l="1"/>
  <c r="F166" i="2" s="1"/>
  <c r="I166" i="2" s="1"/>
  <c r="G166" i="2"/>
  <c r="C167" i="2" l="1"/>
  <c r="G167" i="2" s="1"/>
  <c r="D167" i="2" l="1"/>
  <c r="F167" i="2" s="1"/>
  <c r="I167" i="2" s="1"/>
  <c r="C168" i="2" l="1"/>
  <c r="D168" i="2" l="1"/>
  <c r="F168" i="2" s="1"/>
  <c r="I168" i="2" s="1"/>
  <c r="G168" i="2"/>
  <c r="C169" i="2" l="1"/>
  <c r="D169" i="2" l="1"/>
  <c r="F169" i="2" s="1"/>
  <c r="G169" i="2"/>
  <c r="I169" i="2" l="1"/>
  <c r="C170" i="2" l="1"/>
  <c r="D170" i="2" l="1"/>
  <c r="G170" i="2"/>
  <c r="F170" i="2" l="1"/>
  <c r="I170" i="2" s="1"/>
  <c r="C171" i="2" l="1"/>
  <c r="D171" i="2" l="1"/>
  <c r="F171" i="2" s="1"/>
  <c r="I171" i="2" s="1"/>
  <c r="G171" i="2"/>
  <c r="C172" i="2" l="1"/>
  <c r="D172" i="2" l="1"/>
  <c r="G172" i="2"/>
  <c r="F172" i="2" l="1"/>
  <c r="I172" i="2" s="1"/>
  <c r="C173" i="2" l="1"/>
  <c r="D173" i="2" l="1"/>
  <c r="G173" i="2"/>
  <c r="F173" i="2" l="1"/>
  <c r="I173" i="2" s="1"/>
  <c r="C174" i="2" l="1"/>
  <c r="D174" i="2" l="1"/>
  <c r="F174" i="2" s="1"/>
  <c r="I174" i="2" s="1"/>
  <c r="G174" i="2"/>
  <c r="C175" i="2" l="1"/>
  <c r="D175" i="2" l="1"/>
  <c r="F175" i="2" s="1"/>
  <c r="G175" i="2"/>
  <c r="I175" i="2" l="1"/>
  <c r="C176" i="2" l="1"/>
  <c r="D176" i="2" l="1"/>
  <c r="G176" i="2"/>
  <c r="F176" i="2" l="1"/>
  <c r="I176" i="2" s="1"/>
  <c r="C177" i="2" l="1"/>
  <c r="D177" i="2" l="1"/>
  <c r="G177" i="2"/>
  <c r="F177" i="2" l="1"/>
  <c r="I177" i="2" s="1"/>
  <c r="C178" i="2" l="1"/>
  <c r="D178" i="2" l="1"/>
  <c r="G178" i="2"/>
  <c r="F178" i="2" l="1"/>
  <c r="I178" i="2" s="1"/>
  <c r="C179" i="2" l="1"/>
  <c r="G179" i="2" l="1"/>
  <c r="D179" i="2"/>
  <c r="F179" i="2" l="1"/>
  <c r="I179" i="2" s="1"/>
  <c r="C180" i="2" l="1"/>
  <c r="G180" i="2" l="1"/>
  <c r="D180" i="2"/>
  <c r="F180" i="2" s="1"/>
  <c r="I180" i="2" l="1"/>
  <c r="C181" i="2" s="1"/>
  <c r="D181" i="2" l="1"/>
  <c r="F181" i="2" s="1"/>
  <c r="I181" i="2" s="1"/>
  <c r="G181" i="2"/>
  <c r="C182" i="2" l="1"/>
  <c r="D182" i="2" l="1"/>
  <c r="F182" i="2" s="1"/>
  <c r="G182" i="2"/>
  <c r="I182" i="2" l="1"/>
  <c r="C183" i="2" l="1"/>
  <c r="D183" i="2" l="1"/>
  <c r="F183" i="2" s="1"/>
  <c r="I183" i="2" s="1"/>
  <c r="G183" i="2"/>
  <c r="C184" i="2" l="1"/>
  <c r="D184" i="2" l="1"/>
  <c r="F184" i="2" s="1"/>
  <c r="G184" i="2"/>
  <c r="I184" i="2" l="1"/>
  <c r="C185" i="2" l="1"/>
  <c r="D185" i="2" l="1"/>
  <c r="F185" i="2" s="1"/>
  <c r="G185" i="2"/>
  <c r="I185" i="2" l="1"/>
  <c r="C186" i="2" l="1"/>
  <c r="D186" i="2" l="1"/>
  <c r="F186" i="2" s="1"/>
  <c r="G186" i="2"/>
  <c r="I186" i="2" l="1"/>
  <c r="C187" i="2" l="1"/>
  <c r="D187" i="2" l="1"/>
  <c r="F187" i="2" s="1"/>
  <c r="I187" i="2" s="1"/>
  <c r="G187" i="2"/>
  <c r="C188" i="2" l="1"/>
  <c r="D188" i="2" l="1"/>
  <c r="F188" i="2" s="1"/>
  <c r="G188" i="2"/>
  <c r="I188" i="2" l="1"/>
  <c r="C189" i="2" l="1"/>
  <c r="D189" i="2" l="1"/>
  <c r="G189" i="2"/>
  <c r="F189" i="2" l="1"/>
  <c r="I189" i="2" s="1"/>
  <c r="C190" i="2" l="1"/>
  <c r="D190" i="2" l="1"/>
  <c r="G190" i="2"/>
  <c r="F190" i="2" l="1"/>
  <c r="I190" i="2" s="1"/>
  <c r="C191" i="2" l="1"/>
  <c r="D191" i="2" l="1"/>
  <c r="F191" i="2" s="1"/>
  <c r="I191" i="2" s="1"/>
  <c r="G191" i="2"/>
  <c r="C192" i="2" l="1"/>
  <c r="D192" i="2" l="1"/>
  <c r="G192" i="2"/>
  <c r="F192" i="2" l="1"/>
  <c r="I192" i="2" s="1"/>
  <c r="C193" i="2" l="1"/>
  <c r="D193" i="2" l="1"/>
  <c r="F193" i="2" s="1"/>
  <c r="G193" i="2"/>
  <c r="I193" i="2" l="1"/>
  <c r="C194" i="2" l="1"/>
  <c r="D194" i="2" l="1"/>
  <c r="F194" i="2" s="1"/>
  <c r="G194" i="2"/>
  <c r="I194" i="2" l="1"/>
  <c r="C195" i="2" l="1"/>
  <c r="D195" i="2" l="1"/>
  <c r="F195" i="2" s="1"/>
  <c r="G195" i="2"/>
  <c r="I195" i="2" l="1"/>
  <c r="C196" i="2" l="1"/>
  <c r="G196" i="2" l="1"/>
  <c r="D196" i="2"/>
  <c r="F196" i="2" s="1"/>
  <c r="I196" i="2" s="1"/>
  <c r="C197" i="2" l="1"/>
  <c r="D197" i="2" l="1"/>
  <c r="F197" i="2" s="1"/>
  <c r="G197" i="2"/>
  <c r="I197" i="2" l="1"/>
  <c r="C198" i="2" l="1"/>
  <c r="D198" i="2" l="1"/>
  <c r="F198" i="2" s="1"/>
  <c r="G198" i="2"/>
  <c r="I198" i="2" l="1"/>
  <c r="C199" i="2" l="1"/>
  <c r="D199" i="2" l="1"/>
  <c r="F199" i="2" s="1"/>
  <c r="I199" i="2" s="1"/>
  <c r="G199" i="2"/>
  <c r="C200" i="2" l="1"/>
  <c r="D200" i="2" l="1"/>
  <c r="F200" i="2" s="1"/>
  <c r="G200" i="2"/>
  <c r="I200" i="2" l="1"/>
  <c r="C201" i="2" l="1"/>
  <c r="D201" i="2" l="1"/>
  <c r="G201" i="2"/>
  <c r="F201" i="2" l="1"/>
  <c r="I201" i="2" s="1"/>
  <c r="C202" i="2" l="1"/>
  <c r="D202" i="2" l="1"/>
  <c r="G202" i="2"/>
  <c r="F202" i="2" l="1"/>
  <c r="I202" i="2" s="1"/>
  <c r="C203" i="2" l="1"/>
  <c r="D203" i="2" l="1"/>
  <c r="F203" i="2" s="1"/>
  <c r="I203" i="2" s="1"/>
  <c r="G203" i="2"/>
  <c r="C204" i="2" l="1"/>
  <c r="D204" i="2" l="1"/>
  <c r="G204" i="2"/>
  <c r="F204" i="2" l="1"/>
  <c r="I204" i="2" s="1"/>
  <c r="C205" i="2" l="1"/>
  <c r="G205" i="2" l="1"/>
  <c r="D205" i="2"/>
  <c r="F205" i="2" s="1"/>
  <c r="I205" i="2" s="1"/>
  <c r="C206" i="2" l="1"/>
  <c r="D206" i="2" l="1"/>
  <c r="G206" i="2"/>
  <c r="F206" i="2" l="1"/>
  <c r="I206" i="2" s="1"/>
  <c r="C207" i="2" l="1"/>
  <c r="G207" i="2" l="1"/>
  <c r="D207" i="2"/>
  <c r="F207" i="2" s="1"/>
  <c r="I207" i="2" s="1"/>
  <c r="C208" i="2" l="1"/>
  <c r="G208" i="2" l="1"/>
  <c r="D208" i="2"/>
  <c r="F208" i="2" s="1"/>
  <c r="I208" i="2" s="1"/>
  <c r="C209" i="2" l="1"/>
  <c r="G209" i="2" l="1"/>
  <c r="D209" i="2"/>
  <c r="F209" i="2" s="1"/>
  <c r="I209" i="2" s="1"/>
  <c r="C210" i="2" l="1"/>
  <c r="D210" i="2" l="1"/>
  <c r="G210" i="2"/>
  <c r="F210" i="2" l="1"/>
  <c r="I210" i="2" s="1"/>
  <c r="C211" i="2" l="1"/>
  <c r="D211" i="2" l="1"/>
  <c r="F211" i="2" s="1"/>
  <c r="I211" i="2" s="1"/>
  <c r="G211" i="2"/>
  <c r="C212" i="2" l="1"/>
  <c r="D212" i="2" l="1"/>
  <c r="G212" i="2"/>
  <c r="F212" i="2" l="1"/>
  <c r="I212" i="2" s="1"/>
  <c r="C213" i="2" l="1"/>
  <c r="G213" i="2" l="1"/>
  <c r="D213" i="2"/>
  <c r="F213" i="2" s="1"/>
  <c r="I213" i="2" s="1"/>
  <c r="C214" i="2" l="1"/>
  <c r="D214" i="2" l="1"/>
  <c r="F214" i="2" s="1"/>
  <c r="G214" i="2"/>
  <c r="I214" i="2" l="1"/>
  <c r="C215" i="2" l="1"/>
  <c r="D215" i="2" l="1"/>
  <c r="G215" i="2"/>
  <c r="F215" i="2" l="1"/>
  <c r="I215" i="2" s="1"/>
  <c r="C216" i="2" l="1"/>
  <c r="D216" i="2" l="1"/>
  <c r="F216" i="2" s="1"/>
  <c r="I216" i="2" s="1"/>
  <c r="G216" i="2"/>
  <c r="C217" i="2" l="1"/>
  <c r="D217" i="2" l="1"/>
  <c r="F217" i="2" s="1"/>
  <c r="I217" i="2" s="1"/>
  <c r="G217" i="2"/>
  <c r="C218" i="2" l="1"/>
  <c r="D218" i="2" l="1"/>
  <c r="F218" i="2" s="1"/>
  <c r="I218" i="2" s="1"/>
  <c r="C219" i="2" s="1"/>
  <c r="G218" i="2"/>
  <c r="D219" i="2" l="1"/>
  <c r="G219" i="2"/>
  <c r="F219" i="2" l="1"/>
  <c r="I219" i="2" s="1"/>
  <c r="C220" i="2" l="1"/>
  <c r="D220" i="2" l="1"/>
  <c r="F220" i="2" s="1"/>
  <c r="I220" i="2" s="1"/>
  <c r="G220" i="2"/>
  <c r="C221" i="2" l="1"/>
  <c r="D221" i="2" l="1"/>
  <c r="F221" i="2" s="1"/>
  <c r="I221" i="2" s="1"/>
  <c r="G221" i="2"/>
  <c r="C222" i="2" l="1"/>
  <c r="G222" i="2" l="1"/>
  <c r="D222" i="2"/>
  <c r="F222" i="2" l="1"/>
  <c r="I222" i="2" s="1"/>
  <c r="C223" i="2" l="1"/>
  <c r="D223" i="2" l="1"/>
  <c r="F223" i="2" s="1"/>
  <c r="I223" i="2" s="1"/>
  <c r="G223" i="2"/>
  <c r="C224" i="2" l="1"/>
  <c r="D224" i="2" l="1"/>
  <c r="F224" i="2" s="1"/>
  <c r="I224" i="2" s="1"/>
  <c r="C225" i="2" s="1"/>
  <c r="G224" i="2"/>
  <c r="D225" i="2" l="1"/>
  <c r="F225" i="2" s="1"/>
  <c r="I225" i="2" s="1"/>
  <c r="G225" i="2"/>
  <c r="C226" i="2" l="1"/>
  <c r="D226" i="2" l="1"/>
  <c r="F226" i="2" s="1"/>
  <c r="G226" i="2"/>
  <c r="I226" i="2" l="1"/>
  <c r="C227" i="2" l="1"/>
  <c r="D227" i="2" l="1"/>
  <c r="G227" i="2"/>
  <c r="F227" i="2" l="1"/>
  <c r="I227" i="2" s="1"/>
  <c r="C228" i="2" l="1"/>
  <c r="D228" i="2" l="1"/>
  <c r="G228" i="2"/>
  <c r="F228" i="2" l="1"/>
  <c r="I228" i="2" s="1"/>
  <c r="C229" i="2" l="1"/>
  <c r="D229" i="2" l="1"/>
  <c r="F229" i="2" s="1"/>
  <c r="G229" i="2"/>
  <c r="I229" i="2" l="1"/>
  <c r="C230" i="2" l="1"/>
  <c r="D230" i="2" l="1"/>
  <c r="G230" i="2"/>
  <c r="F230" i="2" l="1"/>
  <c r="I230" i="2" s="1"/>
  <c r="C231" i="2" l="1"/>
  <c r="D231" i="2" l="1"/>
  <c r="F231" i="2" s="1"/>
  <c r="I231" i="2" s="1"/>
  <c r="G231" i="2"/>
  <c r="C232" i="2" l="1"/>
  <c r="D232" i="2" l="1"/>
  <c r="F232" i="2" s="1"/>
  <c r="I232" i="2" s="1"/>
  <c r="G232" i="2"/>
  <c r="C233" i="2" l="1"/>
  <c r="D233" i="2" l="1"/>
  <c r="F233" i="2" s="1"/>
  <c r="I233" i="2" s="1"/>
  <c r="G233" i="2"/>
  <c r="C234" i="2" l="1"/>
  <c r="D234" i="2" l="1"/>
  <c r="F234" i="2" s="1"/>
  <c r="I234" i="2" s="1"/>
  <c r="G234" i="2"/>
  <c r="C235" i="2" l="1"/>
  <c r="D235" i="2" l="1"/>
  <c r="F235" i="2" s="1"/>
  <c r="G235" i="2"/>
  <c r="I235" i="2" l="1"/>
  <c r="C236" i="2" l="1"/>
  <c r="D236" i="2" l="1"/>
  <c r="G236" i="2"/>
  <c r="F236" i="2" l="1"/>
  <c r="I236" i="2" s="1"/>
  <c r="C237" i="2" l="1"/>
  <c r="D237" i="2" l="1"/>
  <c r="G237" i="2"/>
  <c r="F237" i="2" l="1"/>
  <c r="I237" i="2" s="1"/>
  <c r="C238" i="2" l="1"/>
  <c r="D238" i="2" l="1"/>
  <c r="G238" i="2"/>
  <c r="F238" i="2" l="1"/>
  <c r="I238" i="2" s="1"/>
  <c r="C239" i="2" l="1"/>
  <c r="D239" i="2" l="1"/>
  <c r="G239" i="2"/>
  <c r="F239" i="2" l="1"/>
  <c r="I239" i="2" s="1"/>
  <c r="C240" i="2" l="1"/>
  <c r="D240" i="2" l="1"/>
  <c r="G240" i="2"/>
  <c r="F240" i="2" l="1"/>
  <c r="I240" i="2" s="1"/>
  <c r="C241" i="2" l="1"/>
  <c r="D241" i="2" l="1"/>
  <c r="F241" i="2" s="1"/>
  <c r="G241" i="2"/>
  <c r="I241" i="2" l="1"/>
  <c r="C242" i="2" l="1"/>
  <c r="D242" i="2" l="1"/>
  <c r="F242" i="2" s="1"/>
  <c r="G242" i="2"/>
  <c r="I242" i="2" l="1"/>
  <c r="C243" i="2" l="1"/>
  <c r="D243" i="2" l="1"/>
  <c r="F243" i="2" s="1"/>
  <c r="I243" i="2" s="1"/>
  <c r="G243" i="2"/>
  <c r="C244" i="2" l="1"/>
  <c r="D244" i="2" l="1"/>
  <c r="F244" i="2" s="1"/>
  <c r="G244" i="2"/>
  <c r="I244" i="2" l="1"/>
  <c r="C245" i="2" l="1"/>
  <c r="D245" i="2" l="1"/>
  <c r="F245" i="2" s="1"/>
  <c r="I245" i="2" s="1"/>
  <c r="G245" i="2"/>
  <c r="C246" i="2" l="1"/>
  <c r="D246" i="2" l="1"/>
  <c r="F246" i="2" s="1"/>
  <c r="I246" i="2" s="1"/>
  <c r="G246" i="2"/>
  <c r="C247" i="2" l="1"/>
  <c r="D247" i="2" l="1"/>
  <c r="G247" i="2"/>
  <c r="F247" i="2" l="1"/>
  <c r="I247" i="2" s="1"/>
  <c r="C248" i="2" l="1"/>
  <c r="G248" i="2" l="1"/>
  <c r="D248" i="2"/>
  <c r="F248" i="2" l="1"/>
  <c r="I248" i="2" s="1"/>
  <c r="C249" i="2" l="1"/>
  <c r="D249" i="2" l="1"/>
  <c r="F249" i="2" s="1"/>
  <c r="I249" i="2" s="1"/>
  <c r="G249" i="2"/>
  <c r="C250" i="2" l="1"/>
  <c r="G250" i="2" l="1"/>
  <c r="D250" i="2"/>
  <c r="F250" i="2" s="1"/>
  <c r="I250" i="2" s="1"/>
  <c r="C251" i="2" l="1"/>
  <c r="D251" i="2" l="1"/>
  <c r="F251" i="2" s="1"/>
  <c r="I251" i="2" s="1"/>
  <c r="G251" i="2"/>
  <c r="C252" i="2" l="1"/>
  <c r="D252" i="2" l="1"/>
  <c r="F252" i="2" s="1"/>
  <c r="I252" i="2" s="1"/>
  <c r="G252" i="2"/>
  <c r="C253" i="2" l="1"/>
  <c r="D253" i="2" l="1"/>
  <c r="F253" i="2" s="1"/>
  <c r="I253" i="2" s="1"/>
  <c r="G253" i="2"/>
  <c r="C254" i="2" l="1"/>
  <c r="D254" i="2" l="1"/>
  <c r="G254" i="2"/>
  <c r="F254" i="2" l="1"/>
  <c r="I254" i="2" s="1"/>
  <c r="C255" i="2" l="1"/>
  <c r="D255" i="2" l="1"/>
  <c r="F255" i="2" s="1"/>
  <c r="G255" i="2"/>
  <c r="I255" i="2" l="1"/>
  <c r="C256" i="2" l="1"/>
  <c r="D256" i="2" l="1"/>
  <c r="F256" i="2" s="1"/>
  <c r="G256" i="2"/>
  <c r="I256" i="2" l="1"/>
  <c r="C257" i="2" l="1"/>
  <c r="D257" i="2" l="1"/>
  <c r="G257" i="2"/>
  <c r="F257" i="2" l="1"/>
  <c r="I257" i="2" s="1"/>
  <c r="C258" i="2" l="1"/>
  <c r="D258" i="2" l="1"/>
  <c r="F258" i="2" s="1"/>
  <c r="I258" i="2" s="1"/>
  <c r="G258" i="2"/>
  <c r="C259" i="2" l="1"/>
  <c r="D259" i="2" l="1"/>
  <c r="G259" i="2"/>
  <c r="F259" i="2" l="1"/>
  <c r="I259" i="2" s="1"/>
  <c r="C260" i="2" l="1"/>
  <c r="D260" i="2" l="1"/>
  <c r="F260" i="2" s="1"/>
  <c r="G260" i="2"/>
  <c r="I260" i="2" l="1"/>
  <c r="C261" i="2" l="1"/>
  <c r="D261" i="2" l="1"/>
  <c r="F261" i="2" s="1"/>
  <c r="G261" i="2"/>
  <c r="I261" i="2" l="1"/>
  <c r="C262" i="2" l="1"/>
  <c r="D262" i="2" l="1"/>
  <c r="G262" i="2"/>
  <c r="F262" i="2" l="1"/>
  <c r="I262" i="2" s="1"/>
  <c r="C263" i="2" l="1"/>
  <c r="D263" i="2" l="1"/>
  <c r="F263" i="2" s="1"/>
  <c r="G263" i="2"/>
  <c r="I263" i="2" l="1"/>
  <c r="C264" i="2" l="1"/>
  <c r="D264" i="2" l="1"/>
  <c r="G264" i="2"/>
  <c r="F264" i="2" l="1"/>
  <c r="I264" i="2" s="1"/>
  <c r="C265" i="2" l="1"/>
  <c r="D265" i="2" l="1"/>
  <c r="G265" i="2"/>
  <c r="F265" i="2" l="1"/>
  <c r="I265" i="2" s="1"/>
  <c r="C266" i="2" l="1"/>
  <c r="D266" i="2" l="1"/>
  <c r="F266" i="2" s="1"/>
  <c r="I266" i="2" s="1"/>
  <c r="G266" i="2"/>
  <c r="C267" i="2" l="1"/>
  <c r="D267" i="2" l="1"/>
  <c r="G267" i="2"/>
  <c r="F267" i="2" l="1"/>
  <c r="I267" i="2" s="1"/>
  <c r="C268" i="2" l="1"/>
  <c r="D268" i="2" l="1"/>
  <c r="F268" i="2" s="1"/>
  <c r="I268" i="2" s="1"/>
  <c r="G268" i="2"/>
  <c r="C269" i="2" l="1"/>
  <c r="D269" i="2" l="1"/>
  <c r="F269" i="2" s="1"/>
  <c r="I269" i="2" s="1"/>
  <c r="G269" i="2"/>
  <c r="C270" i="2" l="1"/>
  <c r="D270" i="2" l="1"/>
  <c r="F270" i="2" s="1"/>
  <c r="G270" i="2"/>
  <c r="I270" i="2" l="1"/>
  <c r="C271" i="2" l="1"/>
  <c r="D271" i="2" l="1"/>
  <c r="G271" i="2"/>
  <c r="F271" i="2" l="1"/>
  <c r="I271" i="2" s="1"/>
  <c r="C272" i="2" l="1"/>
  <c r="D272" i="2" l="1"/>
  <c r="F272" i="2" s="1"/>
  <c r="G272" i="2"/>
  <c r="I272" i="2" l="1"/>
  <c r="C273" i="2" l="1"/>
  <c r="D273" i="2" l="1"/>
  <c r="G273" i="2"/>
  <c r="F273" i="2" l="1"/>
  <c r="I273" i="2" s="1"/>
  <c r="C274" i="2" l="1"/>
  <c r="D274" i="2" l="1"/>
  <c r="F274" i="2" s="1"/>
  <c r="I274" i="2" s="1"/>
  <c r="G274" i="2"/>
  <c r="C275" i="2" l="1"/>
  <c r="D275" i="2" l="1"/>
  <c r="F275" i="2" s="1"/>
  <c r="I275" i="2" s="1"/>
  <c r="G275" i="2"/>
  <c r="C276" i="2" l="1"/>
  <c r="D276" i="2" l="1"/>
  <c r="F276" i="2" s="1"/>
  <c r="I276" i="2" s="1"/>
  <c r="G276" i="2"/>
  <c r="C277" i="2" l="1"/>
  <c r="D277" i="2" l="1"/>
  <c r="F277" i="2" s="1"/>
  <c r="I277" i="2" s="1"/>
  <c r="G277" i="2"/>
  <c r="C278" i="2" l="1"/>
  <c r="D278" i="2" l="1"/>
  <c r="G278" i="2"/>
  <c r="F278" i="2" l="1"/>
  <c r="I278" i="2" s="1"/>
  <c r="C279" i="2" l="1"/>
  <c r="D279" i="2" l="1"/>
  <c r="G279" i="2"/>
  <c r="F279" i="2" l="1"/>
  <c r="I279" i="2" s="1"/>
  <c r="C280" i="2" l="1"/>
  <c r="D280" i="2" l="1"/>
  <c r="F280" i="2" s="1"/>
  <c r="I280" i="2" s="1"/>
  <c r="G280" i="2"/>
  <c r="C281" i="2" l="1"/>
  <c r="G281" i="2" l="1"/>
  <c r="D281" i="2"/>
  <c r="F281" i="2" l="1"/>
  <c r="I281" i="2" s="1"/>
  <c r="C282" i="2" l="1"/>
  <c r="G282" i="2" l="1"/>
  <c r="D282" i="2"/>
  <c r="F282" i="2" l="1"/>
  <c r="I282" i="2" s="1"/>
  <c r="C283" i="2" l="1"/>
  <c r="G283" i="2" l="1"/>
  <c r="D283" i="2"/>
  <c r="F283" i="2" l="1"/>
  <c r="I283" i="2" s="1"/>
  <c r="C284" i="2" l="1"/>
  <c r="D284" i="2" l="1"/>
  <c r="F284" i="2" s="1"/>
  <c r="I284" i="2" s="1"/>
  <c r="G284" i="2"/>
  <c r="C285" i="2" l="1"/>
  <c r="D285" i="2" l="1"/>
  <c r="F285" i="2" s="1"/>
  <c r="I285" i="2" s="1"/>
  <c r="G285" i="2"/>
  <c r="C286" i="2" l="1"/>
  <c r="D286" i="2" l="1"/>
  <c r="F286" i="2" s="1"/>
  <c r="I286" i="2" s="1"/>
  <c r="G286" i="2"/>
  <c r="C287" i="2" l="1"/>
  <c r="G287" i="2" s="1"/>
  <c r="D287" i="2" l="1"/>
  <c r="F287" i="2" s="1"/>
  <c r="I287" i="2" s="1"/>
  <c r="C288" i="2" l="1"/>
  <c r="D288" i="2" l="1"/>
  <c r="F288" i="2" s="1"/>
  <c r="I288" i="2" s="1"/>
  <c r="G288" i="2"/>
  <c r="C289" i="2" l="1"/>
  <c r="D289" i="2" l="1"/>
  <c r="G289" i="2"/>
  <c r="F289" i="2" l="1"/>
  <c r="I289" i="2" s="1"/>
  <c r="C290" i="2" l="1"/>
  <c r="G290" i="2" l="1"/>
  <c r="D290" i="2"/>
  <c r="F290" i="2" s="1"/>
  <c r="I290" i="2" s="1"/>
  <c r="C291" i="2" l="1"/>
  <c r="G291" i="2" l="1"/>
  <c r="D291" i="2"/>
  <c r="F291" i="2" s="1"/>
  <c r="I291" i="2" s="1"/>
  <c r="C292" i="2" l="1"/>
  <c r="D292" i="2" l="1"/>
  <c r="G292" i="2"/>
  <c r="F292" i="2" l="1"/>
  <c r="I292" i="2" s="1"/>
  <c r="C293" i="2" l="1"/>
  <c r="D293" i="2" l="1"/>
  <c r="F293" i="2" s="1"/>
  <c r="I293" i="2" s="1"/>
  <c r="G293" i="2"/>
  <c r="C294" i="2" l="1"/>
  <c r="D294" i="2" l="1"/>
  <c r="F294" i="2" s="1"/>
  <c r="I294" i="2" s="1"/>
  <c r="G294" i="2"/>
  <c r="C295" i="2" l="1"/>
  <c r="G295" i="2" l="1"/>
  <c r="D295" i="2"/>
  <c r="F295" i="2" l="1"/>
  <c r="I295" i="2" s="1"/>
  <c r="C296" i="2" l="1"/>
  <c r="D296" i="2" l="1"/>
  <c r="G296" i="2"/>
  <c r="F296" i="2" l="1"/>
  <c r="I296" i="2" s="1"/>
  <c r="C297" i="2" l="1"/>
  <c r="D297" i="2" l="1"/>
  <c r="F297" i="2" s="1"/>
  <c r="I297" i="2" s="1"/>
  <c r="G297" i="2"/>
  <c r="C298" i="2" l="1"/>
  <c r="D298" i="2" l="1"/>
  <c r="F298" i="2" s="1"/>
  <c r="I298" i="2" s="1"/>
  <c r="G298" i="2"/>
  <c r="C299" i="2" l="1"/>
  <c r="D299" i="2" l="1"/>
  <c r="F299" i="2" s="1"/>
  <c r="I299" i="2" s="1"/>
  <c r="G299" i="2"/>
  <c r="C300" i="2" l="1"/>
  <c r="D300" i="2" l="1"/>
  <c r="F300" i="2" s="1"/>
  <c r="I300" i="2" s="1"/>
  <c r="G300" i="2"/>
  <c r="C301" i="2" l="1"/>
  <c r="D301" i="2" l="1"/>
  <c r="F301" i="2" s="1"/>
  <c r="I301" i="2" s="1"/>
  <c r="G301" i="2"/>
  <c r="C302" i="2" l="1"/>
  <c r="D302" i="2" l="1"/>
  <c r="F302" i="2" s="1"/>
  <c r="I302" i="2" s="1"/>
  <c r="G302" i="2"/>
  <c r="C303" i="2" l="1"/>
  <c r="G303" i="2" l="1"/>
  <c r="D303" i="2"/>
  <c r="F303" i="2" l="1"/>
  <c r="I303" i="2" s="1"/>
  <c r="C304" i="2" l="1"/>
  <c r="D304" i="2" l="1"/>
  <c r="F304" i="2" s="1"/>
  <c r="I304" i="2" s="1"/>
  <c r="G304" i="2"/>
  <c r="C305" i="2" l="1"/>
  <c r="D305" i="2" l="1"/>
  <c r="G305" i="2"/>
  <c r="F305" i="2" l="1"/>
  <c r="I305" i="2" s="1"/>
  <c r="C306" i="2" l="1"/>
  <c r="D306" i="2" l="1"/>
  <c r="F306" i="2" s="1"/>
  <c r="I306" i="2" s="1"/>
  <c r="C307" i="2" s="1"/>
  <c r="D307" i="2" s="1"/>
  <c r="G306" i="2"/>
  <c r="G307" i="2" l="1"/>
  <c r="F307" i="2"/>
  <c r="I307" i="2" s="1"/>
  <c r="C308" i="2" l="1"/>
  <c r="D308" i="2" l="1"/>
  <c r="G308" i="2"/>
  <c r="F308" i="2" l="1"/>
  <c r="I308" i="2" s="1"/>
  <c r="C309" i="2" l="1"/>
  <c r="D309" i="2" l="1"/>
  <c r="F309" i="2" s="1"/>
  <c r="I309" i="2" s="1"/>
  <c r="G309" i="2"/>
  <c r="C310" i="2" l="1"/>
  <c r="D310" i="2" l="1"/>
  <c r="F310" i="2" s="1"/>
  <c r="I310" i="2" s="1"/>
  <c r="C311" i="2" s="1"/>
  <c r="D311" i="2" s="1"/>
  <c r="G310" i="2"/>
  <c r="G311" i="2" l="1"/>
  <c r="F311" i="2" l="1"/>
  <c r="I311" i="2" s="1"/>
  <c r="C312" i="2" l="1"/>
  <c r="D312" i="2" l="1"/>
  <c r="G312" i="2"/>
  <c r="F312" i="2" l="1"/>
  <c r="I312" i="2" s="1"/>
  <c r="C313" i="2" l="1"/>
  <c r="D313" i="2" l="1"/>
  <c r="F313" i="2" s="1"/>
  <c r="I313" i="2" s="1"/>
  <c r="G313" i="2"/>
  <c r="C314" i="2" l="1"/>
  <c r="D314" i="2" l="1"/>
  <c r="F314" i="2" s="1"/>
  <c r="I314" i="2" s="1"/>
  <c r="G314" i="2"/>
  <c r="C315" i="2" l="1"/>
  <c r="D315" i="2" l="1"/>
  <c r="G315" i="2"/>
  <c r="F315" i="2" l="1"/>
  <c r="I315" i="2" s="1"/>
  <c r="C316" i="2" l="1"/>
  <c r="D316" i="2" l="1"/>
  <c r="F316" i="2" s="1"/>
  <c r="I316" i="2" s="1"/>
  <c r="G316" i="2"/>
  <c r="C317" i="2" l="1"/>
  <c r="D317" i="2" l="1"/>
  <c r="G317" i="2"/>
  <c r="F317" i="2" l="1"/>
  <c r="I317" i="2" s="1"/>
  <c r="C318" i="2" l="1"/>
  <c r="D318" i="2" l="1"/>
  <c r="F318" i="2" s="1"/>
  <c r="G318" i="2"/>
  <c r="I318" i="2" l="1"/>
  <c r="C319" i="2" l="1"/>
  <c r="D319" i="2" l="1"/>
  <c r="F319" i="2" s="1"/>
  <c r="G319" i="2"/>
  <c r="I319" i="2" l="1"/>
  <c r="C320" i="2" l="1"/>
  <c r="D320" i="2" l="1"/>
  <c r="F320" i="2" s="1"/>
  <c r="I320" i="2" s="1"/>
  <c r="G320" i="2"/>
  <c r="C321" i="2" l="1"/>
  <c r="D321" i="2" l="1"/>
  <c r="F321" i="2" s="1"/>
  <c r="I321" i="2" s="1"/>
  <c r="G321" i="2"/>
  <c r="C322" i="2" l="1"/>
  <c r="D322" i="2" l="1"/>
  <c r="G322" i="2"/>
  <c r="F322" i="2" l="1"/>
  <c r="I322" i="2" s="1"/>
  <c r="C323" i="2" l="1"/>
  <c r="D323" i="2" l="1"/>
  <c r="F323" i="2" s="1"/>
  <c r="I323" i="2" s="1"/>
  <c r="G323" i="2"/>
  <c r="C324" i="2" l="1"/>
  <c r="D324" i="2" l="1"/>
  <c r="F324" i="2" s="1"/>
  <c r="I324" i="2" s="1"/>
  <c r="G324" i="2"/>
  <c r="C325" i="2" l="1"/>
  <c r="D325" i="2" l="1"/>
  <c r="G325" i="2"/>
  <c r="F325" i="2" l="1"/>
  <c r="I325" i="2" s="1"/>
  <c r="C326" i="2" l="1"/>
  <c r="G326" i="2" l="1"/>
  <c r="D326" i="2"/>
  <c r="F326" i="2" l="1"/>
  <c r="I326" i="2" s="1"/>
  <c r="C327" i="2" l="1"/>
  <c r="G327" i="2" l="1"/>
  <c r="D327" i="2"/>
  <c r="F327" i="2" l="1"/>
  <c r="I327" i="2" s="1"/>
  <c r="C328" i="2" l="1"/>
  <c r="D328" i="2" l="1"/>
  <c r="F328" i="2" s="1"/>
  <c r="I328" i="2" s="1"/>
  <c r="C329" i="2" s="1"/>
  <c r="G328" i="2"/>
  <c r="D329" i="2" l="1"/>
  <c r="F329" i="2" s="1"/>
  <c r="I329" i="2" s="1"/>
  <c r="G329" i="2"/>
  <c r="C330" i="2" l="1"/>
  <c r="D330" i="2" l="1"/>
  <c r="G330" i="2"/>
  <c r="F330" i="2" l="1"/>
  <c r="I330" i="2" s="1"/>
  <c r="C331" i="2" l="1"/>
  <c r="D331" i="2" l="1"/>
  <c r="F331" i="2" s="1"/>
  <c r="I331" i="2" s="1"/>
  <c r="G331" i="2"/>
  <c r="C332" i="2" l="1"/>
  <c r="D332" i="2" l="1"/>
  <c r="G332" i="2"/>
  <c r="F332" i="2" l="1"/>
  <c r="I332" i="2" s="1"/>
  <c r="C333" i="2" l="1"/>
  <c r="D333" i="2" l="1"/>
  <c r="F333" i="2" s="1"/>
  <c r="I333" i="2" s="1"/>
  <c r="G333" i="2"/>
  <c r="C334" i="2" l="1"/>
  <c r="D334" i="2" l="1"/>
  <c r="G334" i="2"/>
  <c r="F334" i="2" l="1"/>
  <c r="I334" i="2" s="1"/>
  <c r="C335" i="2" l="1"/>
  <c r="D335" i="2" l="1"/>
  <c r="F335" i="2" s="1"/>
  <c r="I335" i="2" s="1"/>
  <c r="G335" i="2"/>
  <c r="C336" i="2" l="1"/>
  <c r="G336" i="2" s="1"/>
  <c r="D336" i="2" l="1"/>
  <c r="F336" i="2" s="1"/>
  <c r="I336" i="2" s="1"/>
  <c r="C337" i="2" s="1"/>
  <c r="D337" i="2" l="1"/>
  <c r="F337" i="2" s="1"/>
  <c r="I337" i="2" s="1"/>
  <c r="G337" i="2"/>
  <c r="C338" i="2" l="1"/>
  <c r="D338" i="2" l="1"/>
  <c r="G338" i="2"/>
  <c r="F338" i="2" l="1"/>
  <c r="I338" i="2" s="1"/>
  <c r="C339" i="2" l="1"/>
  <c r="D339" i="2" l="1"/>
  <c r="F339" i="2" s="1"/>
  <c r="I339" i="2" s="1"/>
  <c r="G339" i="2"/>
  <c r="C340" i="2" l="1"/>
  <c r="D340" i="2" l="1"/>
  <c r="G340" i="2"/>
  <c r="F340" i="2" l="1"/>
  <c r="I340" i="2" s="1"/>
  <c r="C341" i="2" l="1"/>
  <c r="D341" i="2" l="1"/>
  <c r="F341" i="2" s="1"/>
  <c r="I341" i="2" s="1"/>
  <c r="G341" i="2"/>
  <c r="C342" i="2" l="1"/>
  <c r="D342" i="2" l="1"/>
  <c r="F342" i="2" s="1"/>
  <c r="I342" i="2" s="1"/>
  <c r="G342" i="2"/>
  <c r="C343" i="2" l="1"/>
  <c r="G343" i="2" l="1"/>
  <c r="D343" i="2"/>
  <c r="F343" i="2" s="1"/>
  <c r="I343" i="2" s="1"/>
  <c r="C344" i="2" l="1"/>
  <c r="G344" i="2" l="1"/>
  <c r="D344" i="2"/>
  <c r="F344" i="2" s="1"/>
  <c r="I344" i="2" s="1"/>
  <c r="C345" i="2" l="1"/>
  <c r="D345" i="2" l="1"/>
  <c r="G345" i="2"/>
  <c r="F345" i="2" l="1"/>
  <c r="I345" i="2" s="1"/>
  <c r="C346" i="2" l="1"/>
  <c r="D346" i="2" l="1"/>
  <c r="G346" i="2"/>
  <c r="F346" i="2" l="1"/>
  <c r="I346" i="2" s="1"/>
  <c r="C347" i="2" l="1"/>
  <c r="D347" i="2" l="1"/>
  <c r="G347" i="2"/>
  <c r="F347" i="2" l="1"/>
  <c r="I347" i="2" s="1"/>
  <c r="C348" i="2" l="1"/>
  <c r="G348" i="2" l="1"/>
  <c r="D348" i="2"/>
  <c r="F348" i="2" l="1"/>
  <c r="I348" i="2" s="1"/>
  <c r="C349" i="2" l="1"/>
  <c r="G349" i="2" l="1"/>
  <c r="D349" i="2"/>
  <c r="F349" i="2" l="1"/>
  <c r="I349" i="2" s="1"/>
  <c r="C350" i="2" l="1"/>
  <c r="D350" i="2" l="1"/>
  <c r="F350" i="2" s="1"/>
  <c r="I350" i="2" s="1"/>
  <c r="G350" i="2"/>
  <c r="C351" i="2" l="1"/>
  <c r="D351" i="2" l="1"/>
  <c r="G351" i="2"/>
  <c r="F351" i="2" l="1"/>
  <c r="I351" i="2" s="1"/>
  <c r="C352" i="2" l="1"/>
  <c r="D352" i="2" l="1"/>
  <c r="F352" i="2" s="1"/>
  <c r="I352" i="2" s="1"/>
  <c r="G352" i="2"/>
  <c r="C353" i="2" l="1"/>
  <c r="D353" i="2" l="1"/>
  <c r="G353" i="2"/>
  <c r="F353" i="2" l="1"/>
  <c r="I353" i="2" s="1"/>
  <c r="C354" i="2" l="1"/>
  <c r="D354" i="2" l="1"/>
  <c r="F354" i="2" s="1"/>
  <c r="I354" i="2" s="1"/>
  <c r="G354" i="2"/>
  <c r="C355" i="2" l="1"/>
  <c r="D355" i="2" l="1"/>
  <c r="G355" i="2"/>
  <c r="F355" i="2" l="1"/>
  <c r="I355" i="2" s="1"/>
  <c r="C356" i="2" l="1"/>
  <c r="D356" i="2" l="1"/>
  <c r="F356" i="2" s="1"/>
  <c r="I356" i="2" s="1"/>
  <c r="G356" i="2"/>
  <c r="C357" i="2" l="1"/>
  <c r="D357" i="2" l="1"/>
  <c r="G357" i="2"/>
  <c r="F357" i="2" l="1"/>
  <c r="I357" i="2" s="1"/>
  <c r="C358" i="2" l="1"/>
  <c r="D358" i="2" l="1"/>
  <c r="F358" i="2" s="1"/>
  <c r="I358" i="2" s="1"/>
  <c r="G358" i="2"/>
  <c r="C359" i="2" l="1"/>
  <c r="D359" i="2" l="1"/>
  <c r="F359" i="2" s="1"/>
  <c r="I359" i="2" s="1"/>
  <c r="G359" i="2"/>
  <c r="C360" i="2" l="1"/>
  <c r="G360" i="2" s="1"/>
  <c r="D360" i="2" l="1"/>
  <c r="F360" i="2" s="1"/>
  <c r="I360" i="2" s="1"/>
  <c r="C361" i="2" l="1"/>
  <c r="D361" i="2" l="1"/>
  <c r="G361" i="2"/>
  <c r="F361" i="2" l="1"/>
  <c r="I361" i="2" s="1"/>
  <c r="C362" i="2" l="1"/>
  <c r="D362" i="2" l="1"/>
  <c r="G362" i="2"/>
  <c r="F362" i="2" l="1"/>
  <c r="I362" i="2" s="1"/>
  <c r="C363" i="2" l="1"/>
  <c r="D363" i="2" l="1"/>
  <c r="F363" i="2" s="1"/>
  <c r="G363" i="2"/>
  <c r="I363" i="2" l="1"/>
  <c r="J362" i="2" l="1"/>
  <c r="E362" i="2" s="1"/>
  <c r="H362" i="2" s="1"/>
  <c r="J8" i="2"/>
  <c r="E8" i="2" s="1"/>
  <c r="H8" i="2" s="1"/>
  <c r="J10" i="2"/>
  <c r="E10" i="2" s="1"/>
  <c r="H10" i="2" s="1"/>
  <c r="J12" i="2"/>
  <c r="E12" i="2" s="1"/>
  <c r="H12" i="2" s="1"/>
  <c r="J13" i="2"/>
  <c r="E13" i="2" s="1"/>
  <c r="H13" i="2" s="1"/>
  <c r="J16" i="2"/>
  <c r="E16" i="2" s="1"/>
  <c r="H16" i="2" s="1"/>
  <c r="J18" i="2"/>
  <c r="E18" i="2" s="1"/>
  <c r="H18" i="2" s="1"/>
  <c r="J21" i="2"/>
  <c r="E21" i="2" s="1"/>
  <c r="H21" i="2" s="1"/>
  <c r="J22" i="2"/>
  <c r="E22" i="2" s="1"/>
  <c r="H22" i="2" s="1"/>
  <c r="J24" i="2"/>
  <c r="E24" i="2" s="1"/>
  <c r="H24" i="2" s="1"/>
  <c r="J27" i="2"/>
  <c r="E27" i="2" s="1"/>
  <c r="H27" i="2" s="1"/>
  <c r="J28" i="2"/>
  <c r="E28" i="2" s="1"/>
  <c r="H28" i="2" s="1"/>
  <c r="J31" i="2"/>
  <c r="E31" i="2" s="1"/>
  <c r="H31" i="2" s="1"/>
  <c r="J32" i="2"/>
  <c r="E32" i="2" s="1"/>
  <c r="H32" i="2" s="1"/>
  <c r="J34" i="2"/>
  <c r="E34" i="2" s="1"/>
  <c r="H34" i="2" s="1"/>
  <c r="J35" i="2"/>
  <c r="E35" i="2" s="1"/>
  <c r="H35" i="2" s="1"/>
  <c r="J38" i="2"/>
  <c r="E38" i="2" s="1"/>
  <c r="H38" i="2" s="1"/>
  <c r="J40" i="2"/>
  <c r="E40" i="2" s="1"/>
  <c r="H40" i="2" s="1"/>
  <c r="J41" i="2"/>
  <c r="E41" i="2" s="1"/>
  <c r="H41" i="2" s="1"/>
  <c r="J44" i="2"/>
  <c r="E44" i="2" s="1"/>
  <c r="H44" i="2" s="1"/>
  <c r="J47" i="2"/>
  <c r="E47" i="2" s="1"/>
  <c r="H47" i="2" s="1"/>
  <c r="J48" i="2"/>
  <c r="E48" i="2" s="1"/>
  <c r="H48" i="2" s="1"/>
  <c r="J51" i="2"/>
  <c r="E51" i="2" s="1"/>
  <c r="H51" i="2" s="1"/>
  <c r="J52" i="2"/>
  <c r="E52" i="2" s="1"/>
  <c r="H52" i="2" s="1"/>
  <c r="J7" i="2"/>
  <c r="E7" i="2" s="1"/>
  <c r="H7" i="2" s="1"/>
  <c r="J9" i="2"/>
  <c r="E9" i="2" s="1"/>
  <c r="H9" i="2" s="1"/>
  <c r="J11" i="2"/>
  <c r="E11" i="2" s="1"/>
  <c r="H11" i="2" s="1"/>
  <c r="J14" i="2"/>
  <c r="E14" i="2" s="1"/>
  <c r="H14" i="2" s="1"/>
  <c r="J15" i="2"/>
  <c r="E15" i="2" s="1"/>
  <c r="H15" i="2" s="1"/>
  <c r="J17" i="2"/>
  <c r="E17" i="2" s="1"/>
  <c r="H17" i="2" s="1"/>
  <c r="J19" i="2"/>
  <c r="E19" i="2" s="1"/>
  <c r="H19" i="2" s="1"/>
  <c r="J20" i="2"/>
  <c r="E20" i="2" s="1"/>
  <c r="H20" i="2" s="1"/>
  <c r="J23" i="2"/>
  <c r="E23" i="2" s="1"/>
  <c r="H23" i="2" s="1"/>
  <c r="J25" i="2"/>
  <c r="E25" i="2" s="1"/>
  <c r="H25" i="2" s="1"/>
  <c r="J26" i="2"/>
  <c r="E26" i="2" s="1"/>
  <c r="H26" i="2" s="1"/>
  <c r="J29" i="2"/>
  <c r="E29" i="2" s="1"/>
  <c r="H29" i="2" s="1"/>
  <c r="J30" i="2"/>
  <c r="E30" i="2" s="1"/>
  <c r="H30" i="2" s="1"/>
  <c r="J33" i="2"/>
  <c r="E33" i="2" s="1"/>
  <c r="H33" i="2" s="1"/>
  <c r="J36" i="2"/>
  <c r="E36" i="2" s="1"/>
  <c r="H36" i="2" s="1"/>
  <c r="J37" i="2"/>
  <c r="E37" i="2" s="1"/>
  <c r="H37" i="2" s="1"/>
  <c r="J39" i="2"/>
  <c r="E39" i="2" s="1"/>
  <c r="H39" i="2" s="1"/>
  <c r="J42" i="2"/>
  <c r="E42" i="2" s="1"/>
  <c r="H42" i="2" s="1"/>
  <c r="J43" i="2"/>
  <c r="E43" i="2" s="1"/>
  <c r="H43" i="2" s="1"/>
  <c r="J45" i="2"/>
  <c r="E45" i="2" s="1"/>
  <c r="H45" i="2" s="1"/>
  <c r="J46" i="2"/>
  <c r="E46" i="2" s="1"/>
  <c r="H46" i="2" s="1"/>
  <c r="J50" i="2"/>
  <c r="E50" i="2" s="1"/>
  <c r="H50" i="2" s="1"/>
  <c r="J49" i="2"/>
  <c r="E49" i="2" s="1"/>
  <c r="H49" i="2" s="1"/>
  <c r="J53" i="2"/>
  <c r="E53" i="2" s="1"/>
  <c r="H53" i="2" s="1"/>
  <c r="J56" i="2"/>
  <c r="E56" i="2" s="1"/>
  <c r="H56" i="2" s="1"/>
  <c r="J57" i="2"/>
  <c r="E57" i="2" s="1"/>
  <c r="H57" i="2" s="1"/>
  <c r="J58" i="2"/>
  <c r="E58" i="2" s="1"/>
  <c r="H58" i="2" s="1"/>
  <c r="J62" i="2"/>
  <c r="E62" i="2" s="1"/>
  <c r="H62" i="2" s="1"/>
  <c r="J61" i="2"/>
  <c r="E61" i="2" s="1"/>
  <c r="H61" i="2" s="1"/>
  <c r="J64" i="2"/>
  <c r="E64" i="2" s="1"/>
  <c r="H64" i="2" s="1"/>
  <c r="J66" i="2"/>
  <c r="E66" i="2" s="1"/>
  <c r="H66" i="2" s="1"/>
  <c r="J69" i="2"/>
  <c r="E69" i="2" s="1"/>
  <c r="H69" i="2" s="1"/>
  <c r="J71" i="2"/>
  <c r="E71" i="2" s="1"/>
  <c r="H71" i="2" s="1"/>
  <c r="J73" i="2"/>
  <c r="E73" i="2" s="1"/>
  <c r="H73" i="2" s="1"/>
  <c r="J75" i="2"/>
  <c r="E75" i="2" s="1"/>
  <c r="H75" i="2" s="1"/>
  <c r="J77" i="2"/>
  <c r="E77" i="2" s="1"/>
  <c r="H77" i="2" s="1"/>
  <c r="J78" i="2"/>
  <c r="E78" i="2" s="1"/>
  <c r="H78" i="2" s="1"/>
  <c r="J80" i="2"/>
  <c r="E80" i="2" s="1"/>
  <c r="H80" i="2" s="1"/>
  <c r="J84" i="2"/>
  <c r="E84" i="2" s="1"/>
  <c r="H84" i="2" s="1"/>
  <c r="J85" i="2"/>
  <c r="E85" i="2" s="1"/>
  <c r="H85" i="2" s="1"/>
  <c r="J88" i="2"/>
  <c r="E88" i="2" s="1"/>
  <c r="H88" i="2" s="1"/>
  <c r="J89" i="2"/>
  <c r="E89" i="2" s="1"/>
  <c r="H89" i="2" s="1"/>
  <c r="J90" i="2"/>
  <c r="E90" i="2" s="1"/>
  <c r="H90" i="2" s="1"/>
  <c r="J94" i="2"/>
  <c r="E94" i="2" s="1"/>
  <c r="H94" i="2" s="1"/>
  <c r="J95" i="2"/>
  <c r="E95" i="2" s="1"/>
  <c r="H95" i="2" s="1"/>
  <c r="J97" i="2"/>
  <c r="E97" i="2" s="1"/>
  <c r="H97" i="2" s="1"/>
  <c r="J99" i="2"/>
  <c r="E99" i="2" s="1"/>
  <c r="H99" i="2" s="1"/>
  <c r="J100" i="2"/>
  <c r="E100" i="2" s="1"/>
  <c r="H100" i="2" s="1"/>
  <c r="J104" i="2"/>
  <c r="E104" i="2" s="1"/>
  <c r="H104" i="2" s="1"/>
  <c r="J105" i="2"/>
  <c r="E105" i="2" s="1"/>
  <c r="H105" i="2" s="1"/>
  <c r="J107" i="2"/>
  <c r="E107" i="2" s="1"/>
  <c r="H107" i="2" s="1"/>
  <c r="J108" i="2"/>
  <c r="E108" i="2" s="1"/>
  <c r="H108" i="2" s="1"/>
  <c r="J112" i="2"/>
  <c r="E112" i="2" s="1"/>
  <c r="H112" i="2" s="1"/>
  <c r="J113" i="2"/>
  <c r="E113" i="2" s="1"/>
  <c r="H113" i="2" s="1"/>
  <c r="J115" i="2"/>
  <c r="E115" i="2" s="1"/>
  <c r="H115" i="2" s="1"/>
  <c r="J118" i="2"/>
  <c r="E118" i="2" s="1"/>
  <c r="H118" i="2" s="1"/>
  <c r="J119" i="2"/>
  <c r="E119" i="2" s="1"/>
  <c r="H119" i="2" s="1"/>
  <c r="J121" i="2"/>
  <c r="E121" i="2" s="1"/>
  <c r="H121" i="2" s="1"/>
  <c r="J122" i="2"/>
  <c r="E122" i="2" s="1"/>
  <c r="H122" i="2" s="1"/>
  <c r="J126" i="2"/>
  <c r="E126" i="2" s="1"/>
  <c r="H126" i="2" s="1"/>
  <c r="J127" i="2"/>
  <c r="E127" i="2" s="1"/>
  <c r="H127" i="2" s="1"/>
  <c r="J130" i="2"/>
  <c r="E130" i="2" s="1"/>
  <c r="H130" i="2" s="1"/>
  <c r="J131" i="2"/>
  <c r="E131" i="2" s="1"/>
  <c r="H131" i="2" s="1"/>
  <c r="J132" i="2"/>
  <c r="E132" i="2" s="1"/>
  <c r="H132" i="2" s="1"/>
  <c r="J136" i="2"/>
  <c r="E136" i="2" s="1"/>
  <c r="H136" i="2" s="1"/>
  <c r="J137" i="2"/>
  <c r="E137" i="2" s="1"/>
  <c r="H137" i="2" s="1"/>
  <c r="J138" i="2"/>
  <c r="E138" i="2" s="1"/>
  <c r="H138" i="2" s="1"/>
  <c r="J141" i="2"/>
  <c r="E141" i="2" s="1"/>
  <c r="H141" i="2" s="1"/>
  <c r="J143" i="2"/>
  <c r="E143" i="2" s="1"/>
  <c r="H143" i="2" s="1"/>
  <c r="J145" i="2"/>
  <c r="E145" i="2" s="1"/>
  <c r="H145" i="2" s="1"/>
  <c r="J147" i="2"/>
  <c r="E147" i="2" s="1"/>
  <c r="H147" i="2" s="1"/>
  <c r="J150" i="2"/>
  <c r="E150" i="2" s="1"/>
  <c r="H150" i="2" s="1"/>
  <c r="J151" i="2"/>
  <c r="E151" i="2" s="1"/>
  <c r="H151" i="2" s="1"/>
  <c r="J153" i="2"/>
  <c r="E153" i="2" s="1"/>
  <c r="H153" i="2" s="1"/>
  <c r="J155" i="2"/>
  <c r="E155" i="2" s="1"/>
  <c r="H155" i="2" s="1"/>
  <c r="J158" i="2"/>
  <c r="E158" i="2" s="1"/>
  <c r="H158" i="2" s="1"/>
  <c r="J160" i="2"/>
  <c r="E160" i="2" s="1"/>
  <c r="H160" i="2" s="1"/>
  <c r="J161" i="2"/>
  <c r="E161" i="2" s="1"/>
  <c r="H161" i="2" s="1"/>
  <c r="J164" i="2"/>
  <c r="E164" i="2" s="1"/>
  <c r="H164" i="2" s="1"/>
  <c r="J165" i="2"/>
  <c r="E165" i="2" s="1"/>
  <c r="H165" i="2" s="1"/>
  <c r="J166" i="2"/>
  <c r="E166" i="2" s="1"/>
  <c r="H166" i="2" s="1"/>
  <c r="J169" i="2"/>
  <c r="E169" i="2" s="1"/>
  <c r="H169" i="2" s="1"/>
  <c r="J170" i="2"/>
  <c r="E170" i="2" s="1"/>
  <c r="H170" i="2" s="1"/>
  <c r="J173" i="2"/>
  <c r="E173" i="2" s="1"/>
  <c r="H173" i="2" s="1"/>
  <c r="J175" i="2"/>
  <c r="E175" i="2" s="1"/>
  <c r="H175" i="2" s="1"/>
  <c r="J54" i="2"/>
  <c r="E54" i="2" s="1"/>
  <c r="H54" i="2" s="1"/>
  <c r="J59" i="2"/>
  <c r="E59" i="2" s="1"/>
  <c r="H59" i="2" s="1"/>
  <c r="J63" i="2"/>
  <c r="E63" i="2" s="1"/>
  <c r="H63" i="2" s="1"/>
  <c r="J67" i="2"/>
  <c r="E67" i="2" s="1"/>
  <c r="H67" i="2" s="1"/>
  <c r="J72" i="2"/>
  <c r="E72" i="2" s="1"/>
  <c r="H72" i="2" s="1"/>
  <c r="J74" i="2"/>
  <c r="E74" i="2" s="1"/>
  <c r="H74" i="2" s="1"/>
  <c r="J79" i="2"/>
  <c r="E79" i="2" s="1"/>
  <c r="H79" i="2" s="1"/>
  <c r="J82" i="2"/>
  <c r="E82" i="2" s="1"/>
  <c r="H82" i="2" s="1"/>
  <c r="J86" i="2"/>
  <c r="E86" i="2" s="1"/>
  <c r="H86" i="2" s="1"/>
  <c r="J91" i="2"/>
  <c r="E91" i="2" s="1"/>
  <c r="H91" i="2" s="1"/>
  <c r="J93" i="2"/>
  <c r="E93" i="2" s="1"/>
  <c r="H93" i="2" s="1"/>
  <c r="J98" i="2"/>
  <c r="E98" i="2" s="1"/>
  <c r="H98" i="2" s="1"/>
  <c r="J102" i="2"/>
  <c r="E102" i="2" s="1"/>
  <c r="H102" i="2" s="1"/>
  <c r="J106" i="2"/>
  <c r="E106" i="2" s="1"/>
  <c r="H106" i="2" s="1"/>
  <c r="J110" i="2"/>
  <c r="E110" i="2" s="1"/>
  <c r="H110" i="2" s="1"/>
  <c r="J114" i="2"/>
  <c r="E114" i="2" s="1"/>
  <c r="H114" i="2" s="1"/>
  <c r="J117" i="2"/>
  <c r="E117" i="2" s="1"/>
  <c r="H117" i="2" s="1"/>
  <c r="J123" i="2"/>
  <c r="E123" i="2" s="1"/>
  <c r="H123" i="2" s="1"/>
  <c r="J125" i="2"/>
  <c r="E125" i="2" s="1"/>
  <c r="H125" i="2" s="1"/>
  <c r="J129" i="2"/>
  <c r="E129" i="2" s="1"/>
  <c r="H129" i="2" s="1"/>
  <c r="J134" i="2"/>
  <c r="E134" i="2" s="1"/>
  <c r="H134" i="2" s="1"/>
  <c r="J140" i="2"/>
  <c r="E140" i="2" s="1"/>
  <c r="H140" i="2" s="1"/>
  <c r="J142" i="2"/>
  <c r="E142" i="2" s="1"/>
  <c r="H142" i="2" s="1"/>
  <c r="J146" i="2"/>
  <c r="E146" i="2" s="1"/>
  <c r="H146" i="2" s="1"/>
  <c r="J149" i="2"/>
  <c r="E149" i="2" s="1"/>
  <c r="H149" i="2" s="1"/>
  <c r="J154" i="2"/>
  <c r="E154" i="2" s="1"/>
  <c r="H154" i="2" s="1"/>
  <c r="J156" i="2"/>
  <c r="E156" i="2" s="1"/>
  <c r="H156" i="2" s="1"/>
  <c r="J162" i="2"/>
  <c r="E162" i="2" s="1"/>
  <c r="H162" i="2" s="1"/>
  <c r="J167" i="2"/>
  <c r="E167" i="2" s="1"/>
  <c r="H167" i="2" s="1"/>
  <c r="J171" i="2"/>
  <c r="E171" i="2" s="1"/>
  <c r="H171" i="2" s="1"/>
  <c r="J174" i="2"/>
  <c r="E174" i="2" s="1"/>
  <c r="H174" i="2" s="1"/>
  <c r="J178" i="2"/>
  <c r="E178" i="2" s="1"/>
  <c r="H178" i="2" s="1"/>
  <c r="J179" i="2"/>
  <c r="E179" i="2" s="1"/>
  <c r="H179" i="2" s="1"/>
  <c r="J181" i="2"/>
  <c r="E181" i="2" s="1"/>
  <c r="H181" i="2" s="1"/>
  <c r="J182" i="2"/>
  <c r="E182" i="2" s="1"/>
  <c r="H182" i="2" s="1"/>
  <c r="J185" i="2"/>
  <c r="E185" i="2" s="1"/>
  <c r="H185" i="2" s="1"/>
  <c r="J187" i="2"/>
  <c r="E187" i="2" s="1"/>
  <c r="H187" i="2" s="1"/>
  <c r="J189" i="2"/>
  <c r="E189" i="2" s="1"/>
  <c r="H189" i="2" s="1"/>
  <c r="J191" i="2"/>
  <c r="E191" i="2" s="1"/>
  <c r="H191" i="2" s="1"/>
  <c r="J193" i="2"/>
  <c r="E193" i="2" s="1"/>
  <c r="H193" i="2" s="1"/>
  <c r="J195" i="2"/>
  <c r="E195" i="2" s="1"/>
  <c r="H195" i="2" s="1"/>
  <c r="J198" i="2"/>
  <c r="E198" i="2" s="1"/>
  <c r="H198" i="2" s="1"/>
  <c r="J199" i="2"/>
  <c r="E199" i="2" s="1"/>
  <c r="H199" i="2" s="1"/>
  <c r="J201" i="2"/>
  <c r="E201" i="2" s="1"/>
  <c r="H201" i="2" s="1"/>
  <c r="J203" i="2"/>
  <c r="E203" i="2" s="1"/>
  <c r="H203" i="2" s="1"/>
  <c r="J204" i="2"/>
  <c r="E204" i="2" s="1"/>
  <c r="H204" i="2" s="1"/>
  <c r="J207" i="2"/>
  <c r="E207" i="2" s="1"/>
  <c r="H207" i="2" s="1"/>
  <c r="J210" i="2"/>
  <c r="E210" i="2" s="1"/>
  <c r="H210" i="2" s="1"/>
  <c r="J213" i="2"/>
  <c r="E213" i="2" s="1"/>
  <c r="H213" i="2" s="1"/>
  <c r="J212" i="2"/>
  <c r="E212" i="2" s="1"/>
  <c r="H212" i="2" s="1"/>
  <c r="J214" i="2"/>
  <c r="E214" i="2" s="1"/>
  <c r="H214" i="2" s="1"/>
  <c r="J217" i="2"/>
  <c r="E217" i="2" s="1"/>
  <c r="H217" i="2" s="1"/>
  <c r="J218" i="2"/>
  <c r="E218" i="2" s="1"/>
  <c r="H218" i="2" s="1"/>
  <c r="J220" i="2"/>
  <c r="E220" i="2" s="1"/>
  <c r="H220" i="2" s="1"/>
  <c r="J223" i="2"/>
  <c r="E223" i="2" s="1"/>
  <c r="H223" i="2" s="1"/>
  <c r="J226" i="2"/>
  <c r="E226" i="2" s="1"/>
  <c r="H226" i="2" s="1"/>
  <c r="J227" i="2"/>
  <c r="E227" i="2" s="1"/>
  <c r="H227" i="2" s="1"/>
  <c r="J229" i="2"/>
  <c r="E229" i="2" s="1"/>
  <c r="H229" i="2" s="1"/>
  <c r="J231" i="2"/>
  <c r="E231" i="2" s="1"/>
  <c r="H231" i="2" s="1"/>
  <c r="J233" i="2"/>
  <c r="E233" i="2" s="1"/>
  <c r="H233" i="2" s="1"/>
  <c r="J235" i="2"/>
  <c r="E235" i="2" s="1"/>
  <c r="H235" i="2" s="1"/>
  <c r="J237" i="2"/>
  <c r="E237" i="2" s="1"/>
  <c r="H237" i="2" s="1"/>
  <c r="J239" i="2"/>
  <c r="E239" i="2" s="1"/>
  <c r="H239" i="2" s="1"/>
  <c r="J241" i="2"/>
  <c r="E241" i="2" s="1"/>
  <c r="H241" i="2" s="1"/>
  <c r="J245" i="2"/>
  <c r="E245" i="2" s="1"/>
  <c r="H245" i="2" s="1"/>
  <c r="J244" i="2"/>
  <c r="E244" i="2" s="1"/>
  <c r="H244" i="2" s="1"/>
  <c r="J247" i="2"/>
  <c r="E247" i="2" s="1"/>
  <c r="H247" i="2" s="1"/>
  <c r="J249" i="2"/>
  <c r="E249" i="2" s="1"/>
  <c r="H249" i="2" s="1"/>
  <c r="J250" i="2"/>
  <c r="E250" i="2" s="1"/>
  <c r="H250" i="2" s="1"/>
  <c r="J253" i="2"/>
  <c r="E253" i="2" s="1"/>
  <c r="H253" i="2" s="1"/>
  <c r="J255" i="2"/>
  <c r="E255" i="2" s="1"/>
  <c r="H255" i="2" s="1"/>
  <c r="J257" i="2"/>
  <c r="E257" i="2" s="1"/>
  <c r="H257" i="2" s="1"/>
  <c r="J259" i="2"/>
  <c r="E259" i="2" s="1"/>
  <c r="H259" i="2" s="1"/>
  <c r="J262" i="2"/>
  <c r="E262" i="2" s="1"/>
  <c r="H262" i="2" s="1"/>
  <c r="J263" i="2"/>
  <c r="E263" i="2" s="1"/>
  <c r="H263" i="2" s="1"/>
  <c r="J266" i="2"/>
  <c r="E266" i="2" s="1"/>
  <c r="H266" i="2" s="1"/>
  <c r="J267" i="2"/>
  <c r="E267" i="2" s="1"/>
  <c r="H267" i="2" s="1"/>
  <c r="J269" i="2"/>
  <c r="E269" i="2" s="1"/>
  <c r="H269" i="2" s="1"/>
  <c r="J271" i="2"/>
  <c r="E271" i="2" s="1"/>
  <c r="H271" i="2" s="1"/>
  <c r="J274" i="2"/>
  <c r="E274" i="2" s="1"/>
  <c r="H274" i="2" s="1"/>
  <c r="J275" i="2"/>
  <c r="E275" i="2" s="1"/>
  <c r="H275" i="2" s="1"/>
  <c r="J277" i="2"/>
  <c r="E277" i="2" s="1"/>
  <c r="H277" i="2" s="1"/>
  <c r="J279" i="2"/>
  <c r="E279" i="2" s="1"/>
  <c r="H279" i="2" s="1"/>
  <c r="J281" i="2"/>
  <c r="E281" i="2" s="1"/>
  <c r="H281" i="2" s="1"/>
  <c r="J283" i="2"/>
  <c r="E283" i="2" s="1"/>
  <c r="H283" i="2" s="1"/>
  <c r="J55" i="2"/>
  <c r="E55" i="2" s="1"/>
  <c r="H55" i="2" s="1"/>
  <c r="J65" i="2"/>
  <c r="E65" i="2" s="1"/>
  <c r="H65" i="2" s="1"/>
  <c r="J70" i="2"/>
  <c r="E70" i="2" s="1"/>
  <c r="H70" i="2" s="1"/>
  <c r="J81" i="2"/>
  <c r="E81" i="2" s="1"/>
  <c r="H81" i="2" s="1"/>
  <c r="J87" i="2"/>
  <c r="E87" i="2" s="1"/>
  <c r="H87" i="2" s="1"/>
  <c r="J96" i="2"/>
  <c r="E96" i="2" s="1"/>
  <c r="H96" i="2" s="1"/>
  <c r="J103" i="2"/>
  <c r="E103" i="2" s="1"/>
  <c r="H103" i="2" s="1"/>
  <c r="J111" i="2"/>
  <c r="E111" i="2" s="1"/>
  <c r="H111" i="2" s="1"/>
  <c r="J120" i="2"/>
  <c r="E120" i="2" s="1"/>
  <c r="H120" i="2" s="1"/>
  <c r="J128" i="2"/>
  <c r="E128" i="2" s="1"/>
  <c r="H128" i="2" s="1"/>
  <c r="J135" i="2"/>
  <c r="E135" i="2" s="1"/>
  <c r="H135" i="2" s="1"/>
  <c r="J144" i="2"/>
  <c r="E144" i="2" s="1"/>
  <c r="H144" i="2" s="1"/>
  <c r="J152" i="2"/>
  <c r="E152" i="2" s="1"/>
  <c r="H152" i="2" s="1"/>
  <c r="J159" i="2"/>
  <c r="E159" i="2" s="1"/>
  <c r="H159" i="2" s="1"/>
  <c r="J168" i="2"/>
  <c r="E168" i="2" s="1"/>
  <c r="H168" i="2" s="1"/>
  <c r="J176" i="2"/>
  <c r="E176" i="2" s="1"/>
  <c r="H176" i="2" s="1"/>
  <c r="J180" i="2"/>
  <c r="E180" i="2" s="1"/>
  <c r="H180" i="2" s="1"/>
  <c r="J184" i="2"/>
  <c r="E184" i="2" s="1"/>
  <c r="H184" i="2" s="1"/>
  <c r="J188" i="2"/>
  <c r="E188" i="2" s="1"/>
  <c r="H188" i="2" s="1"/>
  <c r="J192" i="2"/>
  <c r="E192" i="2" s="1"/>
  <c r="H192" i="2" s="1"/>
  <c r="J196" i="2"/>
  <c r="E196" i="2" s="1"/>
  <c r="H196" i="2" s="1"/>
  <c r="J200" i="2"/>
  <c r="E200" i="2" s="1"/>
  <c r="H200" i="2" s="1"/>
  <c r="J205" i="2"/>
  <c r="E205" i="2" s="1"/>
  <c r="H205" i="2" s="1"/>
  <c r="J208" i="2"/>
  <c r="E208" i="2" s="1"/>
  <c r="H208" i="2" s="1"/>
  <c r="J211" i="2"/>
  <c r="E211" i="2" s="1"/>
  <c r="H211" i="2" s="1"/>
  <c r="J216" i="2"/>
  <c r="E216" i="2" s="1"/>
  <c r="H216" i="2" s="1"/>
  <c r="J221" i="2"/>
  <c r="E221" i="2" s="1"/>
  <c r="H221" i="2" s="1"/>
  <c r="J224" i="2"/>
  <c r="E224" i="2" s="1"/>
  <c r="H224" i="2" s="1"/>
  <c r="J228" i="2"/>
  <c r="E228" i="2" s="1"/>
  <c r="H228" i="2" s="1"/>
  <c r="J232" i="2"/>
  <c r="E232" i="2" s="1"/>
  <c r="H232" i="2" s="1"/>
  <c r="J236" i="2"/>
  <c r="E236" i="2" s="1"/>
  <c r="H236" i="2" s="1"/>
  <c r="J240" i="2"/>
  <c r="E240" i="2" s="1"/>
  <c r="H240" i="2" s="1"/>
  <c r="J243" i="2"/>
  <c r="E243" i="2" s="1"/>
  <c r="H243" i="2" s="1"/>
  <c r="J248" i="2"/>
  <c r="E248" i="2" s="1"/>
  <c r="H248" i="2" s="1"/>
  <c r="J252" i="2"/>
  <c r="E252" i="2" s="1"/>
  <c r="H252" i="2" s="1"/>
  <c r="J256" i="2"/>
  <c r="E256" i="2" s="1"/>
  <c r="H256" i="2" s="1"/>
  <c r="J260" i="2"/>
  <c r="E260" i="2" s="1"/>
  <c r="H260" i="2" s="1"/>
  <c r="J264" i="2"/>
  <c r="E264" i="2" s="1"/>
  <c r="H264" i="2" s="1"/>
  <c r="J268" i="2"/>
  <c r="E268" i="2" s="1"/>
  <c r="H268" i="2" s="1"/>
  <c r="J272" i="2"/>
  <c r="E272" i="2" s="1"/>
  <c r="H272" i="2" s="1"/>
  <c r="J276" i="2"/>
  <c r="E276" i="2" s="1"/>
  <c r="H276" i="2" s="1"/>
  <c r="J280" i="2"/>
  <c r="E280" i="2" s="1"/>
  <c r="H280" i="2" s="1"/>
  <c r="J284" i="2"/>
  <c r="E284" i="2" s="1"/>
  <c r="H284" i="2" s="1"/>
  <c r="J285" i="2"/>
  <c r="E285" i="2" s="1"/>
  <c r="H285" i="2" s="1"/>
  <c r="J289" i="2"/>
  <c r="E289" i="2" s="1"/>
  <c r="H289" i="2" s="1"/>
  <c r="J290" i="2"/>
  <c r="E290" i="2" s="1"/>
  <c r="H290" i="2" s="1"/>
  <c r="J292" i="2"/>
  <c r="E292" i="2" s="1"/>
  <c r="H292" i="2" s="1"/>
  <c r="J294" i="2"/>
  <c r="E294" i="2" s="1"/>
  <c r="H294" i="2" s="1"/>
  <c r="J296" i="2"/>
  <c r="E296" i="2" s="1"/>
  <c r="H296" i="2" s="1"/>
  <c r="J298" i="2"/>
  <c r="E298" i="2" s="1"/>
  <c r="H298" i="2" s="1"/>
  <c r="J299" i="2"/>
  <c r="E299" i="2" s="1"/>
  <c r="H299" i="2" s="1"/>
  <c r="J303" i="2"/>
  <c r="E303" i="2" s="1"/>
  <c r="H303" i="2" s="1"/>
  <c r="J304" i="2"/>
  <c r="E304" i="2" s="1"/>
  <c r="H304" i="2" s="1"/>
  <c r="J306" i="2"/>
  <c r="E306" i="2" s="1"/>
  <c r="H306" i="2" s="1"/>
  <c r="J307" i="2"/>
  <c r="E307" i="2" s="1"/>
  <c r="H307" i="2" s="1"/>
  <c r="J310" i="2"/>
  <c r="E310" i="2" s="1"/>
  <c r="H310" i="2" s="1"/>
  <c r="J311" i="2"/>
  <c r="E311" i="2" s="1"/>
  <c r="H311" i="2" s="1"/>
  <c r="J314" i="2"/>
  <c r="E314" i="2" s="1"/>
  <c r="H314" i="2" s="1"/>
  <c r="J315" i="2"/>
  <c r="E315" i="2" s="1"/>
  <c r="H315" i="2" s="1"/>
  <c r="J318" i="2"/>
  <c r="E318" i="2" s="1"/>
  <c r="H318" i="2" s="1"/>
  <c r="J320" i="2"/>
  <c r="E320" i="2" s="1"/>
  <c r="H320" i="2" s="1"/>
  <c r="J324" i="2"/>
  <c r="E324" i="2" s="1"/>
  <c r="H324" i="2" s="1"/>
  <c r="J323" i="2"/>
  <c r="E323" i="2" s="1"/>
  <c r="H323" i="2" s="1"/>
  <c r="J326" i="2"/>
  <c r="E326" i="2" s="1"/>
  <c r="H326" i="2" s="1"/>
  <c r="J328" i="2"/>
  <c r="E328" i="2" s="1"/>
  <c r="H328" i="2" s="1"/>
  <c r="J330" i="2"/>
  <c r="E330" i="2" s="1"/>
  <c r="H330" i="2" s="1"/>
  <c r="J334" i="2"/>
  <c r="E334" i="2" s="1"/>
  <c r="H334" i="2" s="1"/>
  <c r="J333" i="2"/>
  <c r="E333" i="2" s="1"/>
  <c r="H333" i="2" s="1"/>
  <c r="J336" i="2"/>
  <c r="E336" i="2" s="1"/>
  <c r="H336" i="2" s="1"/>
  <c r="J338" i="2"/>
  <c r="E338" i="2" s="1"/>
  <c r="H338" i="2" s="1"/>
  <c r="J340" i="2"/>
  <c r="E340" i="2" s="1"/>
  <c r="H340" i="2" s="1"/>
  <c r="J342" i="2"/>
  <c r="E342" i="2" s="1"/>
  <c r="H342" i="2" s="1"/>
  <c r="J345" i="2"/>
  <c r="E345" i="2" s="1"/>
  <c r="H345" i="2" s="1"/>
  <c r="J346" i="2"/>
  <c r="E346" i="2" s="1"/>
  <c r="H346" i="2" s="1"/>
  <c r="J348" i="2"/>
  <c r="E348" i="2" s="1"/>
  <c r="H348" i="2" s="1"/>
  <c r="J349" i="2"/>
  <c r="E349" i="2" s="1"/>
  <c r="H349" i="2" s="1"/>
  <c r="J352" i="2"/>
  <c r="E352" i="2" s="1"/>
  <c r="H352" i="2" s="1"/>
  <c r="J354" i="2"/>
  <c r="E354" i="2" s="1"/>
  <c r="H354" i="2" s="1"/>
  <c r="J356" i="2"/>
  <c r="E356" i="2" s="1"/>
  <c r="H356" i="2" s="1"/>
  <c r="J361" i="2"/>
  <c r="E361" i="2" s="1"/>
  <c r="H361" i="2" s="1"/>
  <c r="J360" i="2"/>
  <c r="E360" i="2" s="1"/>
  <c r="H360" i="2" s="1"/>
  <c r="J4" i="2"/>
  <c r="J6" i="2"/>
  <c r="E6" i="2" s="1"/>
  <c r="H6" i="2" s="1"/>
  <c r="J197" i="2"/>
  <c r="E197" i="2" s="1"/>
  <c r="H197" i="2" s="1"/>
  <c r="J206" i="2"/>
  <c r="E206" i="2" s="1"/>
  <c r="H206" i="2" s="1"/>
  <c r="J215" i="2"/>
  <c r="E215" i="2" s="1"/>
  <c r="H215" i="2" s="1"/>
  <c r="J222" i="2"/>
  <c r="E222" i="2" s="1"/>
  <c r="H222" i="2" s="1"/>
  <c r="J230" i="2"/>
  <c r="E230" i="2" s="1"/>
  <c r="H230" i="2" s="1"/>
  <c r="J238" i="2"/>
  <c r="E238" i="2" s="1"/>
  <c r="H238" i="2" s="1"/>
  <c r="J246" i="2"/>
  <c r="E246" i="2" s="1"/>
  <c r="H246" i="2" s="1"/>
  <c r="J254" i="2"/>
  <c r="E254" i="2" s="1"/>
  <c r="H254" i="2" s="1"/>
  <c r="J261" i="2"/>
  <c r="E261" i="2" s="1"/>
  <c r="H261" i="2" s="1"/>
  <c r="J270" i="2"/>
  <c r="E270" i="2" s="1"/>
  <c r="H270" i="2" s="1"/>
  <c r="J278" i="2"/>
  <c r="E278" i="2" s="1"/>
  <c r="H278" i="2" s="1"/>
  <c r="J286" i="2"/>
  <c r="E286" i="2" s="1"/>
  <c r="H286" i="2" s="1"/>
  <c r="J288" i="2"/>
  <c r="E288" i="2" s="1"/>
  <c r="H288" i="2" s="1"/>
  <c r="J293" i="2"/>
  <c r="E293" i="2" s="1"/>
  <c r="H293" i="2" s="1"/>
  <c r="J297" i="2"/>
  <c r="E297" i="2" s="1"/>
  <c r="H297" i="2" s="1"/>
  <c r="J301" i="2"/>
  <c r="E301" i="2" s="1"/>
  <c r="H301" i="2" s="1"/>
  <c r="J305" i="2"/>
  <c r="E305" i="2" s="1"/>
  <c r="H305" i="2" s="1"/>
  <c r="J312" i="2"/>
  <c r="E312" i="2" s="1"/>
  <c r="H312" i="2" s="1"/>
  <c r="J317" i="2"/>
  <c r="E317" i="2" s="1"/>
  <c r="H317" i="2" s="1"/>
  <c r="J321" i="2"/>
  <c r="E321" i="2" s="1"/>
  <c r="H321" i="2" s="1"/>
  <c r="J327" i="2"/>
  <c r="E327" i="2" s="1"/>
  <c r="H327" i="2" s="1"/>
  <c r="J332" i="2"/>
  <c r="E332" i="2" s="1"/>
  <c r="H332" i="2" s="1"/>
  <c r="J339" i="2"/>
  <c r="E339" i="2" s="1"/>
  <c r="H339" i="2" s="1"/>
  <c r="J343" i="2"/>
  <c r="E343" i="2" s="1"/>
  <c r="H343" i="2" s="1"/>
  <c r="J350" i="2"/>
  <c r="E350" i="2" s="1"/>
  <c r="H350" i="2" s="1"/>
  <c r="J355" i="2"/>
  <c r="E355" i="2" s="1"/>
  <c r="H355" i="2" s="1"/>
  <c r="J359" i="2"/>
  <c r="E359" i="2" s="1"/>
  <c r="H359" i="2" s="1"/>
  <c r="J60" i="2"/>
  <c r="E60" i="2" s="1"/>
  <c r="H60" i="2" s="1"/>
  <c r="J68" i="2"/>
  <c r="E68" i="2" s="1"/>
  <c r="H68" i="2" s="1"/>
  <c r="J76" i="2"/>
  <c r="E76" i="2" s="1"/>
  <c r="H76" i="2" s="1"/>
  <c r="J83" i="2"/>
  <c r="E83" i="2" s="1"/>
  <c r="H83" i="2" s="1"/>
  <c r="J92" i="2"/>
  <c r="E92" i="2" s="1"/>
  <c r="H92" i="2" s="1"/>
  <c r="J101" i="2"/>
  <c r="E101" i="2" s="1"/>
  <c r="H101" i="2" s="1"/>
  <c r="J109" i="2"/>
  <c r="E109" i="2" s="1"/>
  <c r="H109" i="2" s="1"/>
  <c r="J116" i="2"/>
  <c r="E116" i="2" s="1"/>
  <c r="H116" i="2" s="1"/>
  <c r="J124" i="2"/>
  <c r="E124" i="2" s="1"/>
  <c r="H124" i="2" s="1"/>
  <c r="J133" i="2"/>
  <c r="E133" i="2" s="1"/>
  <c r="H133" i="2" s="1"/>
  <c r="J139" i="2"/>
  <c r="E139" i="2" s="1"/>
  <c r="H139" i="2" s="1"/>
  <c r="J148" i="2"/>
  <c r="E148" i="2" s="1"/>
  <c r="H148" i="2" s="1"/>
  <c r="J157" i="2"/>
  <c r="E157" i="2" s="1"/>
  <c r="H157" i="2" s="1"/>
  <c r="J163" i="2"/>
  <c r="E163" i="2" s="1"/>
  <c r="H163" i="2" s="1"/>
  <c r="J172" i="2"/>
  <c r="E172" i="2" s="1"/>
  <c r="H172" i="2" s="1"/>
  <c r="J177" i="2"/>
  <c r="E177" i="2" s="1"/>
  <c r="H177" i="2" s="1"/>
  <c r="J183" i="2"/>
  <c r="E183" i="2" s="1"/>
  <c r="H183" i="2" s="1"/>
  <c r="J186" i="2"/>
  <c r="E186" i="2" s="1"/>
  <c r="H186" i="2" s="1"/>
  <c r="J190" i="2"/>
  <c r="E190" i="2" s="1"/>
  <c r="H190" i="2" s="1"/>
  <c r="J194" i="2"/>
  <c r="E194" i="2" s="1"/>
  <c r="H194" i="2" s="1"/>
  <c r="J202" i="2"/>
  <c r="E202" i="2" s="1"/>
  <c r="H202" i="2" s="1"/>
  <c r="J209" i="2"/>
  <c r="E209" i="2" s="1"/>
  <c r="H209" i="2" s="1"/>
  <c r="J219" i="2"/>
  <c r="E219" i="2" s="1"/>
  <c r="H219" i="2" s="1"/>
  <c r="J225" i="2"/>
  <c r="E225" i="2" s="1"/>
  <c r="H225" i="2" s="1"/>
  <c r="J234" i="2"/>
  <c r="E234" i="2" s="1"/>
  <c r="H234" i="2" s="1"/>
  <c r="J242" i="2"/>
  <c r="E242" i="2" s="1"/>
  <c r="H242" i="2" s="1"/>
  <c r="J251" i="2"/>
  <c r="E251" i="2" s="1"/>
  <c r="H251" i="2" s="1"/>
  <c r="J258" i="2"/>
  <c r="E258" i="2" s="1"/>
  <c r="H258" i="2" s="1"/>
  <c r="J265" i="2"/>
  <c r="E265" i="2" s="1"/>
  <c r="H265" i="2" s="1"/>
  <c r="J273" i="2"/>
  <c r="E273" i="2" s="1"/>
  <c r="H273" i="2" s="1"/>
  <c r="J282" i="2"/>
  <c r="E282" i="2" s="1"/>
  <c r="H282" i="2" s="1"/>
  <c r="J287" i="2"/>
  <c r="E287" i="2" s="1"/>
  <c r="H287" i="2" s="1"/>
  <c r="J291" i="2"/>
  <c r="E291" i="2" s="1"/>
  <c r="H291" i="2" s="1"/>
  <c r="J295" i="2"/>
  <c r="E295" i="2" s="1"/>
  <c r="H295" i="2" s="1"/>
  <c r="J300" i="2"/>
  <c r="E300" i="2" s="1"/>
  <c r="H300" i="2" s="1"/>
  <c r="J302" i="2"/>
  <c r="E302" i="2" s="1"/>
  <c r="H302" i="2" s="1"/>
  <c r="J309" i="2"/>
  <c r="E309" i="2" s="1"/>
  <c r="H309" i="2" s="1"/>
  <c r="J308" i="2"/>
  <c r="E308" i="2" s="1"/>
  <c r="H308" i="2" s="1"/>
  <c r="J313" i="2"/>
  <c r="E313" i="2" s="1"/>
  <c r="H313" i="2" s="1"/>
  <c r="J316" i="2"/>
  <c r="E316" i="2" s="1"/>
  <c r="H316" i="2" s="1"/>
  <c r="J319" i="2"/>
  <c r="E319" i="2" s="1"/>
  <c r="H319" i="2" s="1"/>
  <c r="J322" i="2"/>
  <c r="E322" i="2" s="1"/>
  <c r="H322" i="2" s="1"/>
  <c r="J325" i="2"/>
  <c r="E325" i="2" s="1"/>
  <c r="H325" i="2" s="1"/>
  <c r="J329" i="2"/>
  <c r="E329" i="2" s="1"/>
  <c r="H329" i="2" s="1"/>
  <c r="J331" i="2"/>
  <c r="E331" i="2" s="1"/>
  <c r="H331" i="2" s="1"/>
  <c r="J335" i="2"/>
  <c r="E335" i="2" s="1"/>
  <c r="H335" i="2" s="1"/>
  <c r="J337" i="2"/>
  <c r="E337" i="2" s="1"/>
  <c r="H337" i="2" s="1"/>
  <c r="J341" i="2"/>
  <c r="E341" i="2" s="1"/>
  <c r="H341" i="2" s="1"/>
  <c r="J344" i="2"/>
  <c r="E344" i="2" s="1"/>
  <c r="H344" i="2" s="1"/>
  <c r="J347" i="2"/>
  <c r="E347" i="2" s="1"/>
  <c r="H347" i="2" s="1"/>
  <c r="J351" i="2"/>
  <c r="E351" i="2" s="1"/>
  <c r="H351" i="2" s="1"/>
  <c r="J353" i="2"/>
  <c r="E353" i="2" s="1"/>
  <c r="H353" i="2" s="1"/>
  <c r="J357" i="2"/>
  <c r="E357" i="2" s="1"/>
  <c r="H357" i="2" s="1"/>
  <c r="J358" i="2"/>
  <c r="E358" i="2" s="1"/>
  <c r="H358" i="2" s="1"/>
  <c r="J5" i="2"/>
  <c r="E5" i="2" s="1"/>
  <c r="H5" i="2" s="1"/>
  <c r="J363" i="2"/>
  <c r="E363" i="2" s="1"/>
  <c r="E7" i="1" l="1"/>
  <c r="H363" i="2"/>
  <c r="E5" i="1" s="1"/>
  <c r="E6" i="1"/>
</calcChain>
</file>

<file path=xl/sharedStrings.xml><?xml version="1.0" encoding="utf-8"?>
<sst xmlns="http://schemas.openxmlformats.org/spreadsheetml/2006/main" count="30" uniqueCount="30">
  <si>
    <t>BOSTADSLÅN</t>
  </si>
  <si>
    <t>KALKYLATOR</t>
  </si>
  <si>
    <t>LÅNEINFORMATION</t>
  </si>
  <si>
    <t>Inköpspris</t>
  </si>
  <si>
    <t>Räntesats</t>
  </si>
  <si>
    <t>Lånets löptid (i månader)</t>
  </si>
  <si>
    <t>Lånebelopp</t>
  </si>
  <si>
    <t>Startdatum för lån</t>
  </si>
  <si>
    <t>* Månatliga betalningar totalt = lånebetalningar plus fastighetsavgift</t>
  </si>
  <si>
    <t>VÄRDEN</t>
  </si>
  <si>
    <t>MÅNATLIG LÅNEBETALNING</t>
  </si>
  <si>
    <t>NYCKELSTATISTIK</t>
  </si>
  <si>
    <t>Månatliga lånebetalningar</t>
  </si>
  <si>
    <t>Månatliga betalningar totalt*</t>
  </si>
  <si>
    <t>Lånebetalningar totalt</t>
  </si>
  <si>
    <t>Betald ränta totalt</t>
  </si>
  <si>
    <t>Fastighetsavgift, månadsbelopp</t>
  </si>
  <si>
    <t>TOTALSUMMOR</t>
  </si>
  <si>
    <t>Till Amorteringstabell</t>
  </si>
  <si>
    <t>AMORTERINGS-</t>
  </si>
  <si>
    <t>TABELL</t>
  </si>
  <si>
    <t>#</t>
  </si>
  <si>
    <t>betalning
datum</t>
  </si>
  <si>
    <t>öppnings-
saldo</t>
  </si>
  <si>
    <t>ränta</t>
  </si>
  <si>
    <t>lånebelopp</t>
  </si>
  <si>
    <t>fastighets-
avgift</t>
  </si>
  <si>
    <t>summa
betalningar</t>
  </si>
  <si>
    <t>slut-
saldo</t>
  </si>
  <si>
    <t>#
återstående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</si>
</sst>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5" formatCode="#,##0\ &quot;kr&quot;;\-#,##0\ &quot;kr&quot;"/>
    <numFmt numFmtId="164" formatCode="&quot;$&quot;#,##0"/>
    <numFmt numFmtId="165" formatCode="0.0%"/>
    <numFmt numFmtId="166" formatCode="#,##0_ ;\-#,##0\ "/>
    <numFmt numFmtId="167" formatCode="#,##0\ &quot;kr&quot;"/>
    <numFmt numFmtId="168" formatCode="_-* #,##0\ _k_r_-;\-* #,##0\ _k_r_-;_-* &quot;-&quot;\ _k_r_-;_-@_-"/>
  </numFmts>
  <fonts count="11" x14ac:knownFonts="1">
    <font>
      <sz val="11"/>
      <color theme="1" tint="0.3499862666707358"/>
      <name val="Calibri"/>
      <family val="2"/>
      <scheme val="minor"/>
    </font>
    <font>
      <b/>
      <sz val="11"/>
      <color theme="3"/>
      <name val="Calibri"/>
      <family val="2"/>
      <scheme val="major"/>
    </font>
    <font>
      <sz val="20"/>
      <color theme="2"/>
      <name val="Calibri"/>
      <family val="2"/>
      <scheme val="major"/>
    </font>
    <font>
      <sz val="12"/>
      <color theme="2"/>
      <name val="Calibri"/>
      <family val="2"/>
      <scheme val="major"/>
    </font>
    <font>
      <sz val="10"/>
      <color theme="1" tint="0.3499862666707358"/>
      <name val="Calibri"/>
      <family val="2"/>
      <scheme val="minor"/>
    </font>
    <font>
      <sz val="20"/>
      <color theme="3" tint="9.994811853389081E-2"/>
      <name val="Calibri"/>
      <family val="2"/>
      <scheme val="major"/>
    </font>
    <font>
      <sz val="11"/>
      <color theme="1" tint="0.3499862666707358"/>
      <name val="Calibri"/>
      <family val="2"/>
      <scheme val="minor"/>
    </font>
    <font>
      <sz val="11"/>
      <color theme="5" tint="-0.249946592608417"/>
      <name val="Calibri"/>
      <family val="2"/>
      <scheme val="major"/>
    </font>
    <font>
      <b/>
      <u/>
      <sz val="11"/>
      <color theme="9" tint="-0.249946592608417"/>
      <name val="Calibri"/>
      <family val="2"/>
      <scheme val="minor"/>
    </font>
    <font>
      <b/>
      <u/>
      <sz val="11"/>
      <color theme="5" tint="-0.249946592608417"/>
      <name val="Calibri"/>
      <family val="2"/>
      <scheme val="minor"/>
    </font>
    <font>
      <i/>
      <sz val="11"/>
      <color theme="1" tint="0.349986266670735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450666829432"/>
        <bgColor indexed="64"/>
      </patternFill>
    </fill>
    <fill>
      <patternFill patternType="solid">
        <fgColor theme="5" tint="-0.24994659260841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</borders>
  <cellStyleXfs count="17">
    <xf numFmtId="0" fontId="0" fillId="0" borderId="0">
      <alignment horizontal="left" wrapText="1" indent="1"/>
    </xf>
    <xf numFmtId="0" fontId="5" fillId="3" borderId="0" applyNumberFormat="0" applyAlignment="0" applyProtection="0"/>
    <xf numFmtId="0" fontId="3" fillId="4" borderId="4" applyNumberFormat="0" applyProtection="0">
      <alignment horizontal="left" vertical="center" wrapText="1" indent="1"/>
    </xf>
    <xf numFmtId="0" fontId="3" fillId="2" borderId="0" applyNumberFormat="0" applyAlignment="0" applyProtection="0"/>
    <xf numFmtId="0" fontId="7" fillId="0" borderId="1" applyFill="0" applyBorder="0" applyProtection="0">
      <alignment horizontal="right" indent="1"/>
    </xf>
    <xf numFmtId="0" fontId="1" fillId="0" borderId="0" applyNumberFormat="0" applyFill="0" applyBorder="0" applyAlignment="0" applyProtection="0"/>
    <xf numFmtId="0" fontId="9" fillId="0" borderId="0" applyNumberFormat="0" applyFill="0" applyProtection="0">
      <alignment horizontal="right"/>
    </xf>
    <xf numFmtId="0" fontId="8" fillId="0" borderId="0" applyNumberFormat="0" applyFill="0" applyAlignment="0" applyProtection="0"/>
    <xf numFmtId="14" fontId="6" fillId="0" borderId="0" applyFont="0" applyFill="0" applyBorder="0" applyAlignment="0">
      <alignment horizontal="left" indent="1"/>
    </xf>
    <xf numFmtId="0" fontId="3" fillId="4" borderId="0" applyFont="0" applyBorder="0">
      <alignment horizontal="center" wrapText="1"/>
      <protection locked="0"/>
    </xf>
    <xf numFmtId="0" fontId="10" fillId="0" borderId="0" applyNumberFormat="0" applyFill="0" applyBorder="0" applyProtection="0">
      <alignment wrapText="1"/>
    </xf>
    <xf numFmtId="0" fontId="6" fillId="0" borderId="3" applyNumberFormat="0" applyFont="0" applyFill="0" applyAlignment="0">
      <alignment wrapText="1"/>
    </xf>
    <xf numFmtId="167" fontId="2" fillId="2" borderId="0">
      <alignment horizontal="center" vertical="center"/>
    </xf>
    <xf numFmtId="168" fontId="6" fillId="0" borderId="0" applyFont="0" applyFill="0" applyBorder="0" applyProtection="0">
      <alignment horizontal="right" indent="1"/>
    </xf>
    <xf numFmtId="166" fontId="6" fillId="0" borderId="0" applyFont="0" applyFill="0" applyBorder="0" applyProtection="0">
      <alignment horizontal="center"/>
    </xf>
    <xf numFmtId="5" fontId="6" fillId="0" borderId="0" applyFont="0" applyFill="0" applyBorder="0" applyProtection="0">
      <alignment horizontal="right"/>
    </xf>
    <xf numFmtId="165" fontId="6" fillId="0" borderId="0" applyFont="0" applyFill="0" applyBorder="0" applyProtection="0">
      <alignment horizontal="right" indent="1"/>
    </xf>
  </cellStyleXfs>
  <cellXfs count="26">
    <xf numFmtId="0" fontId="0" fillId="0" borderId="0" xfId="0">
      <alignment horizontal="left" wrapText="1" indent="1"/>
    </xf>
    <xf numFmtId="0" fontId="4" fillId="0" borderId="0" xfId="0" applyFont="1" applyProtection="1">
      <alignment horizontal="left" wrapText="1" indent="1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5" borderId="0" xfId="1" applyFill="1" applyProtection="1">
      <protection locked="0"/>
    </xf>
    <xf numFmtId="0" fontId="0" fillId="0" borderId="0" xfId="0" applyProtection="1">
      <alignment horizontal="left" wrapText="1" indent="1"/>
      <protection locked="0"/>
    </xf>
    <xf numFmtId="0" fontId="3" fillId="2" borderId="0" xfId="3" applyAlignment="1" applyProtection="1">
      <alignment horizontal="center"/>
    </xf>
    <xf numFmtId="0" fontId="3" fillId="4" borderId="0" xfId="9">
      <alignment horizontal="center" wrapText="1"/>
      <protection locked="0"/>
    </xf>
    <xf numFmtId="164" fontId="9" fillId="0" borderId="0" xfId="6" applyNumberFormat="1" applyFill="1" applyProtection="1">
      <alignment horizontal="right"/>
      <protection locked="0"/>
    </xf>
    <xf numFmtId="0" fontId="0" fillId="0" borderId="0" xfId="0" applyAlignment="1">
      <alignment vertical="top"/>
    </xf>
    <xf numFmtId="167" fontId="2" fillId="2" borderId="0" xfId="12">
      <alignment horizontal="center" vertical="center"/>
    </xf>
    <xf numFmtId="165" fontId="0" fillId="0" borderId="0" xfId="16" applyFont="1" applyFill="1" applyBorder="1">
      <alignment horizontal="right" indent="1"/>
    </xf>
    <xf numFmtId="166" fontId="6" fillId="0" borderId="0" xfId="14">
      <alignment horizontal="center"/>
    </xf>
    <xf numFmtId="0" fontId="3" fillId="4" borderId="4" xfId="2">
      <alignment horizontal="left" vertical="center" wrapText="1" indent="1"/>
    </xf>
    <xf numFmtId="0" fontId="3" fillId="4" borderId="3" xfId="11" applyFont="1" applyFill="1" applyAlignment="1">
      <alignment horizontal="left" vertical="center" wrapText="1" indent="1"/>
    </xf>
    <xf numFmtId="14" fontId="7" fillId="0" borderId="0" xfId="8" applyFont="1" applyFill="1" applyBorder="1" applyAlignment="1">
      <alignment horizontal="right" indent="1"/>
    </xf>
    <xf numFmtId="0" fontId="5" fillId="3" borderId="0" xfId="1" applyAlignment="1">
      <alignment horizontal="left" wrapText="1" indent="1"/>
    </xf>
    <xf numFmtId="0" fontId="9" fillId="0" borderId="0" xfId="6">
      <alignment horizontal="right"/>
    </xf>
    <xf numFmtId="0" fontId="10" fillId="0" borderId="0" xfId="10" applyAlignment="1"/>
    <xf numFmtId="166" fontId="0" fillId="0" borderId="0" xfId="14" applyFont="1">
      <alignment horizontal="center"/>
    </xf>
    <xf numFmtId="0" fontId="5" fillId="3" borderId="0" xfId="1" applyAlignment="1">
      <alignment wrapText="1"/>
    </xf>
    <xf numFmtId="0" fontId="5" fillId="3" borderId="0" xfId="1" applyNumberFormat="1" applyAlignment="1" applyProtection="1">
      <protection locked="0"/>
    </xf>
    <xf numFmtId="0" fontId="5" fillId="3" borderId="2" xfId="1" applyNumberFormat="1" applyBorder="1" applyAlignment="1" applyProtection="1">
      <alignment horizontal="left" vertical="top"/>
      <protection locked="0"/>
    </xf>
    <xf numFmtId="5" fontId="0" fillId="0" borderId="0" xfId="15" applyFont="1" applyFill="1" applyBorder="1" applyAlignment="1">
      <alignment horizontal="right" indent="1"/>
    </xf>
    <xf numFmtId="168" fontId="0" fillId="0" borderId="0" xfId="13" applyFont="1" applyFill="1" applyBorder="1" applyAlignment="1">
      <alignment horizontal="right"/>
    </xf>
    <xf numFmtId="5" fontId="0" fillId="0" borderId="0" xfId="15" applyFont="1" applyAlignment="1">
      <alignment horizontal="right" indent="1"/>
    </xf>
    <xf numFmtId="14" fontId="0" fillId="0" borderId="0" xfId="8" applyFont="1" applyFill="1" applyBorder="1" applyAlignment="1">
      <alignment horizontal="left" wrapText="1" indent="1"/>
    </xf>
  </cellXfs>
  <cellStyles count="17">
    <cellStyle name="Amorteringstabell, rubrik" xfId="9" xr:uid="{00000000-0005-0000-0000-000000000000}"/>
    <cellStyle name="Datum" xfId="8" xr:uid="{00000000-0005-0000-0000-000004000000}"/>
    <cellStyle name="Följd hyperlänk" xfId="7" builtinId="9" customBuiltin="1"/>
    <cellStyle name="Förklarande text" xfId="10" builtinId="53" customBuiltin="1"/>
    <cellStyle name="Hyperlänk" xfId="6" builtinId="8" customBuiltin="1"/>
    <cellStyle name="Månatlig lånebetalning" xfId="12" xr:uid="{00000000-0005-0000-0000-00000D000000}"/>
    <cellStyle name="Normal" xfId="0" builtinId="0" customBuiltin="1"/>
    <cellStyle name="Nyckelstatistik, vänster kantlinje" xfId="11" xr:uid="{00000000-0005-0000-0000-00000C000000}"/>
    <cellStyle name="Procent" xfId="16" builtinId="5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Tusental" xfId="13" builtinId="3" customBuiltin="1"/>
    <cellStyle name="Tusental [0]" xfId="14" builtinId="6" customBuiltin="1"/>
    <cellStyle name="Valuta" xfId="15" builtinId="4" customBuiltin="1"/>
  </cellStyles>
  <dxfs count="25"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alignment horizontal="center" vertical="bottom" textRotation="0" wrapText="0" indent="0" justifyLastLine="0" shrinkToFit="0" readingOrder="0"/>
    </dxf>
    <dxf>
      <numFmt numFmtId="0" formatCode="General"/>
      <protection locked="1" hidden="0"/>
    </dxf>
    <dxf>
      <alignment horizontal="right" vertical="bottom" textRotation="0" wrapText="0" indent="1" justifyLastLine="0" shrinkToFit="0" readingOrder="0"/>
    </dxf>
    <dxf>
      <alignment horizontal="right" vertical="bottom" textRotation="0" wrapText="0" indent="1" justifyLastLine="0" shrinkToFit="0" readingOrder="0"/>
    </dxf>
    <dxf>
      <alignment horizontal="right" vertical="bottom" textRotation="0" wrapText="0" indent="1" justifyLastLine="0" shrinkToFit="0" readingOrder="0"/>
    </dxf>
    <dxf>
      <alignment horizontal="right" vertical="bottom" textRotation="0" wrapText="0" indent="1" justifyLastLine="0" shrinkToFit="0" readingOrder="0"/>
    </dxf>
    <dxf>
      <alignment horizontal="right" vertical="bottom" textRotation="0" wrapText="0" indent="1" justifyLastLine="0" shrinkToFit="0" readingOrder="0"/>
    </dxf>
    <dxf>
      <alignment horizontal="right" vertical="bottom" textRotation="0" wrapText="0" indent="1" justifyLastLine="0" shrinkToFit="0" readingOrder="0"/>
    </dxf>
    <dxf>
      <numFmt numFmtId="166" formatCode="#,##0_ ;\-#,##0\ "/>
      <alignment horizontal="center" vertical="bottom" textRotation="0" wrapText="0" indent="0" justifyLastLine="0" shrinkToFit="0" readingOrder="0"/>
    </dxf>
    <dxf>
      <alignment horizontal="right" vertical="bottom" textRotation="0" wrapText="0" indent="1" justifyLastLine="0" shrinkToFit="0" readingOrder="0"/>
    </dxf>
    <dxf>
      <alignment horizontal="right" vertical="bottom" textRotation="0" wrapText="0" indent="1" justifyLastLine="0" shrinkToFit="0" readingOrder="0"/>
    </dxf>
    <dxf>
      <alignment horizontal="right" vertical="bottom" textRotation="0" wrapText="0" indent="1" justifyLastLine="0" shrinkToFit="0" readingOrder="0"/>
    </dxf>
    <dxf>
      <alignment horizontal="right" vertical="bottom" textRotation="0" wrapText="0" indent="1" justifyLastLine="0" shrinkToFit="0" readingOrder="0"/>
    </dxf>
    <dxf>
      <alignment horizontal="right" vertical="bottom" textRotation="0" wrapText="0" indent="1" justifyLastLine="0" shrinkToFit="0" readingOrder="0"/>
    </dxf>
    <dxf>
      <alignment horizontal="right" vertical="bottom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8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protection locked="1" hidden="0"/>
    </dxf>
    <dxf>
      <alignment horizontal="right" vertical="bottom" textRotation="0" wrapText="0" indent="1" justifyLastLine="0" shrinkToFit="0" readingOrder="0"/>
    </dxf>
    <dxf>
      <protection locked="0" hidden="0"/>
    </dxf>
    <dxf>
      <protection locked="0" hidden="0"/>
    </dxf>
    <dxf>
      <font>
        <b val="0"/>
        <i val="0"/>
        <color theme="5" tint="-0.249946592608417"/>
      </font>
      <border>
        <right style="thick">
          <color theme="0"/>
        </right>
      </border>
    </dxf>
    <dxf>
      <font>
        <b val="0"/>
        <i val="0"/>
        <color theme="5" tint="-0.249946592608417"/>
      </font>
      <fill>
        <patternFill patternType="solid">
          <bgColor theme="2"/>
        </patternFill>
      </fill>
    </dxf>
    <dxf>
      <font>
        <b/>
        <i val="0"/>
        <color theme="0"/>
      </font>
      <fill>
        <patternFill>
          <bgColor theme="5" tint="-0.249946592608417"/>
        </patternFill>
      </fill>
      <border>
        <left style="thick">
          <color theme="0"/>
        </left>
        <top style="thick">
          <color theme="0"/>
        </top>
      </border>
    </dxf>
    <dxf>
      <font>
        <b val="0"/>
        <i val="0"/>
        <color auto="1"/>
      </font>
      <fill>
        <patternFill patternType="solid">
          <bgColor theme="2"/>
        </patternFill>
      </fill>
      <border diagonalUp="0" diagonalDown="0">
        <left/>
        <right/>
        <top style="thick">
          <color theme="0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PivotStyle="PivotStyleLight16">
    <tableStyle name="Bolånekalkylator" pivot="0" count="4" xr9:uid="{00000000-0011-0000-FFFF-FFFF00000000}">
      <tableStyleElement type="wholeTable" dxfId="24"/>
      <tableStyleElement type="headerRow" dxfId="23"/>
      <tableStyleElement type="lastColumn" dxfId="22"/>
      <tableStyleElement type="secondColumnStrip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Låneinformation" displayName="Låneinformation" ref="B3:E8" totalsRowDxfId="20">
  <autoFilter ref="B3:E8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LÅNEINFORMATION" totalsRowLabel="Total"/>
    <tableColumn id="4" xr3:uid="{00000000-0010-0000-0000-000004000000}" name="VÄRDEN" totalsRowFunction="count"/>
    <tableColumn id="2" xr3:uid="{00000000-0010-0000-0000-000002000000}" name="NYCKELSTATISTIK" totalsRowDxfId="19"/>
    <tableColumn id="3" xr3:uid="{00000000-0010-0000-0000-000003000000}" name="TOTALSUMMOR" dataDxfId="18"/>
  </tableColumns>
  <tableStyleInfo name="Bolånekalkylator" showFirstColumn="0" showLastColumn="1" showRowStripes="1" showColumnStripes="1"/>
  <extLst>
    <ext xmlns:x14="http://schemas.microsoft.com/office/spreadsheetml/2009/9/main" uri="{504A1905-F514-4f6f-8877-14C23A59335A}">
      <x14:table altTextSummary="Ange nyckelstatistik för månatliga låneavbetalningar, månatliga avbetalningar totalt, låneavbetalningar totalt och total betald ränta.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Amortering" displayName="Amortering" ref="B3:J363" dataDxfId="17">
  <autoFilter ref="B3:J363" xr:uid="{00000000-0009-0000-0100-000001000000}"/>
  <tableColumns count="9">
    <tableColumn id="1" xr3:uid="{00000000-0010-0000-0100-000001000000}" name="#" totalsRowLabel="Summa" totalsRowDxfId="1" dataCellStyle="Tusental [0]">
      <calculatedColumnFormula>ROWS($B$4:B4)</calculatedColumnFormula>
    </tableColumn>
    <tableColumn id="2" xr3:uid="{00000000-0010-0000-0100-000002000000}" name="betalning_x000a_datum" dataDxfId="16" totalsRowDxfId="2" dataCellStyle="Datum">
      <calculatedColumnFormula>IF(AngivnaVärden,IF(Amortering[[#This Row],['#]]&lt;=LånetsLöptid,IF(ROW()-ROW(Amortering[[#Headers],[betalning
datum]])=1,LoanStart,IF(I3&gt;0,EDATE(C3,1),"")),""),"")</calculatedColumnFormula>
    </tableColumn>
    <tableColumn id="3" xr3:uid="{00000000-0010-0000-0100-000003000000}" name="öppnings-_x000a_saldo" dataDxfId="15" totalsRowDxfId="3" dataCellStyle="Valuta">
      <calculatedColumnFormula>IF(ROW()-ROW(Amortering[[#Headers],[öppnings-
saldo]])=1,Lånebelopp,IF(Amortering[[#This Row],[betalning
datum]]="",0,INDEX(Amortering[], ROW()-4,8)))</calculatedColumnFormula>
    </tableColumn>
    <tableColumn id="4" xr3:uid="{00000000-0010-0000-0100-000004000000}" name="ränta" dataDxfId="14" totalsRowDxfId="4" dataCellStyle="Valuta">
      <calculatedColumnFormula>IF(AngivnaVärden,IF(ROW()-ROW(Amortering[[#Headers],[ränta]])=1,-IPMT(Räntesats/12,1,LånetsLöptid-ROWS($C$4:C4)+1,Amortering[[#This Row],[öppnings-
saldo]]),IFERROR(-IPMT(Räntesats/12,1,Amortering[[#This Row],['#
återstående]],D5),0)),0)</calculatedColumnFormula>
    </tableColumn>
    <tableColumn id="5" xr3:uid="{00000000-0010-0000-0100-000005000000}" name="lånebelopp" dataDxfId="13" totalsRowDxfId="5" dataCellStyle="Valuta">
      <calculatedColumnFormula>IFERROR(IF(AND(AngivnaVärden,Amortering[[#This Row],[betalning
datum]]&lt;&gt;""),-PPMT(Räntesats/12,1,LånetsLöptid-ROWS($C$4:C4)+1,Amortering[[#This Row],[öppnings-
saldo]]),""),0)</calculatedColumnFormula>
    </tableColumn>
    <tableColumn id="7" xr3:uid="{00000000-0010-0000-0100-000007000000}" name="fastighets-_x000a_avgift" dataDxfId="12" totalsRowDxfId="6" dataCellStyle="Valuta">
      <calculatedColumnFormula>IF(Amortering[[#This Row],[betalning
datum]]="",0,PropertyTaxAmount)</calculatedColumnFormula>
    </tableColumn>
    <tableColumn id="9" xr3:uid="{00000000-0010-0000-0100-000009000000}" name="summa_x000a_betalningar" dataDxfId="11" totalsRowDxfId="7" dataCellStyle="Valuta">
      <calculatedColumnFormula>IF(Amortering[[#This Row],[betalning
datum]]="",0,Amortering[[#This Row],[ränta]]+Amortering[[#This Row],[lånebelopp]]+Amortering[[#This Row],[fastighets-
avgift]])</calculatedColumnFormula>
    </tableColumn>
    <tableColumn id="10" xr3:uid="{00000000-0010-0000-0100-00000A000000}" name="slut-_x000a_saldo" dataDxfId="10" totalsRowDxfId="8" dataCellStyle="Valuta">
      <calculatedColumnFormula>IF(Amortering[[#This Row],[betalning
datum]]="",0,Amortering[[#This Row],[öppnings-
saldo]]-Amortering[[#This Row],[lånebelopp]])</calculatedColumnFormula>
    </tableColumn>
    <tableColumn id="11" xr3:uid="{00000000-0010-0000-0100-00000B000000}" name="#_x000a_återstående" totalsRowFunction="sum" totalsRowDxfId="9" dataCellStyle="Tusental [0]">
      <calculatedColumnFormula>IF(Amortering[[#This Row],[slut-
saldo]]&gt;0,LastRow-ROW(),0)</calculatedColumnFormula>
    </tableColumn>
  </tableColumns>
  <tableStyleInfo name="Bolånekalkylator" showFirstColumn="0" showLastColumn="0" showRowStripes="1" showColumnStripes="0"/>
  <extLst>
    <ext xmlns:x14="http://schemas.microsoft.com/office/spreadsheetml/2009/9/main" uri="{504A1905-F514-4f6f-8877-14C23A59335A}">
      <x14:table altTextSummary="Beräkningar för lånebetalningar över tid. Ytterligare betalningar förutsätter en extra betalning med samma månadsbelopp. Lägg till en ny rad och ange betalningsdatum. Kolumnerna uppdateras automatiskt"/>
    </ext>
  </extLst>
</table>
</file>

<file path=xl/theme/theme11.xml><?xml version="1.0" encoding="utf-8"?>
<a:theme xmlns:a="http://schemas.openxmlformats.org/drawingml/2006/main" name="Office Theme">
  <a:themeElements>
    <a:clrScheme name="Custom 12">
      <a:dk1>
        <a:sysClr val="windowText" lastClr="000000"/>
      </a:dk1>
      <a:lt1>
        <a:sysClr val="window" lastClr="FFFFFF"/>
      </a:lt1>
      <a:dk2>
        <a:srgbClr val="051B20"/>
      </a:dk2>
      <a:lt2>
        <a:srgbClr val="F7F7F9"/>
      </a:lt2>
      <a:accent1>
        <a:srgbClr val="8FC356"/>
      </a:accent1>
      <a:accent2>
        <a:srgbClr val="1C8FA7"/>
      </a:accent2>
      <a:accent3>
        <a:srgbClr val="EAA158"/>
      </a:accent3>
      <a:accent4>
        <a:srgbClr val="F6655A"/>
      </a:accent4>
      <a:accent5>
        <a:srgbClr val="E1D780"/>
      </a:accent5>
      <a:accent6>
        <a:srgbClr val="95669E"/>
      </a:accent6>
      <a:hlink>
        <a:srgbClr val="6B9B37"/>
      </a:hlink>
      <a:folHlink>
        <a:srgbClr val="95669E"/>
      </a:folHlink>
    </a:clrScheme>
    <a:fontScheme name="Theme Fon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2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3999755851924192"/>
    <pageSetUpPr autoPageBreaks="0" fitToPage="1"/>
  </sheetPr>
  <dimension ref="A1:E10"/>
  <sheetViews>
    <sheetView showGridLines="0" tabSelected="1" zoomScaleNormal="100" workbookViewId="0"/>
  </sheetViews>
  <sheetFormatPr defaultColWidth="8.85546875" defaultRowHeight="30" customHeight="1" x14ac:dyDescent="0.25"/>
  <cols>
    <col min="1" max="1" width="2.7109375" style="1" customWidth="1"/>
    <col min="2" max="2" width="35.7109375" style="2" customWidth="1"/>
    <col min="3" max="3" width="20.7109375" style="1" customWidth="1"/>
    <col min="4" max="4" width="35.7109375" style="1" customWidth="1"/>
    <col min="5" max="5" width="20.7109375" customWidth="1"/>
    <col min="6" max="16384" width="8.85546875" style="1"/>
  </cols>
  <sheetData>
    <row r="1" spans="1:5" ht="30" customHeight="1" x14ac:dyDescent="0.4">
      <c r="A1"/>
      <c r="B1" s="19" t="s">
        <v>0</v>
      </c>
      <c r="C1" s="19"/>
      <c r="D1" s="5" t="s">
        <v>10</v>
      </c>
      <c r="E1" s="15"/>
    </row>
    <row r="2" spans="1:5" ht="30" customHeight="1" thickBot="1" x14ac:dyDescent="0.45">
      <c r="A2"/>
      <c r="B2" s="19" t="s">
        <v>1</v>
      </c>
      <c r="C2" s="19"/>
      <c r="D2" s="9">
        <f>E4</f>
        <v>1.0736432460242781E3</v>
      </c>
      <c r="E2" s="15"/>
    </row>
    <row r="3" spans="1:5" ht="35.1" customHeight="1" thickTop="1" x14ac:dyDescent="0.25">
      <c r="A3"/>
      <c r="B3" s="12" t="s">
        <v>2</v>
      </c>
      <c r="C3" s="12" t="s">
        <v>9</v>
      </c>
      <c r="D3" s="13" t="s">
        <v>11</v>
      </c>
      <c r="E3" s="12" t="s">
        <v>17</v>
      </c>
    </row>
    <row r="4" spans="1:5" ht="30" customHeight="1" x14ac:dyDescent="0.25">
      <c r="B4" t="s">
        <v>3</v>
      </c>
      <c r="C4" s="22">
        <v>300000</v>
      </c>
      <c r="D4" t="s">
        <v>12</v>
      </c>
      <c r="E4" s="24">
        <f>IFERROR(PMT(Räntesats/12,LånetsLöptid,-Lånebelopp),0)</f>
        <v>1.0736432460242781E3</v>
      </c>
    </row>
    <row r="5" spans="1:5" ht="30" customHeight="1" x14ac:dyDescent="0.25">
      <c r="B5" t="s">
        <v>4</v>
      </c>
      <c r="C5" s="10">
        <v>0.05</v>
      </c>
      <c r="D5" t="s">
        <v>13</v>
      </c>
      <c r="E5" s="24">
        <f ca="1">IFERROR(IF(AngivnaVärden,SUM(summa_betalningar),0),0)</f>
        <v>5.2067923652670986E5</v>
      </c>
    </row>
    <row r="6" spans="1:5" ht="30" customHeight="1" x14ac:dyDescent="0.25">
      <c r="B6" t="s">
        <v>5</v>
      </c>
      <c r="C6" s="23">
        <v>360</v>
      </c>
      <c r="D6" t="s">
        <v>14</v>
      </c>
      <c r="E6" s="24">
        <f ca="1">IFERROR(IF(AngivnaVärden,SUM(total_loan_payment),0),0)</f>
        <v>3.8567923652670946E5</v>
      </c>
    </row>
    <row r="7" spans="1:5" ht="30" customHeight="1" x14ac:dyDescent="0.25">
      <c r="B7" t="s">
        <v>6</v>
      </c>
      <c r="C7" s="22">
        <v>200000</v>
      </c>
      <c r="D7" t="s">
        <v>15</v>
      </c>
      <c r="E7" s="24">
        <f ca="1">IFERROR(IF(AngivnaVärden,SUM(ränta),0),0)</f>
        <v>1.8567923652670963E5</v>
      </c>
    </row>
    <row r="8" spans="1:5" ht="30" customHeight="1" x14ac:dyDescent="0.25">
      <c r="B8" t="s">
        <v>7</v>
      </c>
      <c r="C8" s="14">
        <f ca="1">TODAY()+120</f>
        <v>44736</v>
      </c>
      <c r="D8" t="s">
        <v>16</v>
      </c>
      <c r="E8" s="24">
        <v>375</v>
      </c>
    </row>
    <row r="9" spans="1:5" customFormat="1" ht="30" customHeight="1" x14ac:dyDescent="0.25">
      <c r="B9" s="17" t="s">
        <v>8</v>
      </c>
      <c r="C9" s="17"/>
      <c r="D9" s="17"/>
      <c r="E9" s="17"/>
    </row>
    <row r="10" spans="1:5" ht="30" customHeight="1" x14ac:dyDescent="0.25">
      <c r="C10" s="7"/>
      <c r="D10" s="7"/>
      <c r="E10" s="16" t="s">
        <v>18</v>
      </c>
    </row>
  </sheetData>
  <sheetProtection insertRows="0" deleteRows="0" selectLockedCells="1"/>
  <mergeCells count="2">
    <mergeCell ref="B1:C1"/>
    <mergeCell ref="B2:C2"/>
  </mergeCells>
  <dataValidations xWindow="814" yWindow="404" count="16">
    <dataValidation type="whole" errorStyle="warning" allowBlank="1" showInputMessage="1" showErrorMessage="1" error="Den maximala längden på ett lån för den här kalkylatorn är 360 månader (30 år). Välj FÖRSÖK igen för att ange ett värde mellan 1 och 360, AVBRYT för att avsluta" prompt="Ange lånetiden (i månader). Giltiga värden är mellan 1 och 360 (30 år)" sqref="C6" xr:uid="{00000000-0002-0000-0000-000000000000}">
      <formula1>1</formula1>
      <formula2>360</formula2>
    </dataValidation>
    <dataValidation allowBlank="1" showInputMessage="1" showErrorMessage="1" prompt="Bolånekalkylatorn innehåller information om lånet och automatiskt beräknar nyckelstatistik för att avgöra månadsbetalning för lånet. En navigeringslänk till amorteringstabellen finns i cell E10" sqref="A1" xr:uid="{00000000-0002-0000-0000-000001000000}"/>
    <dataValidation allowBlank="1" showInputMessage="1" showErrorMessage="1" prompt="Ange inköpspriset i den här cellen" sqref="C4" xr:uid="{00000000-0002-0000-0000-000002000000}"/>
    <dataValidation allowBlank="1" showInputMessage="1" showErrorMessage="1" prompt="Ange räntesatsen i den här cellen" sqref="C5" xr:uid="{00000000-0002-0000-0000-000003000000}"/>
    <dataValidation allowBlank="1" showInputMessage="1" showErrorMessage="1" prompt="Ange det totala lånebeloppet i den här cellen" sqref="C7" xr:uid="{00000000-0002-0000-0000-000004000000}"/>
    <dataValidation allowBlank="1" showInputMessage="1" showErrorMessage="1" prompt="Ange lånets startdatum i den här cellen" sqref="C8" xr:uid="{00000000-0002-0000-0000-000005000000}"/>
    <dataValidation allowBlank="1" showInputMessage="1" showErrorMessage="1" prompt="Ange månadsbeloppet för fastighetsavgift i den här cellen" sqref="E8" xr:uid="{00000000-0002-0000-0000-000006000000}"/>
    <dataValidation allowBlank="1" showInputMessage="1" showErrorMessage="1" prompt="Låneinformation finns i den här kolumnen under den här rubriken" sqref="B3" xr:uid="{00000000-0002-0000-0000-000007000000}"/>
    <dataValidation allowBlank="1" showInputMessage="1" showErrorMessage="1" prompt="Månatlig lånebetalning beräknas automatiskt i den här cellen" sqref="D2" xr:uid="{00000000-0002-0000-0000-000008000000}"/>
    <dataValidation allowBlank="1" showInputMessage="1" showErrorMessage="1" prompt="Ange värden för låneinformation i den här kolumnen under den här rubriken.Ange månadsbelopp för fastighetsavgift i cell E8" sqref="C3" xr:uid="{00000000-0002-0000-0000-000009000000}"/>
    <dataValidation allowBlank="1" showInputMessage="1" showErrorMessage="1" prompt="Nyckelstatistik för lånet finns i den här kolumnen under den här rubriken.Ange månadsbelopp för fastighetsavgift i cell E8" sqref="D3" xr:uid="{00000000-0002-0000-0000-00000A000000}"/>
    <dataValidation allowBlank="1" showInputMessage="1" showErrorMessage="1" prompt="Totalbelopp under den här rubriken beräknas automatiskt. Ange månadsbelopp för fastighetsavgift i cell E8" sqref="E3" xr:uid="{00000000-0002-0000-0000-00000B000000}"/>
    <dataValidation allowBlank="1" showInputMessage="1" showErrorMessage="1" prompt="Namnet på kalkylbladet finns i den här cellen och cellen under" sqref="B1:C1" xr:uid="{00000000-0002-0000-0000-00000C000000}"/>
    <dataValidation allowBlank="1" showInputMessage="1" showErrorMessage="1" prompt="Månatlig lånebetalning beräknas automatiskt nedan" sqref="D1" xr:uid="{00000000-0002-0000-0000-00000D000000}"/>
    <dataValidation allowBlank="1" showInputMessage="1" showErrorMessage="1" prompt="Den här anteckningen gäller för månatliga betalningar totalt i cell D5" sqref="B9" xr:uid="{00000000-0002-0000-0000-00000E000000}"/>
    <dataValidation allowBlank="1" showInputMessage="1" showErrorMessage="1" prompt="Länk till kalkylbladet Amorteringstabell" sqref="E10" xr:uid="{00000000-0002-0000-0000-00000F000000}"/>
  </dataValidations>
  <hyperlinks>
    <hyperlink ref="E10" location="'Amorteringstabell'!A1" tooltip="Gå till Amorteringstabell" display="To Amortization Table" xr:uid="{00000000-0004-0000-0000-000000000000}"/>
  </hyperlinks>
  <printOptions horizontalCentered="1"/>
  <pageMargins left="0.25" right="0.25" top="0.75" bottom="0.75" header="0.3" footer="0.3"/>
  <pageSetup paperSize="9" orientation="landscape" r:id="rId1"/>
  <headerFooter differentFirst="1">
    <oddFooter>Page &amp;P of &amp;N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 tint="-0.249977111117893"/>
    <pageSetUpPr fitToPage="1"/>
  </sheetPr>
  <dimension ref="A1:J363"/>
  <sheetViews>
    <sheetView showGridLines="0" zoomScaleNormal="100" workbookViewId="0"/>
  </sheetViews>
  <sheetFormatPr defaultColWidth="8.85546875" defaultRowHeight="15" x14ac:dyDescent="0.25"/>
  <cols>
    <col min="1" max="1" width="2.7109375" style="4" customWidth="1"/>
    <col min="2" max="2" width="9.140625" style="4" customWidth="1"/>
    <col min="3" max="3" width="14.28515625" style="4" customWidth="1"/>
    <col min="4" max="4" width="16.28515625" style="4" customWidth="1"/>
    <col min="5" max="5" width="14.28515625" style="4" customWidth="1"/>
    <col min="6" max="6" width="16.28515625" style="4" customWidth="1"/>
    <col min="7" max="7" width="15.7109375" style="4" customWidth="1"/>
    <col min="8" max="8" width="17.7109375" style="4" customWidth="1"/>
    <col min="9" max="9" width="16.28515625" style="4" customWidth="1"/>
    <col min="10" max="10" width="17.140625" style="4" customWidth="1"/>
    <col min="11" max="16384" width="8.85546875" style="4"/>
  </cols>
  <sheetData>
    <row r="1" spans="1:10" s="3" customFormat="1" ht="30" customHeight="1" x14ac:dyDescent="0.4">
      <c r="A1"/>
      <c r="B1" s="20" t="s">
        <v>19</v>
      </c>
      <c r="C1" s="20"/>
      <c r="D1" s="20"/>
      <c r="E1" s="20"/>
      <c r="F1" s="20"/>
      <c r="G1" s="20"/>
      <c r="H1" s="20"/>
      <c r="I1" s="20"/>
      <c r="J1" s="20"/>
    </row>
    <row r="2" spans="1:10" s="3" customFormat="1" ht="30" customHeight="1" thickBot="1" x14ac:dyDescent="0.45">
      <c r="A2" s="8"/>
      <c r="B2" s="21" t="s">
        <v>20</v>
      </c>
      <c r="C2" s="21"/>
      <c r="D2" s="21"/>
      <c r="E2" s="21"/>
      <c r="F2" s="21"/>
      <c r="G2" s="21"/>
      <c r="H2" s="21"/>
      <c r="I2" s="21"/>
      <c r="J2" s="21"/>
    </row>
    <row r="3" spans="1:10" ht="35.1" customHeight="1" thickTop="1" x14ac:dyDescent="0.25">
      <c r="B3" s="6" t="s">
        <v>21</v>
      </c>
      <c r="C3" s="6" t="s">
        <v>22</v>
      </c>
      <c r="D3" s="6" t="s">
        <v>23</v>
      </c>
      <c r="E3" s="6" t="s">
        <v>24</v>
      </c>
      <c r="F3" s="6" t="s">
        <v>25</v>
      </c>
      <c r="G3" s="6" t="s">
        <v>26</v>
      </c>
      <c r="H3" s="6" t="s">
        <v>27</v>
      </c>
      <c r="I3" s="6" t="s">
        <v>28</v>
      </c>
      <c r="J3" s="6" t="s">
        <v>29</v>
      </c>
    </row>
    <row r="4" spans="1:10" ht="15" customHeight="1" x14ac:dyDescent="0.25">
      <c r="B4" s="11">
        <f>ROWS($B$4:B4)</f>
        <v>1</v>
      </c>
      <c r="C4" s="25">
        <f ca="1">IF(AngivnaVärden,IF(Amortering[[#This Row],['#]]&lt;=LånetsLöptid,IF(ROW()-ROW(Amortering[[#Headers],[betalning
datum]])=1,LoanStart,IF(I3&gt;0,EDATE(C3,1),"")),""),"")</f>
        <v>44736</v>
      </c>
      <c r="D4" s="24">
        <f>IF(ROW()-ROW(Amortering[[#Headers],[öppnings-
saldo]])=1,Lånebelopp,IF(Amortering[[#This Row],[betalning
datum]]="",0,INDEX(Amortering[], ROW()-4,8)))</f>
        <v>200000</v>
      </c>
      <c r="E4" s="24">
        <f ca="1">IF(AngivnaVärden,IF(ROW()-ROW(Amortering[[#Headers],[ränta]])=1,-IPMT(Räntesats/12,1,LånetsLöptid-ROWS($C$4:C4)+1,Amortering[[#This Row],[öppnings-
saldo]]),IFERROR(-IPMT(Räntesats/12,1,Amortering[[#This Row],['#
återstående]],D5),0)),0)</f>
        <v>8.333333333333334E2</v>
      </c>
      <c r="F4" s="24">
        <f ca="1">IFERROR(IF(AND(AngivnaVärden,Amortering[[#This Row],[betalning
datum]]&lt;&gt;""),-PPMT(Räntesats/12,1,LånetsLöptid-ROWS($C$4:C4)+1,Amortering[[#This Row],[öppnings-
saldo]]),""),0)</f>
        <v>2.4030991269094474E2</v>
      </c>
      <c r="G4" s="24">
        <f ca="1">IF(Amortering[[#This Row],[betalning
datum]]="",0,PropertyTaxAmount)</f>
        <v>375</v>
      </c>
      <c r="H4" s="24">
        <f ca="1">IF(Amortering[[#This Row],[betalning
datum]]="",0,Amortering[[#This Row],[ränta]]+Amortering[[#This Row],[lånebelopp]]+Amortering[[#This Row],[fastighets-
avgift]])</f>
        <v>1.4486432460242781E3</v>
      </c>
      <c r="I4" s="24">
        <f ca="1">IF(Amortering[[#This Row],[betalning
datum]]="",0,Amortering[[#This Row],[öppnings-
saldo]]-Amortering[[#This Row],[lånebelopp]])</f>
        <v>1.9975969008730905E5</v>
      </c>
      <c r="J4" s="18">
        <f ca="1">IF(Amortering[[#This Row],[slut-
saldo]]&gt;0,LastRow-ROW(),0)</f>
        <v>359</v>
      </c>
    </row>
    <row r="5" spans="1:10" ht="15" customHeight="1" x14ac:dyDescent="0.25">
      <c r="B5" s="11">
        <f>ROWS($B$4:B5)</f>
        <v>2</v>
      </c>
      <c r="C5" s="25">
        <f ca="1">IF(AngivnaVärden,IF(Amortering[[#This Row],['#]]&lt;=LånetsLöptid,IF(ROW()-ROW(Amortering[[#Headers],[betalning
datum]])=1,LoanStart,IF(I4&gt;0,EDATE(C4,1),"")),""),"")</f>
        <v>44766</v>
      </c>
      <c r="D5" s="24">
        <f ca="1">IF(ROW()-ROW(Amortering[[#Headers],[öppnings-
saldo]])=1,Lånebelopp,IF(Amortering[[#This Row],[betalning
datum]]="",0,INDEX(Amortering[], ROW()-4,8)))</f>
        <v>1.9975969008730905E5</v>
      </c>
      <c r="E5" s="24">
        <f ca="1">IF(AngivnaVärden,IF(ROW()-ROW(Amortering[[#Headers],[ränta]])=1,-IPMT(Räntesats/12,1,LånetsLöptid-ROWS($C$4:C5)+1,Amortering[[#This Row],[öppnings-
saldo]]),IFERROR(-IPMT(Räntesats/12,1,Amortering[[#This Row],['#
återstående]],D6),0)),0)</f>
        <v>8.313265786804801E2</v>
      </c>
      <c r="F5" s="24">
        <f ca="1">IFERROR(IF(AND(AngivnaVärden,Amortering[[#This Row],[betalning
datum]]&lt;&gt;""),-PPMT(Räntesats/12,1,LånetsLöptid-ROWS($C$4:C5)+1,Amortering[[#This Row],[öppnings-
saldo]]),""),0)</f>
        <v>2.413112039938236E2</v>
      </c>
      <c r="G5" s="24">
        <f ca="1">IF(Amortering[[#This Row],[betalning
datum]]="",0,PropertyTaxAmount)</f>
        <v>375</v>
      </c>
      <c r="H5" s="24">
        <f ca="1">IF(Amortering[[#This Row],[betalning
datum]]="",0,Amortering[[#This Row],[ränta]]+Amortering[[#This Row],[lånebelopp]]+Amortering[[#This Row],[fastighets-
avgift]])</f>
        <v>1.4476377826743037E3</v>
      </c>
      <c r="I5" s="24">
        <f ca="1">IF(Amortering[[#This Row],[betalning
datum]]="",0,Amortering[[#This Row],[öppnings-
saldo]]-Amortering[[#This Row],[lånebelopp]])</f>
        <v>1.9951837888331522E5</v>
      </c>
      <c r="J5" s="18">
        <f ca="1">IF(Amortering[[#This Row],[slut-
saldo]]&gt;0,LastRow-ROW(),0)</f>
        <v>358</v>
      </c>
    </row>
    <row r="6" spans="1:10" ht="15" customHeight="1" x14ac:dyDescent="0.25">
      <c r="B6" s="11">
        <f>ROWS($B$4:B6)</f>
        <v>3</v>
      </c>
      <c r="C6" s="25">
        <f ca="1">IF(AngivnaVärden,IF(Amortering[[#This Row],['#]]&lt;=LånetsLöptid,IF(ROW()-ROW(Amortering[[#Headers],[betalning
datum]])=1,LoanStart,IF(I5&gt;0,EDATE(C5,1),"")),""),"")</f>
        <v>44797</v>
      </c>
      <c r="D6" s="24">
        <f ca="1">IF(ROW()-ROW(Amortering[[#Headers],[öppnings-
saldo]])=1,Lånebelopp,IF(Amortering[[#This Row],[betalning
datum]]="",0,INDEX(Amortering[], ROW()-4,8)))</f>
        <v>1.9951837888331522E5</v>
      </c>
      <c r="E6" s="24">
        <f ca="1">IF(AngivnaVärden,IF(ROW()-ROW(Amortering[[#Headers],[ränta]])=1,-IPMT(Räntesats/12,1,LånetsLöptid-ROWS($C$4:C6)+1,Amortering[[#This Row],[öppnings-
saldo]]),IFERROR(-IPMT(Räntesats/12,1,Amortering[[#This Row],['#
återstående]],D7),0)),0)</f>
        <v>8.303169258998809E2</v>
      </c>
      <c r="F6" s="24">
        <f ca="1">IFERROR(IF(AND(AngivnaVärden,Amortering[[#This Row],[betalning
datum]]&lt;&gt;""),-PPMT(Räntesats/12,1,LånetsLöptid-ROWS($C$4:C6)+1,Amortering[[#This Row],[öppnings-
saldo]]),""),0)</f>
        <v>2.4231666734379792E2</v>
      </c>
      <c r="G6" s="24">
        <f ca="1">IF(Amortering[[#This Row],[betalning
datum]]="",0,PropertyTaxAmount)</f>
        <v>375</v>
      </c>
      <c r="H6" s="24">
        <f ca="1">IF(Amortering[[#This Row],[betalning
datum]]="",0,Amortering[[#This Row],[ränta]]+Amortering[[#This Row],[lånebelopp]]+Amortering[[#This Row],[fastighets-
avgift]])</f>
        <v>1.4476335932436787E3</v>
      </c>
      <c r="I6" s="24">
        <f ca="1">IF(Amortering[[#This Row],[betalning
datum]]="",0,Amortering[[#This Row],[öppnings-
saldo]]-Amortering[[#This Row],[lånebelopp]])</f>
        <v>1.992760622159714E5</v>
      </c>
      <c r="J6" s="18">
        <f ca="1">IF(Amortering[[#This Row],[slut-
saldo]]&gt;0,LastRow-ROW(),0)</f>
        <v>357</v>
      </c>
    </row>
    <row r="7" spans="1:10" ht="15" customHeight="1" x14ac:dyDescent="0.25">
      <c r="B7" s="11">
        <f>ROWS($B$4:B7)</f>
        <v>4</v>
      </c>
      <c r="C7" s="25">
        <f ca="1">IF(AngivnaVärden,IF(Amortering[[#This Row],['#]]&lt;=LånetsLöptid,IF(ROW()-ROW(Amortering[[#Headers],[betalning
datum]])=1,LoanStart,IF(I6&gt;0,EDATE(C6,1),"")),""),"")</f>
        <v>44828</v>
      </c>
      <c r="D7" s="24">
        <f ca="1">IF(ROW()-ROW(Amortering[[#Headers],[öppnings-
saldo]])=1,Lånebelopp,IF(Amortering[[#This Row],[betalning
datum]]="",0,INDEX(Amortering[], ROW()-4,8)))</f>
        <v>1.992760622159714E5</v>
      </c>
      <c r="E7" s="24">
        <f ca="1">IF(AngivnaVärden,IF(ROW()-ROW(Amortering[[#Headers],[ränta]])=1,-IPMT(Räntesats/12,1,LånetsLöptid-ROWS($C$4:C7)+1,Amortering[[#This Row],[öppnings-
saldo]]),IFERROR(-IPMT(Räntesats/12,1,Amortering[[#This Row],['#
återstående]],D8),0)),0)</f>
        <v>8.29303066232696E2</v>
      </c>
      <c r="F7" s="24">
        <f ca="1">IFERROR(IF(AND(AngivnaVärden,Amortering[[#This Row],[betalning
datum]]&lt;&gt;""),-PPMT(Räntesats/12,1,LånetsLöptid-ROWS($C$4:C7)+1,Amortering[[#This Row],[öppnings-
saldo]]),""),0)</f>
        <v>2.4332632012439709E2</v>
      </c>
      <c r="G7" s="24">
        <f ca="1">IF(Amortering[[#This Row],[betalning
datum]]="",0,PropertyTaxAmount)</f>
        <v>375</v>
      </c>
      <c r="H7" s="24">
        <f ca="1">IF(Amortering[[#This Row],[betalning
datum]]="",0,Amortering[[#This Row],[ränta]]+Amortering[[#This Row],[lånebelopp]]+Amortering[[#This Row],[fastighets-
avgift]])</f>
        <v>1.4476293863570932E3</v>
      </c>
      <c r="I7" s="24">
        <f ca="1">IF(Amortering[[#This Row],[betalning
datum]]="",0,Amortering[[#This Row],[öppnings-
saldo]]-Amortering[[#This Row],[lånebelopp]])</f>
        <v>1.9903273589584703E5</v>
      </c>
      <c r="J7" s="18">
        <f ca="1">IF(Amortering[[#This Row],[slut-
saldo]]&gt;0,LastRow-ROW(),0)</f>
        <v>356</v>
      </c>
    </row>
    <row r="8" spans="1:10" ht="15" customHeight="1" x14ac:dyDescent="0.25">
      <c r="B8" s="11">
        <f>ROWS($B$4:B8)</f>
        <v>5</v>
      </c>
      <c r="C8" s="25">
        <f ca="1">IF(AngivnaVärden,IF(Amortering[[#This Row],['#]]&lt;=LånetsLöptid,IF(ROW()-ROW(Amortering[[#Headers],[betalning
datum]])=1,LoanStart,IF(I7&gt;0,EDATE(C7,1),"")),""),"")</f>
        <v>44858</v>
      </c>
      <c r="D8" s="24">
        <f ca="1">IF(ROW()-ROW(Amortering[[#Headers],[öppnings-
saldo]])=1,Lånebelopp,IF(Amortering[[#This Row],[betalning
datum]]="",0,INDEX(Amortering[], ROW()-4,8)))</f>
        <v>1.9903273589584703E5</v>
      </c>
      <c r="E8" s="24">
        <f ca="1">IF(AngivnaVärden,IF(ROW()-ROW(Amortering[[#Headers],[ränta]])=1,-IPMT(Räntesats/12,1,LånetsLöptid-ROWS($C$4:C8)+1,Amortering[[#This Row],[öppnings-
saldo]]),IFERROR(-IPMT(Räntesats/12,1,Amortering[[#This Row],['#
återstående]],D9),0)),0)</f>
        <v>8.28284982150231E2</v>
      </c>
      <c r="F8" s="24">
        <f ca="1">IFERROR(IF(AND(AngivnaVärden,Amortering[[#This Row],[betalning
datum]]&lt;&gt;""),-PPMT(Räntesats/12,1,LånetsLöptid-ROWS($C$4:C8)+1,Amortering[[#This Row],[öppnings-
saldo]]),""),0)</f>
        <v>2.443401797915821E2</v>
      </c>
      <c r="G8" s="24">
        <f ca="1">IF(Amortering[[#This Row],[betalning
datum]]="",0,PropertyTaxAmount)</f>
        <v>375</v>
      </c>
      <c r="H8" s="24">
        <f ca="1">IF(Amortering[[#This Row],[betalning
datum]]="",0,Amortering[[#This Row],[ränta]]+Amortering[[#This Row],[lånebelopp]]+Amortering[[#This Row],[fastighets-
avgift]])</f>
        <v>1.447625161941813E3</v>
      </c>
      <c r="I8" s="24">
        <f ca="1">IF(Amortering[[#This Row],[betalning
datum]]="",0,Amortering[[#This Row],[öppnings-
saldo]]-Amortering[[#This Row],[lånebelopp]])</f>
        <v>1.9878839571605544E5</v>
      </c>
      <c r="J8" s="18">
        <f ca="1">IF(Amortering[[#This Row],[slut-
saldo]]&gt;0,LastRow-ROW(),0)</f>
        <v>355</v>
      </c>
    </row>
    <row r="9" spans="1:10" ht="15" customHeight="1" x14ac:dyDescent="0.25">
      <c r="B9" s="11">
        <f>ROWS($B$4:B9)</f>
        <v>6</v>
      </c>
      <c r="C9" s="25">
        <f ca="1">IF(AngivnaVärden,IF(Amortering[[#This Row],['#]]&lt;=LånetsLöptid,IF(ROW()-ROW(Amortering[[#Headers],[betalning
datum]])=1,LoanStart,IF(I8&gt;0,EDATE(C8,1),"")),""),"")</f>
        <v>44889</v>
      </c>
      <c r="D9" s="24">
        <f ca="1">IF(ROW()-ROW(Amortering[[#Headers],[öppnings-
saldo]])=1,Lånebelopp,IF(Amortering[[#This Row],[betalning
datum]]="",0,INDEX(Amortering[], ROW()-4,8)))</f>
        <v>1.9878839571605544E5</v>
      </c>
      <c r="E9" s="24">
        <f ca="1">IF(AngivnaVärden,IF(ROW()-ROW(Amortering[[#Headers],[ränta]])=1,-IPMT(Räntesats/12,1,LånetsLöptid-ROWS($C$4:C9)+1,Amortering[[#This Row],[öppnings-
saldo]]),IFERROR(-IPMT(Räntesats/12,1,Amortering[[#This Row],['#
återstående]],D10),0)),0)</f>
        <v>8.272626560507558E2</v>
      </c>
      <c r="F9" s="24">
        <f ca="1">IFERROR(IF(AND(AngivnaVärden,Amortering[[#This Row],[betalning
datum]]&lt;&gt;""),-PPMT(Räntesats/12,1,LånetsLöptid-ROWS($C$4:C9)+1,Amortering[[#This Row],[öppnings-
saldo]]),""),0)</f>
        <v>2.45358263874047E2</v>
      </c>
      <c r="G9" s="24">
        <f ca="1">IF(Amortering[[#This Row],[betalning
datum]]="",0,PropertyTaxAmount)</f>
        <v>375</v>
      </c>
      <c r="H9" s="24">
        <f ca="1">IF(Amortering[[#This Row],[betalning
datum]]="",0,Amortering[[#This Row],[ränta]]+Amortering[[#This Row],[lånebelopp]]+Amortering[[#This Row],[fastighets-
avgift]])</f>
        <v>1.4476209199248028E3</v>
      </c>
      <c r="I9" s="24">
        <f ca="1">IF(Amortering[[#This Row],[betalning
datum]]="",0,Amortering[[#This Row],[öppnings-
saldo]]-Amortering[[#This Row],[lånebelopp]])</f>
        <v>1.985430374521814E5</v>
      </c>
      <c r="J9" s="18">
        <f ca="1">IF(Amortering[[#This Row],[slut-
saldo]]&gt;0,LastRow-ROW(),0)</f>
        <v>354</v>
      </c>
    </row>
    <row r="10" spans="1:10" ht="15" customHeight="1" x14ac:dyDescent="0.25">
      <c r="B10" s="11">
        <f>ROWS($B$4:B10)</f>
        <v>7</v>
      </c>
      <c r="C10" s="25">
        <f ca="1">IF(AngivnaVärden,IF(Amortering[[#This Row],['#]]&lt;=LånetsLöptid,IF(ROW()-ROW(Amortering[[#Headers],[betalning
datum]])=1,LoanStart,IF(I9&gt;0,EDATE(C9,1),"")),""),"")</f>
        <v>44919</v>
      </c>
      <c r="D10" s="24">
        <f ca="1">IF(ROW()-ROW(Amortering[[#Headers],[öppnings-
saldo]])=1,Lånebelopp,IF(Amortering[[#This Row],[betalning
datum]]="",0,INDEX(Amortering[], ROW()-4,8)))</f>
        <v>1.985430374521814E5</v>
      </c>
      <c r="E10" s="24">
        <f ca="1">IF(AngivnaVärden,IF(ROW()-ROW(Amortering[[#Headers],[ränta]])=1,-IPMT(Räntesats/12,1,LånetsLöptid-ROWS($C$4:C10)+1,Amortering[[#This Row],[öppnings-
saldo]]),IFERROR(-IPMT(Räntesats/12,1,Amortering[[#This Row],['#
återstående]],D11),0)),0)</f>
        <v>8.262360702591994E2</v>
      </c>
      <c r="F10" s="24">
        <f ca="1">IFERROR(IF(AND(AngivnaVärden,Amortering[[#This Row],[betalning
datum]]&lt;&gt;""),-PPMT(Räntesats/12,1,LånetsLöptid-ROWS($C$4:C10)+1,Amortering[[#This Row],[öppnings-
saldo]]),""),0)</f>
        <v>2.4638058997352215E2</v>
      </c>
      <c r="G10" s="24">
        <f ca="1">IF(Amortering[[#This Row],[betalning
datum]]="",0,PropertyTaxAmount)</f>
        <v>375</v>
      </c>
      <c r="H10" s="24">
        <f ca="1">IF(Amortering[[#This Row],[betalning
datum]]="",0,Amortering[[#This Row],[ränta]]+Amortering[[#This Row],[lånebelopp]]+Amortering[[#This Row],[fastighets-
avgift]])</f>
        <v>1.4476166602327216E3</v>
      </c>
      <c r="I10" s="24">
        <f ca="1">IF(Amortering[[#This Row],[betalning
datum]]="",0,Amortering[[#This Row],[öppnings-
saldo]]-Amortering[[#This Row],[lånebelopp]])</f>
        <v>1.9829665686220786E5</v>
      </c>
      <c r="J10" s="18">
        <f ca="1">IF(Amortering[[#This Row],[slut-
saldo]]&gt;0,LastRow-ROW(),0)</f>
        <v>353</v>
      </c>
    </row>
    <row r="11" spans="1:10" ht="15" customHeight="1" x14ac:dyDescent="0.25">
      <c r="B11" s="11">
        <f>ROWS($B$4:B11)</f>
        <v>8</v>
      </c>
      <c r="C11" s="25">
        <f ca="1">IF(AngivnaVärden,IF(Amortering[[#This Row],['#]]&lt;=LånetsLöptid,IF(ROW()-ROW(Amortering[[#Headers],[betalning
datum]])=1,LoanStart,IF(I10&gt;0,EDATE(C10,1),"")),""),"")</f>
        <v>44950</v>
      </c>
      <c r="D11" s="24">
        <f ca="1">IF(ROW()-ROW(Amortering[[#Headers],[öppnings-
saldo]])=1,Lånebelopp,IF(Amortering[[#This Row],[betalning
datum]]="",0,INDEX(Amortering[], ROW()-4,8)))</f>
        <v>1.9829665686220786E5</v>
      </c>
      <c r="E11" s="24">
        <f ca="1">IF(AngivnaVärden,IF(ROW()-ROW(Amortering[[#Headers],[ränta]])=1,-IPMT(Räntesats/12,1,LånetsLöptid-ROWS($C$4:C11)+1,Amortering[[#This Row],[öppnings-
saldo]]),IFERROR(-IPMT(Räntesats/12,1,Amortering[[#This Row],['#
återstående]],D12),0)),0)</f>
        <v>8.25205207026845E2</v>
      </c>
      <c r="F11" s="24">
        <f ca="1">IFERROR(IF(AND(AngivnaVärden,Amortering[[#This Row],[betalning
datum]]&lt;&gt;""),-PPMT(Räntesats/12,1,LånetsLöptid-ROWS($C$4:C11)+1,Amortering[[#This Row],[öppnings-
saldo]]),""),0)</f>
        <v>2.4740717576507853E2</v>
      </c>
      <c r="G11" s="24">
        <f ca="1">IF(Amortering[[#This Row],[betalning
datum]]="",0,PropertyTaxAmount)</f>
        <v>375</v>
      </c>
      <c r="H11" s="24">
        <f ca="1">IF(Amortering[[#This Row],[betalning
datum]]="",0,Amortering[[#This Row],[ränta]]+Amortering[[#This Row],[lånebelopp]]+Amortering[[#This Row],[fastighets-
avgift]])</f>
        <v>1.4476123827919234E3</v>
      </c>
      <c r="I11" s="24">
        <f ca="1">IF(Amortering[[#This Row],[betalning
datum]]="",0,Amortering[[#This Row],[öppnings-
saldo]]-Amortering[[#This Row],[lånebelopp]])</f>
        <v>1.9804924968644278E5</v>
      </c>
      <c r="J11" s="18">
        <f ca="1">IF(Amortering[[#This Row],[slut-
saldo]]&gt;0,LastRow-ROW(),0)</f>
        <v>352</v>
      </c>
    </row>
    <row r="12" spans="1:10" ht="15" customHeight="1" x14ac:dyDescent="0.25">
      <c r="B12" s="11">
        <f>ROWS($B$4:B12)</f>
        <v>9</v>
      </c>
      <c r="C12" s="25">
        <f ca="1">IF(AngivnaVärden,IF(Amortering[[#This Row],['#]]&lt;=LånetsLöptid,IF(ROW()-ROW(Amortering[[#Headers],[betalning
datum]])=1,LoanStart,IF(I11&gt;0,EDATE(C11,1),"")),""),"")</f>
        <v>44981</v>
      </c>
      <c r="D12" s="24">
        <f ca="1">IF(ROW()-ROW(Amortering[[#Headers],[öppnings-
saldo]])=1,Lånebelopp,IF(Amortering[[#This Row],[betalning
datum]]="",0,INDEX(Amortering[], ROW()-4,8)))</f>
        <v>1.9804924968644278E5</v>
      </c>
      <c r="E12" s="24">
        <f ca="1">IF(AngivnaVärden,IF(ROW()-ROW(Amortering[[#Headers],[ränta]])=1,-IPMT(Räntesats/12,1,LånetsLöptid-ROWS($C$4:C12)+1,Amortering[[#This Row],[öppnings-
saldo]]),IFERROR(-IPMT(Räntesats/12,1,Amortering[[#This Row],['#
återstående]],D13),0)),0)</f>
        <v>8.241700485310222E2</v>
      </c>
      <c r="F12" s="24">
        <f ca="1">IFERROR(IF(AND(AngivnaVärden,Amortering[[#This Row],[betalning
datum]]&lt;&gt;""),-PPMT(Räntesats/12,1,LånetsLöptid-ROWS($C$4:C12)+1,Amortering[[#This Row],[öppnings-
saldo]]),""),0)</f>
        <v>2.4843803899743304E2</v>
      </c>
      <c r="G12" s="24">
        <f ca="1">IF(Amortering[[#This Row],[betalning
datum]]="",0,PropertyTaxAmount)</f>
        <v>375</v>
      </c>
      <c r="H12" s="24">
        <f ca="1">IF(Amortering[[#This Row],[betalning
datum]]="",0,Amortering[[#This Row],[ränta]]+Amortering[[#This Row],[lånebelopp]]+Amortering[[#This Row],[fastighets-
avgift]])</f>
        <v>1.4476080875284551E3</v>
      </c>
      <c r="I12" s="24">
        <f ca="1">IF(Amortering[[#This Row],[betalning
datum]]="",0,Amortering[[#This Row],[öppnings-
saldo]]-Amortering[[#This Row],[lånebelopp]])</f>
        <v>1.9780081164744534E5</v>
      </c>
      <c r="J12" s="18">
        <f ca="1">IF(Amortering[[#This Row],[slut-
saldo]]&gt;0,LastRow-ROW(),0)</f>
        <v>351</v>
      </c>
    </row>
    <row r="13" spans="1:10" ht="15" customHeight="1" x14ac:dyDescent="0.25">
      <c r="B13" s="11">
        <f>ROWS($B$4:B13)</f>
        <v>10</v>
      </c>
      <c r="C13" s="25">
        <f ca="1">IF(AngivnaVärden,IF(Amortering[[#This Row],['#]]&lt;=LånetsLöptid,IF(ROW()-ROW(Amortering[[#Headers],[betalning
datum]])=1,LoanStart,IF(I12&gt;0,EDATE(C12,1),"")),""),"")</f>
        <v>45009</v>
      </c>
      <c r="D13" s="24">
        <f ca="1">IF(ROW()-ROW(Amortering[[#Headers],[öppnings-
saldo]])=1,Lånebelopp,IF(Amortering[[#This Row],[betalning
datum]]="",0,INDEX(Amortering[], ROW()-4,8)))</f>
        <v>1.9780081164744534E5</v>
      </c>
      <c r="E13" s="24">
        <f ca="1">IF(AngivnaVärden,IF(ROW()-ROW(Amortering[[#Headers],[ränta]])=1,-IPMT(Räntesats/12,1,LånetsLöptid-ROWS($C$4:C13)+1,Amortering[[#This Row],[öppnings-
saldo]]),IFERROR(-IPMT(Räntesats/12,1,Amortering[[#This Row],['#
återstående]],D14),0)),0)</f>
        <v>8.231305768748003E2</v>
      </c>
      <c r="F13" s="24">
        <f ca="1">IFERROR(IF(AND(AngivnaVärden,Amortering[[#This Row],[betalning
datum]]&lt;&gt;""),-PPMT(Räntesats/12,1,LånetsLöptid-ROWS($C$4:C13)+1,Amortering[[#This Row],[öppnings-
saldo]]),""),0)</f>
        <v>2.4947319749325564E2</v>
      </c>
      <c r="G13" s="24">
        <f ca="1">IF(Amortering[[#This Row],[betalning
datum]]="",0,PropertyTaxAmount)</f>
        <v>375</v>
      </c>
      <c r="H13" s="24">
        <f ca="1">IF(Amortering[[#This Row],[betalning
datum]]="",0,Amortering[[#This Row],[ränta]]+Amortering[[#This Row],[lånebelopp]]+Amortering[[#This Row],[fastighets-
avgift]])</f>
        <v>1.447603774368056E3</v>
      </c>
      <c r="I13" s="24">
        <f ca="1">IF(Amortering[[#This Row],[betalning
datum]]="",0,Amortering[[#This Row],[öppnings-
saldo]]-Amortering[[#This Row],[lånebelopp]])</f>
        <v>1.9755133844995208E5</v>
      </c>
      <c r="J13" s="18">
        <f ca="1">IF(Amortering[[#This Row],[slut-
saldo]]&gt;0,LastRow-ROW(),0)</f>
        <v>350</v>
      </c>
    </row>
    <row r="14" spans="1:10" ht="15" customHeight="1" x14ac:dyDescent="0.25">
      <c r="B14" s="11">
        <f>ROWS($B$4:B14)</f>
        <v>11</v>
      </c>
      <c r="C14" s="25">
        <f ca="1">IF(AngivnaVärden,IF(Amortering[[#This Row],['#]]&lt;=LånetsLöptid,IF(ROW()-ROW(Amortering[[#Headers],[betalning
datum]])=1,LoanStart,IF(I13&gt;0,EDATE(C13,1),"")),""),"")</f>
        <v>45040</v>
      </c>
      <c r="D14" s="24">
        <f ca="1">IF(ROW()-ROW(Amortering[[#Headers],[öppnings-
saldo]])=1,Lånebelopp,IF(Amortering[[#This Row],[betalning
datum]]="",0,INDEX(Amortering[], ROW()-4,8)))</f>
        <v>1.9755133844995208E5</v>
      </c>
      <c r="E14" s="24">
        <f ca="1">IF(AngivnaVärden,IF(ROW()-ROW(Amortering[[#Headers],[ränta]])=1,-IPMT(Räntesats/12,1,LånetsLöptid-ROWS($C$4:C14)+1,Amortering[[#This Row],[öppnings-
saldo]]),IFERROR(-IPMT(Räntesats/12,1,Amortering[[#This Row],['#
återstående]],D15),0)),0)</f>
        <v>8.220867740866776E2</v>
      </c>
      <c r="F14" s="24">
        <f ca="1">IFERROR(IF(AND(AngivnaVärden,Amortering[[#This Row],[betalning
datum]]&lt;&gt;""),-PPMT(Räntesats/12,1,LånetsLöptid-ROWS($C$4:C14)+1,Amortering[[#This Row],[öppnings-
saldo]]),""),0)</f>
        <v>2.505126691494775E2</v>
      </c>
      <c r="G14" s="24">
        <f ca="1">IF(Amortering[[#This Row],[betalning
datum]]="",0,PropertyTaxAmount)</f>
        <v>375</v>
      </c>
      <c r="H14" s="24">
        <f ca="1">IF(Amortering[[#This Row],[betalning
datum]]="",0,Amortering[[#This Row],[ränta]]+Amortering[[#This Row],[lånebelopp]]+Amortering[[#This Row],[fastighets-
avgift]])</f>
        <v>1.4475994432361551E3</v>
      </c>
      <c r="I14" s="24">
        <f ca="1">IF(Amortering[[#This Row],[betalning
datum]]="",0,Amortering[[#This Row],[öppnings-
saldo]]-Amortering[[#This Row],[lånebelopp]])</f>
        <v>1.973008257808026E5</v>
      </c>
      <c r="J14" s="18">
        <f ca="1">IF(Amortering[[#This Row],[slut-
saldo]]&gt;0,LastRow-ROW(),0)</f>
        <v>349</v>
      </c>
    </row>
    <row r="15" spans="1:10" ht="15" customHeight="1" x14ac:dyDescent="0.25">
      <c r="B15" s="11">
        <f>ROWS($B$4:B15)</f>
        <v>12</v>
      </c>
      <c r="C15" s="25">
        <f ca="1">IF(AngivnaVärden,IF(Amortering[[#This Row],['#]]&lt;=LånetsLöptid,IF(ROW()-ROW(Amortering[[#Headers],[betalning
datum]])=1,LoanStart,IF(I14&gt;0,EDATE(C14,1),"")),""),"")</f>
        <v>45070</v>
      </c>
      <c r="D15" s="24">
        <f ca="1">IF(ROW()-ROW(Amortering[[#Headers],[öppnings-
saldo]])=1,Lånebelopp,IF(Amortering[[#This Row],[betalning
datum]]="",0,INDEX(Amortering[], ROW()-4,8)))</f>
        <v>1.973008257808026E5</v>
      </c>
      <c r="E15" s="24">
        <f ca="1">IF(AngivnaVärden,IF(ROW()-ROW(Amortering[[#Headers],[ränta]])=1,-IPMT(Räntesats/12,1,LånetsLöptid-ROWS($C$4:C15)+1,Amortering[[#This Row],[öppnings-
saldo]]),IFERROR(-IPMT(Räntesats/12,1,Amortering[[#This Row],['#
återstående]],D16),0)),0)</f>
        <v>8.210386221202709E2</v>
      </c>
      <c r="F15" s="24">
        <f ca="1">IFERROR(IF(AND(AngivnaVärden,Amortering[[#This Row],[betalning
datum]]&lt;&gt;""),-PPMT(Räntesats/12,1,LånetsLöptid-ROWS($C$4:C15)+1,Amortering[[#This Row],[öppnings-
saldo]]),""),0)</f>
        <v>2.5155647193760035E2</v>
      </c>
      <c r="G15" s="24">
        <f ca="1">IF(Amortering[[#This Row],[betalning
datum]]="",0,PropertyTaxAmount)</f>
        <v>375</v>
      </c>
      <c r="H15" s="24">
        <f ca="1">IF(Amortering[[#This Row],[betalning
datum]]="",0,Amortering[[#This Row],[ränta]]+Amortering[[#This Row],[lånebelopp]]+Amortering[[#This Row],[fastighets-
avgift]])</f>
        <v>1.4475950940578714E3</v>
      </c>
      <c r="I15" s="24">
        <f ca="1">IF(Amortering[[#This Row],[betalning
datum]]="",0,Amortering[[#This Row],[öppnings-
saldo]]-Amortering[[#This Row],[lånebelopp]])</f>
        <v>197049.269308865</v>
      </c>
      <c r="J15" s="18">
        <f ca="1">IF(Amortering[[#This Row],[slut-
saldo]]&gt;0,LastRow-ROW(),0)</f>
        <v>348</v>
      </c>
    </row>
    <row r="16" spans="1:10" ht="15" customHeight="1" x14ac:dyDescent="0.25">
      <c r="B16" s="11">
        <f>ROWS($B$4:B16)</f>
        <v>13</v>
      </c>
      <c r="C16" s="25">
        <f ca="1">IF(AngivnaVärden,IF(Amortering[[#This Row],['#]]&lt;=LånetsLöptid,IF(ROW()-ROW(Amortering[[#Headers],[betalning
datum]])=1,LoanStart,IF(I15&gt;0,EDATE(C15,1),"")),""),"")</f>
        <v>45101</v>
      </c>
      <c r="D16" s="24">
        <f ca="1">IF(ROW()-ROW(Amortering[[#Headers],[öppnings-
saldo]])=1,Lånebelopp,IF(Amortering[[#This Row],[betalning
datum]]="",0,INDEX(Amortering[], ROW()-4,8)))</f>
        <v>197049.269308865</v>
      </c>
      <c r="E16" s="24">
        <f ca="1">IF(AngivnaVärden,IF(ROW()-ROW(Amortering[[#Headers],[ränta]])=1,-IPMT(Räntesats/12,1,LånetsLöptid-ROWS($C$4:C16)+1,Amortering[[#This Row],[öppnings-
saldo]]),IFERROR(-IPMT(Räntesats/12,1,Amortering[[#This Row],['#
återstående]],D17),0)),0)</f>
        <v>8.199861028540041E2</v>
      </c>
      <c r="F16" s="24">
        <f ca="1">IFERROR(IF(AND(AngivnaVärden,Amortering[[#This Row],[betalning
datum]]&lt;&gt;""),-PPMT(Räntesats/12,1,LånetsLöptid-ROWS($C$4:C16)+1,Amortering[[#This Row],[öppnings-
saldo]]),""),0)</f>
        <v>2.5260462390400698E2</v>
      </c>
      <c r="G16" s="24">
        <f ca="1">IF(Amortering[[#This Row],[betalning
datum]]="",0,PropertyTaxAmount)</f>
        <v>375</v>
      </c>
      <c r="H16" s="24">
        <f ca="1">IF(Amortering[[#This Row],[betalning
datum]]="",0,Amortering[[#This Row],[ränta]]+Amortering[[#This Row],[lånebelopp]]+Amortering[[#This Row],[fastighets-
avgift]])</f>
        <v>1.447590726758011E3</v>
      </c>
      <c r="I16" s="24">
        <f ca="1">IF(Amortering[[#This Row],[betalning
datum]]="",0,Amortering[[#This Row],[öppnings-
saldo]]-Amortering[[#This Row],[lånebelopp]])</f>
        <v>196796.664684961</v>
      </c>
      <c r="J16" s="18">
        <f ca="1">IF(Amortering[[#This Row],[slut-
saldo]]&gt;0,LastRow-ROW(),0)</f>
        <v>347</v>
      </c>
    </row>
    <row r="17" spans="2:10" ht="15" customHeight="1" x14ac:dyDescent="0.25">
      <c r="B17" s="11">
        <f>ROWS($B$4:B17)</f>
        <v>14</v>
      </c>
      <c r="C17" s="25">
        <f ca="1">IF(AngivnaVärden,IF(Amortering[[#This Row],['#]]&lt;=LånetsLöptid,IF(ROW()-ROW(Amortering[[#Headers],[betalning
datum]])=1,LoanStart,IF(I16&gt;0,EDATE(C16,1),"")),""),"")</f>
        <v>45131</v>
      </c>
      <c r="D17" s="24">
        <f ca="1">IF(ROW()-ROW(Amortering[[#Headers],[öppnings-
saldo]])=1,Lånebelopp,IF(Amortering[[#This Row],[betalning
datum]]="",0,INDEX(Amortering[], ROW()-4,8)))</f>
        <v>196796.664684961</v>
      </c>
      <c r="E17" s="24">
        <f ca="1">IF(AngivnaVärden,IF(ROW()-ROW(Amortering[[#Headers],[ränta]])=1,-IPMT(Räntesats/12,1,LånetsLöptid-ROWS($C$4:C17)+1,Amortering[[#This Row],[öppnings-
saldo]]),IFERROR(-IPMT(Räntesats/12,1,Amortering[[#This Row],['#
återstående]],D18),0)),0)</f>
        <v>8.189291980907947E2</v>
      </c>
      <c r="F17" s="24">
        <f ca="1">IFERROR(IF(AND(AngivnaVärden,Amortering[[#This Row],[betalning
datum]]&lt;&gt;""),-PPMT(Räntesats/12,1,LånetsLöptid-ROWS($C$4:C17)+1,Amortering[[#This Row],[öppnings-
saldo]]),""),0)</f>
        <v>2.536571431702737E2</v>
      </c>
      <c r="G17" s="24">
        <f ca="1">IF(Amortering[[#This Row],[betalning
datum]]="",0,PropertyTaxAmount)</f>
        <v>375</v>
      </c>
      <c r="H17" s="24">
        <f ca="1">IF(Amortering[[#This Row],[betalning
datum]]="",0,Amortering[[#This Row],[ränta]]+Amortering[[#This Row],[lånebelopp]]+Amortering[[#This Row],[fastighets-
avgift]])</f>
        <v>1.4475863412610684E3</v>
      </c>
      <c r="I17" s="24">
        <f ca="1">IF(Amortering[[#This Row],[betalning
datum]]="",0,Amortering[[#This Row],[öppnings-
saldo]]-Amortering[[#This Row],[lånebelopp]])</f>
        <v>1.9654300754179072E5</v>
      </c>
      <c r="J17" s="18">
        <f ca="1">IF(Amortering[[#This Row],[slut-
saldo]]&gt;0,LastRow-ROW(),0)</f>
        <v>346</v>
      </c>
    </row>
    <row r="18" spans="2:10" ht="15" customHeight="1" x14ac:dyDescent="0.25">
      <c r="B18" s="11">
        <f>ROWS($B$4:B18)</f>
        <v>15</v>
      </c>
      <c r="C18" s="25">
        <f ca="1">IF(AngivnaVärden,IF(Amortering[[#This Row],['#]]&lt;=LånetsLöptid,IF(ROW()-ROW(Amortering[[#Headers],[betalning
datum]])=1,LoanStart,IF(I17&gt;0,EDATE(C17,1),"")),""),"")</f>
        <v>45162</v>
      </c>
      <c r="D18" s="24">
        <f ca="1">IF(ROW()-ROW(Amortering[[#Headers],[öppnings-
saldo]])=1,Lånebelopp,IF(Amortering[[#This Row],[betalning
datum]]="",0,INDEX(Amortering[], ROW()-4,8)))</f>
        <v>1.9654300754179072E5</v>
      </c>
      <c r="E18" s="24">
        <f ca="1">IF(AngivnaVärden,IF(ROW()-ROW(Amortering[[#Headers],[ränta]])=1,-IPMT(Räntesats/12,1,LånetsLöptid-ROWS($C$4:C18)+1,Amortering[[#This Row],[öppnings-
saldo]]),IFERROR(-IPMT(Räntesats/12,1,Amortering[[#This Row],['#
återstående]],D19),0)),0)</f>
        <v>8.178678895577384E2</v>
      </c>
      <c r="F18" s="24">
        <f ca="1">IFERROR(IF(AND(AngivnaVärden,Amortering[[#This Row],[betalning
datum]]&lt;&gt;""),-PPMT(Räntesats/12,1,LånetsLöptid-ROWS($C$4:C18)+1,Amortering[[#This Row],[öppnings-
saldo]]),""),0)</f>
        <v>2.5471404793348313E2</v>
      </c>
      <c r="G18" s="24">
        <f ca="1">IF(Amortering[[#This Row],[betalning
datum]]="",0,PropertyTaxAmount)</f>
        <v>375</v>
      </c>
      <c r="H18" s="24">
        <f ca="1">IF(Amortering[[#This Row],[betalning
datum]]="",0,Amortering[[#This Row],[ränta]]+Amortering[[#This Row],[lånebelopp]]+Amortering[[#This Row],[fastighets-
avgift]])</f>
        <v>1.4475819374912217E3</v>
      </c>
      <c r="I18" s="24">
        <f ca="1">IF(Amortering[[#This Row],[betalning
datum]]="",0,Amortering[[#This Row],[öppnings-
saldo]]-Amortering[[#This Row],[lånebelopp]])</f>
        <v>1.9628829349385723E5</v>
      </c>
      <c r="J18" s="18">
        <f ca="1">IF(Amortering[[#This Row],[slut-
saldo]]&gt;0,LastRow-ROW(),0)</f>
        <v>345</v>
      </c>
    </row>
    <row r="19" spans="2:10" ht="15" customHeight="1" x14ac:dyDescent="0.25">
      <c r="B19" s="11">
        <f>ROWS($B$4:B19)</f>
        <v>16</v>
      </c>
      <c r="C19" s="25">
        <f ca="1">IF(AngivnaVärden,IF(Amortering[[#This Row],['#]]&lt;=LånetsLöptid,IF(ROW()-ROW(Amortering[[#Headers],[betalning
datum]])=1,LoanStart,IF(I18&gt;0,EDATE(C18,1),"")),""),"")</f>
        <v>45193</v>
      </c>
      <c r="D19" s="24">
        <f ca="1">IF(ROW()-ROW(Amortering[[#Headers],[öppnings-
saldo]])=1,Lånebelopp,IF(Amortering[[#This Row],[betalning
datum]]="",0,INDEX(Amortering[], ROW()-4,8)))</f>
        <v>1.9628829349385723E5</v>
      </c>
      <c r="E19" s="24">
        <f ca="1">IF(AngivnaVärden,IF(ROW()-ROW(Amortering[[#Headers],[ränta]])=1,-IPMT(Räntesats/12,1,LånetsLöptid-ROWS($C$4:C19)+1,Amortering[[#This Row],[öppnings-
saldo]]),IFERROR(-IPMT(Räntesats/12,1,Amortering[[#This Row],['#
återstående]],D20),0)),0)</f>
        <v>8.168021589057946E2</v>
      </c>
      <c r="F19" s="24">
        <f ca="1">IFERROR(IF(AND(AngivnaVärden,Amortering[[#This Row],[betalning
datum]]&lt;&gt;""),-PPMT(Räntesats/12,1,LånetsLöptid-ROWS($C$4:C19)+1,Amortering[[#This Row],[öppnings-
saldo]]),""),0)</f>
        <v>2.5577535646653936E2</v>
      </c>
      <c r="G19" s="24">
        <f ca="1">IF(Amortering[[#This Row],[betalning
datum]]="",0,PropertyTaxAmount)</f>
        <v>375</v>
      </c>
      <c r="H19" s="24">
        <f ca="1">IF(Amortering[[#This Row],[betalning
datum]]="",0,Amortering[[#This Row],[ränta]]+Amortering[[#This Row],[lånebelopp]]+Amortering[[#This Row],[fastighets-
avgift]])</f>
        <v>1.447577515372334E3</v>
      </c>
      <c r="I19" s="24">
        <f ca="1">IF(Amortering[[#This Row],[betalning
datum]]="",0,Amortering[[#This Row],[öppnings-
saldo]]-Amortering[[#This Row],[lånebelopp]])</f>
        <v>1.960325181373907E5</v>
      </c>
      <c r="J19" s="18">
        <f ca="1">IF(Amortering[[#This Row],[slut-
saldo]]&gt;0,LastRow-ROW(),0)</f>
        <v>344</v>
      </c>
    </row>
    <row r="20" spans="2:10" ht="15" customHeight="1" x14ac:dyDescent="0.25">
      <c r="B20" s="11">
        <f>ROWS($B$4:B20)</f>
        <v>17</v>
      </c>
      <c r="C20" s="25">
        <f ca="1">IF(AngivnaVärden,IF(Amortering[[#This Row],['#]]&lt;=LånetsLöptid,IF(ROW()-ROW(Amortering[[#Headers],[betalning
datum]])=1,LoanStart,IF(I19&gt;0,EDATE(C19,1),"")),""),"")</f>
        <v>45223</v>
      </c>
      <c r="D20" s="24">
        <f ca="1">IF(ROW()-ROW(Amortering[[#Headers],[öppnings-
saldo]])=1,Lånebelopp,IF(Amortering[[#This Row],[betalning
datum]]="",0,INDEX(Amortering[], ROW()-4,8)))</f>
        <v>1.960325181373907E5</v>
      </c>
      <c r="E20" s="24">
        <f ca="1">IF(AngivnaVärden,IF(ROW()-ROW(Amortering[[#Headers],[ränta]])=1,-IPMT(Räntesats/12,1,LånetsLöptid-ROWS($C$4:C20)+1,Amortering[[#This Row],[öppnings-
saldo]]),IFERROR(-IPMT(Räntesats/12,1,Amortering[[#This Row],['#
återstående]],D21),0)),0)</f>
        <v>8.157319877094675E2</v>
      </c>
      <c r="F20" s="24">
        <f ca="1">IFERROR(IF(AND(AngivnaVärden,Amortering[[#This Row],[betalning
datum]]&lt;&gt;""),-PPMT(Räntesats/12,1,LånetsLöptid-ROWS($C$4:C20)+1,Amortering[[#This Row],[öppnings-
saldo]]),""),0)</f>
        <v>2.568410871184833E2</v>
      </c>
      <c r="G20" s="24">
        <f ca="1">IF(Amortering[[#This Row],[betalning
datum]]="",0,PropertyTaxAmount)</f>
        <v>375</v>
      </c>
      <c r="H20" s="24">
        <f ca="1">IF(Amortering[[#This Row],[betalning
datum]]="",0,Amortering[[#This Row],[ränta]]+Amortering[[#This Row],[lånebelopp]]+Amortering[[#This Row],[fastighets-
avgift]])</f>
        <v>1.4475730748279507E3</v>
      </c>
      <c r="I20" s="24">
        <f ca="1">IF(Amortering[[#This Row],[betalning
datum]]="",0,Amortering[[#This Row],[öppnings-
saldo]]-Amortering[[#This Row],[lånebelopp]])</f>
        <v>1.957756770502722E5</v>
      </c>
      <c r="J20" s="18">
        <f ca="1">IF(Amortering[[#This Row],[slut-
saldo]]&gt;0,LastRow-ROW(),0)</f>
        <v>343</v>
      </c>
    </row>
    <row r="21" spans="2:10" ht="15" customHeight="1" x14ac:dyDescent="0.25">
      <c r="B21" s="11">
        <f>ROWS($B$4:B21)</f>
        <v>18</v>
      </c>
      <c r="C21" s="25">
        <f ca="1">IF(AngivnaVärden,IF(Amortering[[#This Row],['#]]&lt;=LånetsLöptid,IF(ROW()-ROW(Amortering[[#Headers],[betalning
datum]])=1,LoanStart,IF(I20&gt;0,EDATE(C20,1),"")),""),"")</f>
        <v>45254</v>
      </c>
      <c r="D21" s="24">
        <f ca="1">IF(ROW()-ROW(Amortering[[#Headers],[öppnings-
saldo]])=1,Lånebelopp,IF(Amortering[[#This Row],[betalning
datum]]="",0,INDEX(Amortering[], ROW()-4,8)))</f>
        <v>1.957756770502722E5</v>
      </c>
      <c r="E21" s="24">
        <f ca="1">IF(AngivnaVärden,IF(ROW()-ROW(Amortering[[#Headers],[ränta]])=1,-IPMT(Räntesats/12,1,LånetsLöptid-ROWS($C$4:C21)+1,Amortering[[#This Row],[öppnings-
saldo]]),IFERROR(-IPMT(Räntesats/12,1,Amortering[[#This Row],['#
återstående]],D22),0)),0)</f>
        <v>8.146573574664891E2</v>
      </c>
      <c r="F21" s="24">
        <f ca="1">IFERROR(IF(AND(AngivnaVärden,Amortering[[#This Row],[betalning
datum]]&lt;&gt;""),-PPMT(Räntesats/12,1,LånetsLöptid-ROWS($C$4:C21)+1,Amortering[[#This Row],[öppnings-
saldo]]),""),0)</f>
        <v>2.579112583148103E2</v>
      </c>
      <c r="G21" s="24">
        <f ca="1">IF(Amortering[[#This Row],[betalning
datum]]="",0,PropertyTaxAmount)</f>
        <v>375</v>
      </c>
      <c r="H21" s="24">
        <f ca="1">IF(Amortering[[#This Row],[betalning
datum]]="",0,Amortering[[#This Row],[ränta]]+Amortering[[#This Row],[lånebelopp]]+Amortering[[#This Row],[fastighets-
avgift]])</f>
        <v>1.4475686157812993E3</v>
      </c>
      <c r="I21" s="24">
        <f ca="1">IF(Amortering[[#This Row],[betalning
datum]]="",0,Amortering[[#This Row],[öppnings-
saldo]]-Amortering[[#This Row],[lånebelopp]])</f>
        <v>1.9551776579195738E5</v>
      </c>
      <c r="J21" s="18">
        <f ca="1">IF(Amortering[[#This Row],[slut-
saldo]]&gt;0,LastRow-ROW(),0)</f>
        <v>342</v>
      </c>
    </row>
    <row r="22" spans="2:10" ht="15" customHeight="1" x14ac:dyDescent="0.25">
      <c r="B22" s="11">
        <f>ROWS($B$4:B22)</f>
        <v>19</v>
      </c>
      <c r="C22" s="25">
        <f ca="1">IF(AngivnaVärden,IF(Amortering[[#This Row],['#]]&lt;=LånetsLöptid,IF(ROW()-ROW(Amortering[[#Headers],[betalning
datum]])=1,LoanStart,IF(I21&gt;0,EDATE(C21,1),"")),""),"")</f>
        <v>45284</v>
      </c>
      <c r="D22" s="24">
        <f ca="1">IF(ROW()-ROW(Amortering[[#Headers],[öppnings-
saldo]])=1,Lånebelopp,IF(Amortering[[#This Row],[betalning
datum]]="",0,INDEX(Amortering[], ROW()-4,8)))</f>
        <v>1.9551776579195738E5</v>
      </c>
      <c r="E22" s="24">
        <f ca="1">IF(AngivnaVärden,IF(ROW()-ROW(Amortering[[#Headers],[ränta]])=1,-IPMT(Räntesats/12,1,LånetsLöptid-ROWS($C$4:C22)+1,Amortering[[#This Row],[öppnings-
saldo]]),IFERROR(-IPMT(Räntesats/12,1,Amortering[[#This Row],['#
återstående]],D23),0)),0)</f>
        <v>8.135782495974983E2</v>
      </c>
      <c r="F22" s="24">
        <f ca="1">IFERROR(IF(AND(AngivnaVärden,Amortering[[#This Row],[betalning
datum]]&lt;&gt;""),-PPMT(Räntesats/12,1,LånetsLöptid-ROWS($C$4:C22)+1,Amortering[[#This Row],[öppnings-
saldo]]),""),0)</f>
        <v>2.5898588855778866E2</v>
      </c>
      <c r="G22" s="24">
        <f ca="1">IF(Amortering[[#This Row],[betalning
datum]]="",0,PropertyTaxAmount)</f>
        <v>375</v>
      </c>
      <c r="H22" s="24">
        <f ca="1">IF(Amortering[[#This Row],[betalning
datum]]="",0,Amortering[[#This Row],[ränta]]+Amortering[[#This Row],[lånebelopp]]+Amortering[[#This Row],[fastighets-
avgift]])</f>
        <v>1.4475641381552869E3</v>
      </c>
      <c r="I22" s="24">
        <f ca="1">IF(Amortering[[#This Row],[betalning
datum]]="",0,Amortering[[#This Row],[öppnings-
saldo]]-Amortering[[#This Row],[lånebelopp]])</f>
        <v>1.9525877990339958E5</v>
      </c>
      <c r="J22" s="18">
        <f ca="1">IF(Amortering[[#This Row],[slut-
saldo]]&gt;0,LastRow-ROW(),0)</f>
        <v>341</v>
      </c>
    </row>
    <row r="23" spans="2:10" ht="15" customHeight="1" x14ac:dyDescent="0.25">
      <c r="B23" s="11">
        <f>ROWS($B$4:B23)</f>
        <v>20</v>
      </c>
      <c r="C23" s="25">
        <f ca="1">IF(AngivnaVärden,IF(Amortering[[#This Row],['#]]&lt;=LånetsLöptid,IF(ROW()-ROW(Amortering[[#Headers],[betalning
datum]])=1,LoanStart,IF(I22&gt;0,EDATE(C22,1),"")),""),"")</f>
        <v>45315</v>
      </c>
      <c r="D23" s="24">
        <f ca="1">IF(ROW()-ROW(Amortering[[#Headers],[öppnings-
saldo]])=1,Lånebelopp,IF(Amortering[[#This Row],[betalning
datum]]="",0,INDEX(Amortering[], ROW()-4,8)))</f>
        <v>1.9525877990339958E5</v>
      </c>
      <c r="E23" s="24">
        <f ca="1">IF(AngivnaVärden,IF(ROW()-ROW(Amortering[[#Headers],[ränta]])=1,-IPMT(Räntesats/12,1,LånetsLöptid-ROWS($C$4:C23)+1,Amortering[[#This Row],[öppnings-
saldo]]),IFERROR(-IPMT(Räntesats/12,1,Amortering[[#This Row],['#
återstående]],D24),0)),0)</f>
        <v>812.49464544572</v>
      </c>
      <c r="F23" s="24">
        <f ca="1">IFERROR(IF(AND(AngivnaVärden,Amortering[[#This Row],[betalning
datum]]&lt;&gt;""),-PPMT(Räntesats/12,1,LånetsLöptid-ROWS($C$4:C23)+1,Amortering[[#This Row],[öppnings-
saldo]]),""),0)</f>
        <v>2.600649964267794E2</v>
      </c>
      <c r="G23" s="24">
        <f ca="1">IF(Amortering[[#This Row],[betalning
datum]]="",0,PropertyTaxAmount)</f>
        <v>375</v>
      </c>
      <c r="H23" s="24">
        <f ca="1">IF(Amortering[[#This Row],[betalning
datum]]="",0,Amortering[[#This Row],[ränta]]+Amortering[[#This Row],[lånebelopp]]+Amortering[[#This Row],[fastighets-
avgift]])</f>
        <v>1.4475596418724995E3</v>
      </c>
      <c r="I23" s="24">
        <f ca="1">IF(Amortering[[#This Row],[betalning
datum]]="",0,Amortering[[#This Row],[öppnings-
saldo]]-Amortering[[#This Row],[lånebelopp]])</f>
        <v>1.949987149069728E5</v>
      </c>
      <c r="J23" s="18">
        <f ca="1">IF(Amortering[[#This Row],[slut-
saldo]]&gt;0,LastRow-ROW(),0)</f>
        <v>340</v>
      </c>
    </row>
    <row r="24" spans="2:10" ht="15" customHeight="1" x14ac:dyDescent="0.25">
      <c r="B24" s="11">
        <f>ROWS($B$4:B24)</f>
        <v>21</v>
      </c>
      <c r="C24" s="25">
        <f ca="1">IF(AngivnaVärden,IF(Amortering[[#This Row],['#]]&lt;=LånetsLöptid,IF(ROW()-ROW(Amortering[[#Headers],[betalning
datum]])=1,LoanStart,IF(I23&gt;0,EDATE(C23,1),"")),""),"")</f>
        <v>45346</v>
      </c>
      <c r="D24" s="24">
        <f ca="1">IF(ROW()-ROW(Amortering[[#Headers],[öppnings-
saldo]])=1,Lånebelopp,IF(Amortering[[#This Row],[betalning
datum]]="",0,INDEX(Amortering[], ROW()-4,8)))</f>
        <v>1.949987149069728E5</v>
      </c>
      <c r="E24" s="24">
        <f ca="1">IF(AngivnaVärden,IF(ROW()-ROW(Amortering[[#Headers],[ränta]])=1,-IPMT(Räntesats/12,1,LånetsLöptid-ROWS($C$4:C24)+1,Amortering[[#This Row],[öppnings-
saldo]]),IFERROR(-IPMT(Räntesats/12,1,Amortering[[#This Row],['#
återstående]],D25),0)),0)</f>
        <v>8.114065262766426E2</v>
      </c>
      <c r="F24" s="24">
        <f ca="1">IFERROR(IF(AND(AngivnaVärden,Amortering[[#This Row],[betalning
datum]]&lt;&gt;""),-PPMT(Räntesats/12,1,LånetsLöptid-ROWS($C$4:C24)+1,Amortering[[#This Row],[öppnings-
saldo]]),""),0)</f>
        <v>2.6114860057855765E2</v>
      </c>
      <c r="G24" s="24">
        <f ca="1">IF(Amortering[[#This Row],[betalning
datum]]="",0,PropertyTaxAmount)</f>
        <v>375</v>
      </c>
      <c r="H24" s="24">
        <f ca="1">IF(Amortering[[#This Row],[betalning
datum]]="",0,Amortering[[#This Row],[ränta]]+Amortering[[#This Row],[lånebelopp]]+Amortering[[#This Row],[fastighets-
avgift]])</f>
        <v>1.4475551268552003E3</v>
      </c>
      <c r="I24" s="24">
        <f ca="1">IF(Amortering[[#This Row],[betalning
datum]]="",0,Amortering[[#This Row],[öppnings-
saldo]]-Amortering[[#This Row],[lånebelopp]])</f>
        <v>1.9473756630639423E5</v>
      </c>
      <c r="J24" s="18">
        <f ca="1">IF(Amortering[[#This Row],[slut-
saldo]]&gt;0,LastRow-ROW(),0)</f>
        <v>339</v>
      </c>
    </row>
    <row r="25" spans="2:10" ht="15" customHeight="1" x14ac:dyDescent="0.25">
      <c r="B25" s="11">
        <f>ROWS($B$4:B25)</f>
        <v>22</v>
      </c>
      <c r="C25" s="25">
        <f ca="1">IF(AngivnaVärden,IF(Amortering[[#This Row],['#]]&lt;=LånetsLöptid,IF(ROW()-ROW(Amortering[[#Headers],[betalning
datum]])=1,LoanStart,IF(I24&gt;0,EDATE(C24,1),"")),""),"")</f>
        <v>45375</v>
      </c>
      <c r="D25" s="24">
        <f ca="1">IF(ROW()-ROW(Amortering[[#Headers],[öppnings-
saldo]])=1,Lånebelopp,IF(Amortering[[#This Row],[betalning
datum]]="",0,INDEX(Amortering[], ROW()-4,8)))</f>
        <v>1.9473756630639423E5</v>
      </c>
      <c r="E25" s="24">
        <f ca="1">IF(AngivnaVärden,IF(ROW()-ROW(Amortering[[#Headers],[ränta]])=1,-IPMT(Räntesats/12,1,LånetsLöptid-ROWS($C$4:C25)+1,Amortering[[#This Row],[öppnings-
saldo]]),IFERROR(-IPMT(Räntesats/12,1,Amortering[[#This Row],['#
återstående]],D26),0)),0)</f>
        <v>8.103138732776941E2</v>
      </c>
      <c r="F25" s="24">
        <f ca="1">IFERROR(IF(AND(AngivnaVärden,Amortering[[#This Row],[betalning
datum]]&lt;&gt;""),-PPMT(Räntesats/12,1,LånetsLöptid-ROWS($C$4:C25)+1,Amortering[[#This Row],[öppnings-
saldo]]),""),0)</f>
        <v>2.6223671974763494E2</v>
      </c>
      <c r="G25" s="24">
        <f ca="1">IF(Amortering[[#This Row],[betalning
datum]]="",0,PropertyTaxAmount)</f>
        <v>375</v>
      </c>
      <c r="H25" s="24">
        <f ca="1">IF(Amortering[[#This Row],[betalning
datum]]="",0,Amortering[[#This Row],[ränta]]+Amortering[[#This Row],[lånebelopp]]+Amortering[[#This Row],[fastighets-
avgift]])</f>
        <v>1.4475505930253291E3</v>
      </c>
      <c r="I25" s="24">
        <f ca="1">IF(Amortering[[#This Row],[betalning
datum]]="",0,Amortering[[#This Row],[öppnings-
saldo]]-Amortering[[#This Row],[lånebelopp]])</f>
        <v>1.944753295866466E5</v>
      </c>
      <c r="J25" s="18">
        <f ca="1">IF(Amortering[[#This Row],[slut-
saldo]]&gt;0,LastRow-ROW(),0)</f>
        <v>338</v>
      </c>
    </row>
    <row r="26" spans="2:10" ht="15" customHeight="1" x14ac:dyDescent="0.25">
      <c r="B26" s="11">
        <f>ROWS($B$4:B26)</f>
        <v>23</v>
      </c>
      <c r="C26" s="25">
        <f ca="1">IF(AngivnaVärden,IF(Amortering[[#This Row],['#]]&lt;=LånetsLöptid,IF(ROW()-ROW(Amortering[[#Headers],[betalning
datum]])=1,LoanStart,IF(I25&gt;0,EDATE(C25,1),"")),""),"")</f>
        <v>45406</v>
      </c>
      <c r="D26" s="24">
        <f ca="1">IF(ROW()-ROW(Amortering[[#Headers],[öppnings-
saldo]])=1,Lånebelopp,IF(Amortering[[#This Row],[betalning
datum]]="",0,INDEX(Amortering[], ROW()-4,8)))</f>
        <v>1.944753295866466E5</v>
      </c>
      <c r="E26" s="24">
        <f ca="1">IF(AngivnaVärden,IF(ROW()-ROW(Amortering[[#Headers],[ränta]])=1,-IPMT(Räntesats/12,1,LånetsLöptid-ROWS($C$4:C26)+1,Amortering[[#This Row],[öppnings-
saldo]]),IFERROR(-IPMT(Räntesats/12,1,Amortering[[#This Row],['#
återstående]],D27),0)),0)</f>
        <v>8.092166675579168E2</v>
      </c>
      <c r="F26" s="24">
        <f ca="1">IFERROR(IF(AND(AngivnaVärden,Amortering[[#This Row],[betalning
datum]]&lt;&gt;""),-PPMT(Räntesats/12,1,LånetsLöptid-ROWS($C$4:C26)+1,Amortering[[#This Row],[öppnings-
saldo]]),""),0)</f>
        <v>2.6332937274658343E2</v>
      </c>
      <c r="G26" s="24">
        <f ca="1">IF(Amortering[[#This Row],[betalning
datum]]="",0,PropertyTaxAmount)</f>
        <v>375</v>
      </c>
      <c r="H26" s="24">
        <f ca="1">IF(Amortering[[#This Row],[betalning
datum]]="",0,Amortering[[#This Row],[ränta]]+Amortering[[#This Row],[lånebelopp]]+Amortering[[#This Row],[fastighets-
avgift]])</f>
        <v>1.4475460403045004E3</v>
      </c>
      <c r="I26" s="24">
        <f ca="1">IF(Amortering[[#This Row],[betalning
datum]]="",0,Amortering[[#This Row],[öppnings-
saldo]]-Amortering[[#This Row],[lånebelopp]])</f>
        <v>1.9421200021390003E5</v>
      </c>
      <c r="J26" s="18">
        <f ca="1">IF(Amortering[[#This Row],[slut-
saldo]]&gt;0,LastRow-ROW(),0)</f>
        <v>337</v>
      </c>
    </row>
    <row r="27" spans="2:10" ht="15" customHeight="1" x14ac:dyDescent="0.25">
      <c r="B27" s="11">
        <f>ROWS($B$4:B27)</f>
        <v>24</v>
      </c>
      <c r="C27" s="25">
        <f ca="1">IF(AngivnaVärden,IF(Amortering[[#This Row],['#]]&lt;=LånetsLöptid,IF(ROW()-ROW(Amortering[[#Headers],[betalning
datum]])=1,LoanStart,IF(I26&gt;0,EDATE(C26,1),"")),""),"")</f>
        <v>45436</v>
      </c>
      <c r="D27" s="24">
        <f ca="1">IF(ROW()-ROW(Amortering[[#Headers],[öppnings-
saldo]])=1,Lånebelopp,IF(Amortering[[#This Row],[betalning
datum]]="",0,INDEX(Amortering[], ROW()-4,8)))</f>
        <v>1.9421200021390003E5</v>
      </c>
      <c r="E27" s="24">
        <f ca="1">IF(AngivnaVärden,IF(ROW()-ROW(Amortering[[#Headers],[ränta]])=1,-IPMT(Räntesats/12,1,LånetsLöptid-ROWS($C$4:C27)+1,Amortering[[#This Row],[öppnings-
saldo]]),IFERROR(-IPMT(Räntesats/12,1,Amortering[[#This Row],['#
återstående]],D28),0)),0)</f>
        <v>8.081148901476403E2</v>
      </c>
      <c r="F27" s="24">
        <f ca="1">IFERROR(IF(AND(AngivnaVärden,Amortering[[#This Row],[betalning
datum]]&lt;&gt;""),-PPMT(Räntesats/12,1,LånetsLöptid-ROWS($C$4:C27)+1,Amortering[[#This Row],[öppnings-
saldo]]),""),0)</f>
        <v>2.6442657846636087E2</v>
      </c>
      <c r="G27" s="24">
        <f ca="1">IF(Amortering[[#This Row],[betalning
datum]]="",0,PropertyTaxAmount)</f>
        <v>375</v>
      </c>
      <c r="H27" s="24">
        <f ca="1">IF(Amortering[[#This Row],[betalning
datum]]="",0,Amortering[[#This Row],[ränta]]+Amortering[[#This Row],[lånebelopp]]+Amortering[[#This Row],[fastighets-
avgift]])</f>
        <v>1.4475414686140011E3</v>
      </c>
      <c r="I27" s="24">
        <f ca="1">IF(Amortering[[#This Row],[betalning
datum]]="",0,Amortering[[#This Row],[öppnings-
saldo]]-Amortering[[#This Row],[lånebelopp]])</f>
        <v>1.9394757363543365E5</v>
      </c>
      <c r="J27" s="18">
        <f ca="1">IF(Amortering[[#This Row],[slut-
saldo]]&gt;0,LastRow-ROW(),0)</f>
        <v>336</v>
      </c>
    </row>
    <row r="28" spans="2:10" ht="15" customHeight="1" x14ac:dyDescent="0.25">
      <c r="B28" s="11">
        <f>ROWS($B$4:B28)</f>
        <v>25</v>
      </c>
      <c r="C28" s="25">
        <f ca="1">IF(AngivnaVärden,IF(Amortering[[#This Row],['#]]&lt;=LånetsLöptid,IF(ROW()-ROW(Amortering[[#Headers],[betalning
datum]])=1,LoanStart,IF(I27&gt;0,EDATE(C27,1),"")),""),"")</f>
        <v>45467</v>
      </c>
      <c r="D28" s="24">
        <f ca="1">IF(ROW()-ROW(Amortering[[#Headers],[öppnings-
saldo]])=1,Lånebelopp,IF(Amortering[[#This Row],[betalning
datum]]="",0,INDEX(Amortering[], ROW()-4,8)))</f>
        <v>1.9394757363543365E5</v>
      </c>
      <c r="E28" s="24">
        <f ca="1">IF(AngivnaVärden,IF(ROW()-ROW(Amortering[[#Headers],[ränta]])=1,-IPMT(Räntesats/12,1,LånetsLöptid-ROWS($C$4:C28)+1,Amortering[[#This Row],[öppnings-
saldo]]),IFERROR(-IPMT(Räntesats/12,1,Amortering[[#This Row],['#
återstående]],D29),0)),0)</f>
        <v>8.070085219981543E2</v>
      </c>
      <c r="F28" s="24">
        <f ca="1">IFERROR(IF(AND(AngivnaVärden,Amortering[[#This Row],[betalning
datum]]&lt;&gt;""),-PPMT(Räntesats/12,1,LånetsLöptid-ROWS($C$4:C28)+1,Amortering[[#This Row],[öppnings-
saldo]]),""),0)</f>
        <v>2.655283558766374E2</v>
      </c>
      <c r="G28" s="24">
        <f ca="1">IF(Amortering[[#This Row],[betalning
datum]]="",0,PropertyTaxAmount)</f>
        <v>375</v>
      </c>
      <c r="H28" s="24">
        <f ca="1">IF(Amortering[[#This Row],[betalning
datum]]="",0,Amortering[[#This Row],[ränta]]+Amortering[[#This Row],[lånebelopp]]+Amortering[[#This Row],[fastighets-
avgift]])</f>
        <v>1.4475368778747916E3</v>
      </c>
      <c r="I28" s="24">
        <f ca="1">IF(Amortering[[#This Row],[betalning
datum]]="",0,Amortering[[#This Row],[öppnings-
saldo]]-Amortering[[#This Row],[lånebelopp]])</f>
        <v>1.9368204527955703E5</v>
      </c>
      <c r="J28" s="18">
        <f ca="1">IF(Amortering[[#This Row],[slut-
saldo]]&gt;0,LastRow-ROW(),0)</f>
        <v>335</v>
      </c>
    </row>
    <row r="29" spans="2:10" ht="15" customHeight="1" x14ac:dyDescent="0.25">
      <c r="B29" s="11">
        <f>ROWS($B$4:B29)</f>
        <v>26</v>
      </c>
      <c r="C29" s="25">
        <f ca="1">IF(AngivnaVärden,IF(Amortering[[#This Row],['#]]&lt;=LånetsLöptid,IF(ROW()-ROW(Amortering[[#Headers],[betalning
datum]])=1,LoanStart,IF(I28&gt;0,EDATE(C28,1),"")),""),"")</f>
        <v>45497</v>
      </c>
      <c r="D29" s="24">
        <f ca="1">IF(ROW()-ROW(Amortering[[#Headers],[öppnings-
saldo]])=1,Lånebelopp,IF(Amortering[[#This Row],[betalning
datum]]="",0,INDEX(Amortering[], ROW()-4,8)))</f>
        <v>1.9368204527955703E5</v>
      </c>
      <c r="E29" s="24">
        <f ca="1">IF(AngivnaVärden,IF(ROW()-ROW(Amortering[[#Headers],[ränta]])=1,-IPMT(Räntesats/12,1,LånetsLöptid-ROWS($C$4:C29)+1,Amortering[[#This Row],[öppnings-
saldo]]),IFERROR(-IPMT(Räntesats/12,1,Amortering[[#This Row],['#
återstående]],D30),0)),0)</f>
        <v>8.058975439813788E2</v>
      </c>
      <c r="F29" s="24">
        <f ca="1">IFERROR(IF(AND(AngivnaVärden,Amortering[[#This Row],[betalning
datum]]&lt;&gt;""),-PPMT(Räntesats/12,1,LånetsLöptid-ROWS($C$4:C29)+1,Amortering[[#This Row],[öppnings-
saldo]]),""),0)</f>
        <v>2.6663472402612337E2</v>
      </c>
      <c r="G29" s="24">
        <f ca="1">IF(Amortering[[#This Row],[betalning
datum]]="",0,PropertyTaxAmount)</f>
        <v>375</v>
      </c>
      <c r="H29" s="24">
        <f ca="1">IF(Amortering[[#This Row],[betalning
datum]]="",0,Amortering[[#This Row],[ränta]]+Amortering[[#This Row],[lånebelopp]]+Amortering[[#This Row],[fastighets-
avgift]])</f>
        <v>1.4475322680075021E3</v>
      </c>
      <c r="I29" s="24">
        <f ca="1">IF(Amortering[[#This Row],[betalning
datum]]="",0,Amortering[[#This Row],[öppnings-
saldo]]-Amortering[[#This Row],[lånebelopp]])</f>
        <v>1.9341541055553092E5</v>
      </c>
      <c r="J29" s="18">
        <f ca="1">IF(Amortering[[#This Row],[slut-
saldo]]&gt;0,LastRow-ROW(),0)</f>
        <v>334</v>
      </c>
    </row>
    <row r="30" spans="2:10" ht="15" customHeight="1" x14ac:dyDescent="0.25">
      <c r="B30" s="11">
        <f>ROWS($B$4:B30)</f>
        <v>27</v>
      </c>
      <c r="C30" s="25">
        <f ca="1">IF(AngivnaVärden,IF(Amortering[[#This Row],['#]]&lt;=LånetsLöptid,IF(ROW()-ROW(Amortering[[#Headers],[betalning
datum]])=1,LoanStart,IF(I29&gt;0,EDATE(C29,1),"")),""),"")</f>
        <v>45528</v>
      </c>
      <c r="D30" s="24">
        <f ca="1">IF(ROW()-ROW(Amortering[[#Headers],[öppnings-
saldo]])=1,Lånebelopp,IF(Amortering[[#This Row],[betalning
datum]]="",0,INDEX(Amortering[], ROW()-4,8)))</f>
        <v>1.9341541055553092E5</v>
      </c>
      <c r="E30" s="24">
        <f ca="1">IF(AngivnaVärden,IF(ROW()-ROW(Amortering[[#Headers],[ränta]])=1,-IPMT(Räntesats/12,1,LånetsLöptid-ROWS($C$4:C30)+1,Amortering[[#This Row],[öppnings-
saldo]]),IFERROR(-IPMT(Räntesats/12,1,Amortering[[#This Row],['#
återstående]],D31),0)),0)</f>
        <v>8.047819368895334E2</v>
      </c>
      <c r="F30" s="24">
        <f ca="1">IFERROR(IF(AND(AngivnaVärden,Amortering[[#This Row],[betalning
datum]]&lt;&gt;""),-PPMT(Räntesats/12,1,LånetsLöptid-ROWS($C$4:C30)+1,Amortering[[#This Row],[öppnings-
saldo]]),""),0)</f>
        <v>2.677457020428989E2</v>
      </c>
      <c r="G30" s="24">
        <f ca="1">IF(Amortering[[#This Row],[betalning
datum]]="",0,PropertyTaxAmount)</f>
        <v>375</v>
      </c>
      <c r="H30" s="24">
        <f ca="1">IF(Amortering[[#This Row],[betalning
datum]]="",0,Amortering[[#This Row],[ränta]]+Amortering[[#This Row],[lånebelopp]]+Amortering[[#This Row],[fastighets-
avgift]])</f>
        <v>1.4475276389324324E3</v>
      </c>
      <c r="I30" s="24">
        <f ca="1">IF(Amortering[[#This Row],[betalning
datum]]="",0,Amortering[[#This Row],[öppnings-
saldo]]-Amortering[[#This Row],[lånebelopp]])</f>
        <v>1.9314766485348804E5</v>
      </c>
      <c r="J30" s="18">
        <f ca="1">IF(Amortering[[#This Row],[slut-
saldo]]&gt;0,LastRow-ROW(),0)</f>
        <v>333</v>
      </c>
    </row>
    <row r="31" spans="2:10" ht="15" customHeight="1" x14ac:dyDescent="0.25">
      <c r="B31" s="11">
        <f>ROWS($B$4:B31)</f>
        <v>28</v>
      </c>
      <c r="C31" s="25">
        <f ca="1">IF(AngivnaVärden,IF(Amortering[[#This Row],['#]]&lt;=LånetsLöptid,IF(ROW()-ROW(Amortering[[#Headers],[betalning
datum]])=1,LoanStart,IF(I30&gt;0,EDATE(C30,1),"")),""),"")</f>
        <v>45559</v>
      </c>
      <c r="D31" s="24">
        <f ca="1">IF(ROW()-ROW(Amortering[[#Headers],[öppnings-
saldo]])=1,Lånebelopp,IF(Amortering[[#This Row],[betalning
datum]]="",0,INDEX(Amortering[], ROW()-4,8)))</f>
        <v>1.9314766485348804E5</v>
      </c>
      <c r="E31" s="24">
        <f ca="1">IF(AngivnaVärden,IF(ROW()-ROW(Amortering[[#Headers],[ränta]])=1,-IPMT(Räntesats/12,1,LånetsLöptid-ROWS($C$4:C31)+1,Amortering[[#This Row],[öppnings-
saldo]]),IFERROR(-IPMT(Räntesats/12,1,Amortering[[#This Row],['#
återstående]],D32),0)),0)</f>
        <v>8.036616814348054E2</v>
      </c>
      <c r="F31" s="24">
        <f ca="1">IFERROR(IF(AND(AngivnaVärden,Amortering[[#This Row],[betalning
datum]]&lt;&gt;""),-PPMT(Räntesats/12,1,LånetsLöptid-ROWS($C$4:C31)+1,Amortering[[#This Row],[öppnings-
saldo]]),""),0)</f>
        <v>2.6886130913474426E2</v>
      </c>
      <c r="G31" s="24">
        <f ca="1">IF(Amortering[[#This Row],[betalning
datum]]="",0,PropertyTaxAmount)</f>
        <v>375</v>
      </c>
      <c r="H31" s="24">
        <f ca="1">IF(Amortering[[#This Row],[betalning
datum]]="",0,Amortering[[#This Row],[ränta]]+Amortering[[#This Row],[lånebelopp]]+Amortering[[#This Row],[fastighets-
avgift]])</f>
        <v>1.4475229905695496E3</v>
      </c>
      <c r="I31" s="24">
        <f ca="1">IF(Amortering[[#This Row],[betalning
datum]]="",0,Amortering[[#This Row],[öppnings-
saldo]]-Amortering[[#This Row],[lånebelopp]])</f>
        <v>1.928788035443533E5</v>
      </c>
      <c r="J31" s="18">
        <f ca="1">IF(Amortering[[#This Row],[slut-
saldo]]&gt;0,LastRow-ROW(),0)</f>
        <v>332</v>
      </c>
    </row>
    <row r="32" spans="2:10" ht="15" customHeight="1" x14ac:dyDescent="0.25">
      <c r="B32" s="11">
        <f>ROWS($B$4:B32)</f>
        <v>29</v>
      </c>
      <c r="C32" s="25">
        <f ca="1">IF(AngivnaVärden,IF(Amortering[[#This Row],['#]]&lt;=LånetsLöptid,IF(ROW()-ROW(Amortering[[#Headers],[betalning
datum]])=1,LoanStart,IF(I31&gt;0,EDATE(C31,1),"")),""),"")</f>
        <v>45589</v>
      </c>
      <c r="D32" s="24">
        <f ca="1">IF(ROW()-ROW(Amortering[[#Headers],[öppnings-
saldo]])=1,Lånebelopp,IF(Amortering[[#This Row],[betalning
datum]]="",0,INDEX(Amortering[], ROW()-4,8)))</f>
        <v>1.928788035443533E5</v>
      </c>
      <c r="E32" s="24">
        <f ca="1">IF(AngivnaVärden,IF(ROW()-ROW(Amortering[[#Headers],[ränta]])=1,-IPMT(Räntesats/12,1,LånetsLöptid-ROWS($C$4:C32)+1,Amortering[[#This Row],[öppnings-
saldo]]),IFERROR(-IPMT(Räntesats/12,1,Amortering[[#This Row],['#
återstående]],D33),0)),0)</f>
        <v>8.025367582490159E2</v>
      </c>
      <c r="F32" s="24">
        <f ca="1">IFERROR(IF(AND(AngivnaVärden,Amortering[[#This Row],[betalning
datum]]&lt;&gt;""),-PPMT(Räntesats/12,1,LånetsLöptid-ROWS($C$4:C32)+1,Amortering[[#This Row],[öppnings-
saldo]]),""),0)</f>
        <v>2.699815645894724E2</v>
      </c>
      <c r="G32" s="24">
        <f ca="1">IF(Amortering[[#This Row],[betalning
datum]]="",0,PropertyTaxAmount)</f>
        <v>375</v>
      </c>
      <c r="H32" s="24">
        <f ca="1">IF(Amortering[[#This Row],[betalning
datum]]="",0,Amortering[[#This Row],[ränta]]+Amortering[[#This Row],[lånebelopp]]+Amortering[[#This Row],[fastighets-
avgift]])</f>
        <v>1.4475183228384883E3</v>
      </c>
      <c r="I32" s="24">
        <f ca="1">IF(Amortering[[#This Row],[betalning
datum]]="",0,Amortering[[#This Row],[öppnings-
saldo]]-Amortering[[#This Row],[lånebelopp]])</f>
        <v>1.926088219797638E5</v>
      </c>
      <c r="J32" s="18">
        <f ca="1">IF(Amortering[[#This Row],[slut-
saldo]]&gt;0,LastRow-ROW(),0)</f>
        <v>331</v>
      </c>
    </row>
    <row r="33" spans="2:10" ht="15" customHeight="1" x14ac:dyDescent="0.25">
      <c r="B33" s="11">
        <f>ROWS($B$4:B33)</f>
        <v>30</v>
      </c>
      <c r="C33" s="25">
        <f ca="1">IF(AngivnaVärden,IF(Amortering[[#This Row],['#]]&lt;=LånetsLöptid,IF(ROW()-ROW(Amortering[[#Headers],[betalning
datum]])=1,LoanStart,IF(I32&gt;0,EDATE(C32,1),"")),""),"")</f>
        <v>45620</v>
      </c>
      <c r="D33" s="24">
        <f ca="1">IF(ROW()-ROW(Amortering[[#Headers],[öppnings-
saldo]])=1,Lånebelopp,IF(Amortering[[#This Row],[betalning
datum]]="",0,INDEX(Amortering[], ROW()-4,8)))</f>
        <v>1.926088219797638E5</v>
      </c>
      <c r="E33" s="24">
        <f ca="1">IF(AngivnaVärden,IF(ROW()-ROW(Amortering[[#Headers],[ränta]])=1,-IPMT(Räntesats/12,1,LånetsLöptid-ROWS($C$4:C33)+1,Amortering[[#This Row],[öppnings-
saldo]]),IFERROR(-IPMT(Räntesats/12,1,Amortering[[#This Row],['#
återstående]],D34),0)),0)</f>
        <v>8.014071478832856E2</v>
      </c>
      <c r="F33" s="24">
        <f ca="1">IFERROR(IF(AND(AngivnaVärden,Amortering[[#This Row],[betalning
datum]]&lt;&gt;""),-PPMT(Räntesats/12,1,LånetsLöptid-ROWS($C$4:C33)+1,Amortering[[#This Row],[öppnings-
saldo]]),""),0)</f>
        <v>2.7110648777526194E2</v>
      </c>
      <c r="G33" s="24">
        <f ca="1">IF(Amortering[[#This Row],[betalning
datum]]="",0,PropertyTaxAmount)</f>
        <v>375</v>
      </c>
      <c r="H33" s="24">
        <f ca="1">IF(Amortering[[#This Row],[betalning
datum]]="",0,Amortering[[#This Row],[ränta]]+Amortering[[#This Row],[lånebelopp]]+Amortering[[#This Row],[fastighets-
avgift]])</f>
        <v>1.4475136356585476E3</v>
      </c>
      <c r="I33" s="24">
        <f ca="1">IF(Amortering[[#This Row],[betalning
datum]]="",0,Amortering[[#This Row],[öppnings-
saldo]]-Amortering[[#This Row],[lånebelopp]])</f>
        <v>1.9233771549198855E5</v>
      </c>
      <c r="J33" s="18">
        <f ca="1">IF(Amortering[[#This Row],[slut-
saldo]]&gt;0,LastRow-ROW(),0)</f>
        <v>330</v>
      </c>
    </row>
    <row r="34" spans="2:10" ht="15" customHeight="1" x14ac:dyDescent="0.25">
      <c r="B34" s="11">
        <f>ROWS($B$4:B34)</f>
        <v>31</v>
      </c>
      <c r="C34" s="25">
        <f ca="1">IF(AngivnaVärden,IF(Amortering[[#This Row],['#]]&lt;=LånetsLöptid,IF(ROW()-ROW(Amortering[[#Headers],[betalning
datum]])=1,LoanStart,IF(I33&gt;0,EDATE(C33,1),"")),""),"")</f>
        <v>45650</v>
      </c>
      <c r="D34" s="24">
        <f ca="1">IF(ROW()-ROW(Amortering[[#Headers],[öppnings-
saldo]])=1,Lånebelopp,IF(Amortering[[#This Row],[betalning
datum]]="",0,INDEX(Amortering[], ROW()-4,8)))</f>
        <v>1.9233771549198855E5</v>
      </c>
      <c r="E34" s="24">
        <f ca="1">IF(AngivnaVärden,IF(ROW()-ROW(Amortering[[#Headers],[ränta]])=1,-IPMT(Räntesats/12,1,LånetsLöptid-ROWS($C$4:C34)+1,Amortering[[#This Row],[öppnings-
saldo]]),IFERROR(-IPMT(Räntesats/12,1,Amortering[[#This Row],['#
återstående]],D35),0)),0)</f>
        <v>8.002728308076981E2</v>
      </c>
      <c r="F34" s="24">
        <f ca="1">IFERROR(IF(AND(AngivnaVärden,Amortering[[#This Row],[betalning
datum]]&lt;&gt;""),-PPMT(Räntesats/12,1,LånetsLöptid-ROWS($C$4:C34)+1,Amortering[[#This Row],[öppnings-
saldo]]),""),0)</f>
        <v>2.7223609814099217E2</v>
      </c>
      <c r="G34" s="24">
        <f ca="1">IF(Amortering[[#This Row],[betalning
datum]]="",0,PropertyTaxAmount)</f>
        <v>375</v>
      </c>
      <c r="H34" s="24">
        <f ca="1">IF(Amortering[[#This Row],[betalning
datum]]="",0,Amortering[[#This Row],[ränta]]+Amortering[[#This Row],[lånebelopp]]+Amortering[[#This Row],[fastighets-
avgift]])</f>
        <v>1.4475089289486903E3</v>
      </c>
      <c r="I34" s="24">
        <f ca="1">IF(Amortering[[#This Row],[betalning
datum]]="",0,Amortering[[#This Row],[öppnings-
saldo]]-Amortering[[#This Row],[lånebelopp]])</f>
        <v>1.9206547939384755E5</v>
      </c>
      <c r="J34" s="18">
        <f ca="1">IF(Amortering[[#This Row],[slut-
saldo]]&gt;0,LastRow-ROW(),0)</f>
        <v>329</v>
      </c>
    </row>
    <row r="35" spans="2:10" ht="15" customHeight="1" x14ac:dyDescent="0.25">
      <c r="B35" s="11">
        <f>ROWS($B$4:B35)</f>
        <v>32</v>
      </c>
      <c r="C35" s="25">
        <f ca="1">IF(AngivnaVärden,IF(Amortering[[#This Row],['#]]&lt;=LånetsLöptid,IF(ROW()-ROW(Amortering[[#Headers],[betalning
datum]])=1,LoanStart,IF(I34&gt;0,EDATE(C34,1),"")),""),"")</f>
        <v>45681</v>
      </c>
      <c r="D35" s="24">
        <f ca="1">IF(ROW()-ROW(Amortering[[#Headers],[öppnings-
saldo]])=1,Lånebelopp,IF(Amortering[[#This Row],[betalning
datum]]="",0,INDEX(Amortering[], ROW()-4,8)))</f>
        <v>1.9206547939384755E5</v>
      </c>
      <c r="E35" s="24">
        <f ca="1">IF(AngivnaVärden,IF(ROW()-ROW(Amortering[[#Headers],[ränta]])=1,-IPMT(Räntesats/12,1,LånetsLöptid-ROWS($C$4:C35)+1,Amortering[[#This Row],[öppnings-
saldo]]),IFERROR(-IPMT(Räntesats/12,1,Amortering[[#This Row],['#
återstående]],D36),0)),0)</f>
        <v>7.991337874109624E2</v>
      </c>
      <c r="F35" s="24">
        <f ca="1">IFERROR(IF(AND(AngivnaVärden,Amortering[[#This Row],[betalning
datum]]&lt;&gt;""),-PPMT(Räntesats/12,1,LånetsLöptid-ROWS($C$4:C35)+1,Amortering[[#This Row],[öppnings-
saldo]]),""),0)</f>
        <v>2.733704152165796E2</v>
      </c>
      <c r="G35" s="24">
        <f ca="1">IF(Amortering[[#This Row],[betalning
datum]]="",0,PropertyTaxAmount)</f>
        <v>375</v>
      </c>
      <c r="H35" s="24">
        <f ca="1">IF(Amortering[[#This Row],[betalning
datum]]="",0,Amortering[[#This Row],[ränta]]+Amortering[[#This Row],[lånebelopp]]+Amortering[[#This Row],[fastighets-
avgift]])</f>
        <v>1.447504202627542E3</v>
      </c>
      <c r="I35" s="24">
        <f ca="1">IF(Amortering[[#This Row],[betalning
datum]]="",0,Amortering[[#This Row],[öppnings-
saldo]]-Amortering[[#This Row],[lånebelopp]])</f>
        <v>1.9179210897863097E5</v>
      </c>
      <c r="J35" s="18">
        <f ca="1">IF(Amortering[[#This Row],[slut-
saldo]]&gt;0,LastRow-ROW(),0)</f>
        <v>328</v>
      </c>
    </row>
    <row r="36" spans="2:10" ht="15" customHeight="1" x14ac:dyDescent="0.25">
      <c r="B36" s="11">
        <f>ROWS($B$4:B36)</f>
        <v>33</v>
      </c>
      <c r="C36" s="25">
        <f ca="1">IF(AngivnaVärden,IF(Amortering[[#This Row],['#]]&lt;=LånetsLöptid,IF(ROW()-ROW(Amortering[[#Headers],[betalning
datum]])=1,LoanStart,IF(I35&gt;0,EDATE(C35,1),"")),""),"")</f>
        <v>45712</v>
      </c>
      <c r="D36" s="24">
        <f ca="1">IF(ROW()-ROW(Amortering[[#Headers],[öppnings-
saldo]])=1,Lånebelopp,IF(Amortering[[#This Row],[betalning
datum]]="",0,INDEX(Amortering[], ROW()-4,8)))</f>
        <v>1.9179210897863097E5</v>
      </c>
      <c r="E36" s="24">
        <f ca="1">IF(AngivnaVärden,IF(ROW()-ROW(Amortering[[#Headers],[ränta]])=1,-IPMT(Räntesats/12,1,LånetsLöptid-ROWS($C$4:C36)+1,Amortering[[#This Row],[öppnings-
saldo]]),IFERROR(-IPMT(Räntesats/12,1,Amortering[[#This Row],['#
återstående]],D37),0)),0)</f>
        <v>7.979899980000736E2</v>
      </c>
      <c r="F36" s="24">
        <f ca="1">IFERROR(IF(AND(AngivnaVärden,Amortering[[#This Row],[betalning
datum]]&lt;&gt;""),-PPMT(Räntesats/12,1,LånetsLöptid-ROWS($C$4:C36)+1,Amortering[[#This Row],[öppnings-
saldo]]),""),0)</f>
        <v>2.7450945861331536E2</v>
      </c>
      <c r="G36" s="24">
        <f ca="1">IF(Amortering[[#This Row],[betalning
datum]]="",0,PropertyTaxAmount)</f>
        <v>375</v>
      </c>
      <c r="H36" s="24">
        <f ca="1">IF(Amortering[[#This Row],[betalning
datum]]="",0,Amortering[[#This Row],[ränta]]+Amortering[[#This Row],[lånebelopp]]+Amortering[[#This Row],[fastighets-
avgift]])</f>
        <v>1.447499456613389E3</v>
      </c>
      <c r="I36" s="24">
        <f ca="1">IF(Amortering[[#This Row],[betalning
datum]]="",0,Amortering[[#This Row],[öppnings-
saldo]]-Amortering[[#This Row],[lånebelopp]])</f>
        <v>1.9151759952001765E5</v>
      </c>
      <c r="J36" s="18">
        <f ca="1">IF(Amortering[[#This Row],[slut-
saldo]]&gt;0,LastRow-ROW(),0)</f>
        <v>327</v>
      </c>
    </row>
    <row r="37" spans="2:10" ht="15" customHeight="1" x14ac:dyDescent="0.25">
      <c r="B37" s="11">
        <f>ROWS($B$4:B37)</f>
        <v>34</v>
      </c>
      <c r="C37" s="25">
        <f ca="1">IF(AngivnaVärden,IF(Amortering[[#This Row],['#]]&lt;=LånetsLöptid,IF(ROW()-ROW(Amortering[[#Headers],[betalning
datum]])=1,LoanStart,IF(I36&gt;0,EDATE(C36,1),"")),""),"")</f>
        <v>45740</v>
      </c>
      <c r="D37" s="24">
        <f ca="1">IF(ROW()-ROW(Amortering[[#Headers],[öppnings-
saldo]])=1,Lånebelopp,IF(Amortering[[#This Row],[betalning
datum]]="",0,INDEX(Amortering[], ROW()-4,8)))</f>
        <v>1.9151759952001765E5</v>
      </c>
      <c r="E37" s="24">
        <f ca="1">IF(AngivnaVärden,IF(ROW()-ROW(Amortering[[#Headers],[ränta]])=1,-IPMT(Räntesats/12,1,LånetsLöptid-ROWS($C$4:C37)+1,Amortering[[#This Row],[öppnings-
saldo]]),IFERROR(-IPMT(Räntesats/12,1,Amortering[[#This Row],['#
återstående]],D38),0)),0)</f>
        <v>7.968414427999727E2</v>
      </c>
      <c r="F37" s="24">
        <f ca="1">IFERROR(IF(AND(AngivnaVärden,Amortering[[#This Row],[betalning
datum]]&lt;&gt;""),-PPMT(Räntesats/12,1,LånetsLöptid-ROWS($C$4:C37)+1,Amortering[[#This Row],[öppnings-
saldo]]),""),0)</f>
        <v>2.756532480242042E2</v>
      </c>
      <c r="G37" s="24">
        <f ca="1">IF(Amortering[[#This Row],[betalning
datum]]="",0,PropertyTaxAmount)</f>
        <v>375</v>
      </c>
      <c r="H37" s="24">
        <f ca="1">IF(Amortering[[#This Row],[betalning
datum]]="",0,Amortering[[#This Row],[ränta]]+Amortering[[#This Row],[lånebelopp]]+Amortering[[#This Row],[fastighets-
avgift]])</f>
        <v>1.4474946908241768E3</v>
      </c>
      <c r="I37" s="24">
        <f ca="1">IF(Amortering[[#This Row],[betalning
datum]]="",0,Amortering[[#This Row],[öppnings-
saldo]]-Amortering[[#This Row],[lånebelopp]])</f>
        <v>1.9124194627199345E5</v>
      </c>
      <c r="J37" s="18">
        <f ca="1">IF(Amortering[[#This Row],[slut-
saldo]]&gt;0,LastRow-ROW(),0)</f>
        <v>326</v>
      </c>
    </row>
    <row r="38" spans="2:10" ht="15" customHeight="1" x14ac:dyDescent="0.25">
      <c r="B38" s="11">
        <f>ROWS($B$4:B38)</f>
        <v>35</v>
      </c>
      <c r="C38" s="25">
        <f ca="1">IF(AngivnaVärden,IF(Amortering[[#This Row],['#]]&lt;=LånetsLöptid,IF(ROW()-ROW(Amortering[[#Headers],[betalning
datum]])=1,LoanStart,IF(I37&gt;0,EDATE(C37,1),"")),""),"")</f>
        <v>45771</v>
      </c>
      <c r="D38" s="24">
        <f ca="1">IF(ROW()-ROW(Amortering[[#Headers],[öppnings-
saldo]])=1,Lånebelopp,IF(Amortering[[#This Row],[betalning
datum]]="",0,INDEX(Amortering[], ROW()-4,8)))</f>
        <v>1.9124194627199345E5</v>
      </c>
      <c r="E38" s="24">
        <f ca="1">IF(AngivnaVärden,IF(ROW()-ROW(Amortering[[#Headers],[ränta]])=1,-IPMT(Räntesats/12,1,LånetsLöptid-ROWS($C$4:C38)+1,Amortering[[#This Row],[öppnings-
saldo]]),IFERROR(-IPMT(Räntesats/12,1,Amortering[[#This Row],['#
återstående]],D39),0)),0)</f>
        <v>7.956881019532048E2</v>
      </c>
      <c r="F38" s="24">
        <f ca="1">IFERROR(IF(AND(AngivnaVärden,Amortering[[#This Row],[betalning
datum]]&lt;&gt;""),-PPMT(Räntesats/12,1,LånetsLöptid-ROWS($C$4:C38)+1,Amortering[[#This Row],[öppnings-
saldo]]),""),0)</f>
        <v>2.768018032243051E2</v>
      </c>
      <c r="G38" s="24">
        <f ca="1">IF(Amortering[[#This Row],[betalning
datum]]="",0,PropertyTaxAmount)</f>
        <v>375</v>
      </c>
      <c r="H38" s="24">
        <f ca="1">IF(Amortering[[#This Row],[betalning
datum]]="",0,Amortering[[#This Row],[ränta]]+Amortering[[#This Row],[lånebelopp]]+Amortering[[#This Row],[fastighets-
avgift]])</f>
        <v>1.4474899051775099E3</v>
      </c>
      <c r="I38" s="24">
        <f ca="1">IF(Amortering[[#This Row],[betalning
datum]]="",0,Amortering[[#This Row],[öppnings-
saldo]]-Amortering[[#This Row],[lånebelopp]])</f>
        <v>1.9096514446876914E5</v>
      </c>
      <c r="J38" s="18">
        <f ca="1">IF(Amortering[[#This Row],[slut-
saldo]]&gt;0,LastRow-ROW(),0)</f>
        <v>325</v>
      </c>
    </row>
    <row r="39" spans="2:10" ht="15" customHeight="1" x14ac:dyDescent="0.25">
      <c r="B39" s="11">
        <f>ROWS($B$4:B39)</f>
        <v>36</v>
      </c>
      <c r="C39" s="25">
        <f ca="1">IF(AngivnaVärden,IF(Amortering[[#This Row],['#]]&lt;=LånetsLöptid,IF(ROW()-ROW(Amortering[[#Headers],[betalning
datum]])=1,LoanStart,IF(I38&gt;0,EDATE(C38,1),"")),""),"")</f>
        <v>45801</v>
      </c>
      <c r="D39" s="24">
        <f ca="1">IF(ROW()-ROW(Amortering[[#Headers],[öppnings-
saldo]])=1,Lånebelopp,IF(Amortering[[#This Row],[betalning
datum]]="",0,INDEX(Amortering[], ROW()-4,8)))</f>
        <v>1.9096514446876914E5</v>
      </c>
      <c r="E39" s="24">
        <f ca="1">IF(AngivnaVärden,IF(ROW()-ROW(Amortering[[#Headers],[ränta]])=1,-IPMT(Räntesats/12,1,LånetsLöptid-ROWS($C$4:C39)+1,Amortering[[#This Row],[öppnings-
saldo]]),IFERROR(-IPMT(Räntesats/12,1,Amortering[[#This Row],['#
återstående]],D40),0)),0)</f>
        <v>7.945299555195752E2</v>
      </c>
      <c r="F39" s="24">
        <f ca="1">IFERROR(IF(AND(AngivnaVärden,Amortering[[#This Row],[betalning
datum]]&lt;&gt;""),-PPMT(Räntesats/12,1,LånetsLöptid-ROWS($C$4:C39)+1,Amortering[[#This Row],[öppnings-
saldo]]),""),0)</f>
        <v>2.77955144071073E2</v>
      </c>
      <c r="G39" s="24">
        <f ca="1">IF(Amortering[[#This Row],[betalning
datum]]="",0,PropertyTaxAmount)</f>
        <v>375</v>
      </c>
      <c r="H39" s="24">
        <f ca="1">IF(Amortering[[#This Row],[betalning
datum]]="",0,Amortering[[#This Row],[ränta]]+Amortering[[#This Row],[lånebelopp]]+Amortering[[#This Row],[fastighets-
avgift]])</f>
        <v>1.4474850995906481E3</v>
      </c>
      <c r="I39" s="24">
        <f ca="1">IF(Amortering[[#This Row],[betalning
datum]]="",0,Amortering[[#This Row],[öppnings-
saldo]]-Amortering[[#This Row],[lånebelopp]])</f>
        <v>1.9068718932469806E5</v>
      </c>
      <c r="J39" s="18">
        <f ca="1">IF(Amortering[[#This Row],[slut-
saldo]]&gt;0,LastRow-ROW(),0)</f>
        <v>324</v>
      </c>
    </row>
    <row r="40" spans="2:10" ht="15" customHeight="1" x14ac:dyDescent="0.25">
      <c r="B40" s="11">
        <f>ROWS($B$4:B40)</f>
        <v>37</v>
      </c>
      <c r="C40" s="25">
        <f ca="1">IF(AngivnaVärden,IF(Amortering[[#This Row],['#]]&lt;=LånetsLöptid,IF(ROW()-ROW(Amortering[[#Headers],[betalning
datum]])=1,LoanStart,IF(I39&gt;0,EDATE(C39,1),"")),""),"")</f>
        <v>45832</v>
      </c>
      <c r="D40" s="24">
        <f ca="1">IF(ROW()-ROW(Amortering[[#Headers],[öppnings-
saldo]])=1,Lånebelopp,IF(Amortering[[#This Row],[betalning
datum]]="",0,INDEX(Amortering[], ROW()-4,8)))</f>
        <v>1.9068718932469806E5</v>
      </c>
      <c r="E40" s="24">
        <f ca="1">IF(AngivnaVärden,IF(ROW()-ROW(Amortering[[#Headers],[ränta]])=1,-IPMT(Räntesats/12,1,LånetsLöptid-ROWS($C$4:C40)+1,Amortering[[#This Row],[öppnings-
saldo]]),IFERROR(-IPMT(Räntesats/12,1,Amortering[[#This Row],['#
återstående]],D41),0)),0)</f>
        <v>7.933669834758057E2</v>
      </c>
      <c r="F40" s="24">
        <f ca="1">IFERROR(IF(AND(AngivnaVärden,Amortering[[#This Row],[betalning
datum]]&lt;&gt;""),-PPMT(Räntesats/12,1,LånetsLöptid-ROWS($C$4:C40)+1,Amortering[[#This Row],[öppnings-
saldo]]),""),0)</f>
        <v>2.791132905047024E2</v>
      </c>
      <c r="G40" s="24">
        <f ca="1">IF(Amortering[[#This Row],[betalning
datum]]="",0,PropertyTaxAmount)</f>
        <v>375</v>
      </c>
      <c r="H40" s="24">
        <f ca="1">IF(Amortering[[#This Row],[betalning
datum]]="",0,Amortering[[#This Row],[ränta]]+Amortering[[#This Row],[lånebelopp]]+Amortering[[#This Row],[fastighets-
avgift]])</f>
        <v>1.4474802739805082E3</v>
      </c>
      <c r="I40" s="24">
        <f ca="1">IF(Amortering[[#This Row],[betalning
datum]]="",0,Amortering[[#This Row],[öppnings-
saldo]]-Amortering[[#This Row],[lånebelopp]])</f>
        <v>1.9040807603419336E5</v>
      </c>
      <c r="J40" s="18">
        <f ca="1">IF(Amortering[[#This Row],[slut-
saldo]]&gt;0,LastRow-ROW(),0)</f>
        <v>323</v>
      </c>
    </row>
    <row r="41" spans="2:10" ht="15" customHeight="1" x14ac:dyDescent="0.25">
      <c r="B41" s="11">
        <f>ROWS($B$4:B41)</f>
        <v>38</v>
      </c>
      <c r="C41" s="25">
        <f ca="1">IF(AngivnaVärden,IF(Amortering[[#This Row],['#]]&lt;=LånetsLöptid,IF(ROW()-ROW(Amortering[[#Headers],[betalning
datum]])=1,LoanStart,IF(I40&gt;0,EDATE(C40,1),"")),""),"")</f>
        <v>45862</v>
      </c>
      <c r="D41" s="24">
        <f ca="1">IF(ROW()-ROW(Amortering[[#Headers],[öppnings-
saldo]])=1,Lånebelopp,IF(Amortering[[#This Row],[betalning
datum]]="",0,INDEX(Amortering[], ROW()-4,8)))</f>
        <v>1.9040807603419336E5</v>
      </c>
      <c r="E41" s="24">
        <f ca="1">IF(AngivnaVärden,IF(ROW()-ROW(Amortering[[#Headers],[ränta]])=1,-IPMT(Räntesats/12,1,LånetsLöptid-ROWS($C$4:C41)+1,Amortering[[#This Row],[öppnings-
saldo]]),IFERROR(-IPMT(Räntesats/12,1,Amortering[[#This Row],['#
återstående]],D42),0)),0)</f>
        <v>7.921991657151871E2</v>
      </c>
      <c r="F41" s="24">
        <f ca="1">IFERROR(IF(AND(AngivnaVärden,Amortering[[#This Row],[betalning
datum]]&lt;&gt;""),-PPMT(Räntesats/12,1,LånetsLöptid-ROWS($C$4:C41)+1,Amortering[[#This Row],[öppnings-
saldo]]),""),0)</f>
        <v>2.8027626254847206E2</v>
      </c>
      <c r="G41" s="24">
        <f ca="1">IF(Amortering[[#This Row],[betalning
datum]]="",0,PropertyTaxAmount)</f>
        <v>375</v>
      </c>
      <c r="H41" s="24">
        <f ca="1">IF(Amortering[[#This Row],[betalning
datum]]="",0,Amortering[[#This Row],[ränta]]+Amortering[[#This Row],[lånebelopp]]+Amortering[[#This Row],[fastighets-
avgift]])</f>
        <v>1.447475428263659E3</v>
      </c>
      <c r="I41" s="24">
        <f ca="1">IF(Amortering[[#This Row],[betalning
datum]]="",0,Amortering[[#This Row],[öppnings-
saldo]]-Amortering[[#This Row],[lånebelopp]])</f>
        <v>1.901277997716449E5</v>
      </c>
      <c r="J41" s="18">
        <f ca="1">IF(Amortering[[#This Row],[slut-
saldo]]&gt;0,LastRow-ROW(),0)</f>
        <v>322</v>
      </c>
    </row>
    <row r="42" spans="2:10" ht="15" customHeight="1" x14ac:dyDescent="0.25">
      <c r="B42" s="11">
        <f>ROWS($B$4:B42)</f>
        <v>39</v>
      </c>
      <c r="C42" s="25">
        <f ca="1">IF(AngivnaVärden,IF(Amortering[[#This Row],['#]]&lt;=LånetsLöptid,IF(ROW()-ROW(Amortering[[#Headers],[betalning
datum]])=1,LoanStart,IF(I41&gt;0,EDATE(C41,1),"")),""),"")</f>
        <v>45893</v>
      </c>
      <c r="D42" s="24">
        <f ca="1">IF(ROW()-ROW(Amortering[[#Headers],[öppnings-
saldo]])=1,Lånebelopp,IF(Amortering[[#This Row],[betalning
datum]]="",0,INDEX(Amortering[], ROW()-4,8)))</f>
        <v>1.901277997716449E5</v>
      </c>
      <c r="E42" s="24">
        <f ca="1">IF(AngivnaVärden,IF(ROW()-ROW(Amortering[[#Headers],[ränta]])=1,-IPMT(Räntesats/12,1,LånetsLöptid-ROWS($C$4:C42)+1,Amortering[[#This Row],[öppnings-
saldo]]),IFERROR(-IPMT(Räntesats/12,1,Amortering[[#This Row],['#
återstående]],D43),0)),0)</f>
        <v>7.910264820472325E2</v>
      </c>
      <c r="F42" s="24">
        <f ca="1">IFERROR(IF(AND(AngivnaVärden,Amortering[[#This Row],[betalning
datum]]&lt;&gt;""),-PPMT(Räntesats/12,1,LånetsLöptid-ROWS($C$4:C42)+1,Amortering[[#This Row],[öppnings-
saldo]]),""),0)</f>
        <v>2.814440803090906E2</v>
      </c>
      <c r="G42" s="24">
        <f ca="1">IF(Amortering[[#This Row],[betalning
datum]]="",0,PropertyTaxAmount)</f>
        <v>375</v>
      </c>
      <c r="H42" s="24">
        <f ca="1">IF(Amortering[[#This Row],[betalning
datum]]="",0,Amortering[[#This Row],[ränta]]+Amortering[[#This Row],[lånebelopp]]+Amortering[[#This Row],[fastighets-
avgift]])</f>
        <v>1.4474705623563232E3</v>
      </c>
      <c r="I42" s="24">
        <f ca="1">IF(Amortering[[#This Row],[betalning
datum]]="",0,Amortering[[#This Row],[öppnings-
saldo]]-Amortering[[#This Row],[lånebelopp]])</f>
        <v>1.898463556913358E5</v>
      </c>
      <c r="J42" s="18">
        <f ca="1">IF(Amortering[[#This Row],[slut-
saldo]]&gt;0,LastRow-ROW(),0)</f>
        <v>321</v>
      </c>
    </row>
    <row r="43" spans="2:10" ht="15" customHeight="1" x14ac:dyDescent="0.25">
      <c r="B43" s="11">
        <f>ROWS($B$4:B43)</f>
        <v>40</v>
      </c>
      <c r="C43" s="25">
        <f ca="1">IF(AngivnaVärden,IF(Amortering[[#This Row],['#]]&lt;=LånetsLöptid,IF(ROW()-ROW(Amortering[[#Headers],[betalning
datum]])=1,LoanStart,IF(I42&gt;0,EDATE(C42,1),"")),""),"")</f>
        <v>45924</v>
      </c>
      <c r="D43" s="24">
        <f ca="1">IF(ROW()-ROW(Amortering[[#Headers],[öppnings-
saldo]])=1,Lånebelopp,IF(Amortering[[#This Row],[betalning
datum]]="",0,INDEX(Amortering[], ROW()-4,8)))</f>
        <v>1.898463556913358E5</v>
      </c>
      <c r="E43" s="24">
        <f ca="1">IF(AngivnaVärden,IF(ROW()-ROW(Amortering[[#Headers],[ränta]])=1,-IPMT(Räntesats/12,1,LånetsLöptid-ROWS($C$4:C43)+1,Amortering[[#This Row],[öppnings-
saldo]]),IFERROR(-IPMT(Räntesats/12,1,Amortering[[#This Row],['#
återstående]],D44),0)),0)</f>
        <v>7.898489121973282E2</v>
      </c>
      <c r="F43" s="24">
        <f ca="1">IFERROR(IF(AND(AngivnaVärden,Amortering[[#This Row],[betalning
datum]]&lt;&gt;""),-PPMT(Räntesats/12,1,LånetsLöptid-ROWS($C$4:C43)+1,Amortering[[#This Row],[öppnings-
saldo]]),""),0)</f>
        <v>2.8261676397704514E2</v>
      </c>
      <c r="G43" s="24">
        <f ca="1">IF(Amortering[[#This Row],[betalning
datum]]="",0,PropertyTaxAmount)</f>
        <v>375</v>
      </c>
      <c r="H43" s="24">
        <f ca="1">IF(Amortering[[#This Row],[betalning
datum]]="",0,Amortering[[#This Row],[ränta]]+Amortering[[#This Row],[lånebelopp]]+Amortering[[#This Row],[fastighets-
avgift]])</f>
        <v>1.4474656761743734E3</v>
      </c>
      <c r="I43" s="24">
        <f ca="1">IF(Amortering[[#This Row],[betalning
datum]]="",0,Amortering[[#This Row],[öppnings-
saldo]]-Amortering[[#This Row],[lånebelopp]])</f>
        <v>1.8956373892735876E5</v>
      </c>
      <c r="J43" s="18">
        <f ca="1">IF(Amortering[[#This Row],[slut-
saldo]]&gt;0,LastRow-ROW(),0)</f>
        <v>320</v>
      </c>
    </row>
    <row r="44" spans="2:10" ht="15" customHeight="1" x14ac:dyDescent="0.25">
      <c r="B44" s="11">
        <f>ROWS($B$4:B44)</f>
        <v>41</v>
      </c>
      <c r="C44" s="25">
        <f ca="1">IF(AngivnaVärden,IF(Amortering[[#This Row],['#]]&lt;=LånetsLöptid,IF(ROW()-ROW(Amortering[[#Headers],[betalning
datum]])=1,LoanStart,IF(I43&gt;0,EDATE(C43,1),"")),""),"")</f>
        <v>45954</v>
      </c>
      <c r="D44" s="24">
        <f ca="1">IF(ROW()-ROW(Amortering[[#Headers],[öppnings-
saldo]])=1,Lånebelopp,IF(Amortering[[#This Row],[betalning
datum]]="",0,INDEX(Amortering[], ROW()-4,8)))</f>
        <v>1.8956373892735876E5</v>
      </c>
      <c r="E44" s="24">
        <f ca="1">IF(AngivnaVärden,IF(ROW()-ROW(Amortering[[#Headers],[ränta]])=1,-IPMT(Räntesats/12,1,LånetsLöptid-ROWS($C$4:C44)+1,Amortering[[#This Row],[öppnings-
saldo]]),IFERROR(-IPMT(Räntesats/12,1,Amortering[[#This Row],['#
återstående]],D45),0)),0)</f>
        <v>7.886664358063825E2</v>
      </c>
      <c r="F44" s="24">
        <f ca="1">IFERROR(IF(AND(AngivnaVärden,Amortering[[#This Row],[betalning
datum]]&lt;&gt;""),-PPMT(Räntesats/12,1,LånetsLöptid-ROWS($C$4:C44)+1,Amortering[[#This Row],[öppnings-
saldo]]),""),0)</f>
        <v>2.837943338269496E2</v>
      </c>
      <c r="G44" s="24">
        <f ca="1">IF(Amortering[[#This Row],[betalning
datum]]="",0,PropertyTaxAmount)</f>
        <v>375</v>
      </c>
      <c r="H44" s="24">
        <f ca="1">IF(Amortering[[#This Row],[betalning
datum]]="",0,Amortering[[#This Row],[ränta]]+Amortering[[#This Row],[lånebelopp]]+Amortering[[#This Row],[fastighets-
avgift]])</f>
        <v>1.4474607696333321E3</v>
      </c>
      <c r="I44" s="24">
        <f ca="1">IF(Amortering[[#This Row],[betalning
datum]]="",0,Amortering[[#This Row],[öppnings-
saldo]]-Amortering[[#This Row],[lånebelopp]])</f>
        <v>1.892799445935318E5</v>
      </c>
      <c r="J44" s="18">
        <f ca="1">IF(Amortering[[#This Row],[slut-
saldo]]&gt;0,LastRow-ROW(),0)</f>
        <v>319</v>
      </c>
    </row>
    <row r="45" spans="2:10" ht="15" customHeight="1" x14ac:dyDescent="0.25">
      <c r="B45" s="11">
        <f>ROWS($B$4:B45)</f>
        <v>42</v>
      </c>
      <c r="C45" s="25">
        <f ca="1">IF(AngivnaVärden,IF(Amortering[[#This Row],['#]]&lt;=LånetsLöptid,IF(ROW()-ROW(Amortering[[#Headers],[betalning
datum]])=1,LoanStart,IF(I44&gt;0,EDATE(C44,1),"")),""),"")</f>
        <v>45985</v>
      </c>
      <c r="D45" s="24">
        <f ca="1">IF(ROW()-ROW(Amortering[[#Headers],[öppnings-
saldo]])=1,Lånebelopp,IF(Amortering[[#This Row],[betalning
datum]]="",0,INDEX(Amortering[], ROW()-4,8)))</f>
        <v>1.892799445935318E5</v>
      </c>
      <c r="E45" s="24">
        <f ca="1">IF(AngivnaVärden,IF(ROW()-ROW(Amortering[[#Headers],[ränta]])=1,-IPMT(Räntesats/12,1,LånetsLöptid-ROWS($C$4:C45)+1,Amortering[[#This Row],[öppnings-
saldo]]),IFERROR(-IPMT(Räntesats/12,1,Amortering[[#This Row],['#
återstående]],D46),0)),0)</f>
        <v>7.874790324304746E2</v>
      </c>
      <c r="F45" s="24">
        <f ca="1">IFERROR(IF(AND(AngivnaVärden,Amortering[[#This Row],[betalning
datum]]&lt;&gt;""),-PPMT(Räntesats/12,1,LånetsLöptid-ROWS($C$4:C45)+1,Amortering[[#This Row],[öppnings-
saldo]]),""),0)</f>
        <v>2.849768102178952E2</v>
      </c>
      <c r="G45" s="24">
        <f ca="1">IF(Amortering[[#This Row],[betalning
datum]]="",0,PropertyTaxAmount)</f>
        <v>375</v>
      </c>
      <c r="H45" s="24">
        <f ca="1">IF(Amortering[[#This Row],[betalning
datum]]="",0,Amortering[[#This Row],[ränta]]+Amortering[[#This Row],[lånebelopp]]+Amortering[[#This Row],[fastighets-
avgift]])</f>
        <v>1.4474558426483698E3</v>
      </c>
      <c r="I45" s="24">
        <f ca="1">IF(Amortering[[#This Row],[betalning
datum]]="",0,Amortering[[#This Row],[öppnings-
saldo]]-Amortering[[#This Row],[lånebelopp]])</f>
        <v>1.889949677833139E5</v>
      </c>
      <c r="J45" s="18">
        <f ca="1">IF(Amortering[[#This Row],[slut-
saldo]]&gt;0,LastRow-ROW(),0)</f>
        <v>318</v>
      </c>
    </row>
    <row r="46" spans="2:10" ht="15" customHeight="1" x14ac:dyDescent="0.25">
      <c r="B46" s="11">
        <f>ROWS($B$4:B46)</f>
        <v>43</v>
      </c>
      <c r="C46" s="25">
        <f ca="1">IF(AngivnaVärden,IF(Amortering[[#This Row],['#]]&lt;=LånetsLöptid,IF(ROW()-ROW(Amortering[[#Headers],[betalning
datum]])=1,LoanStart,IF(I45&gt;0,EDATE(C45,1),"")),""),"")</f>
        <v>46015</v>
      </c>
      <c r="D46" s="24">
        <f ca="1">IF(ROW()-ROW(Amortering[[#Headers],[öppnings-
saldo]])=1,Lånebelopp,IF(Amortering[[#This Row],[betalning
datum]]="",0,INDEX(Amortering[], ROW()-4,8)))</f>
        <v>1.889949677833139E5</v>
      </c>
      <c r="E46" s="24">
        <f ca="1">IF(AngivnaVärden,IF(ROW()-ROW(Amortering[[#Headers],[ränta]])=1,-IPMT(Räntesats/12,1,LånetsLöptid-ROWS($C$4:C46)+1,Amortering[[#This Row],[öppnings-
saldo]]),IFERROR(-IPMT(Räntesats/12,1,Amortering[[#This Row],['#
återstående]],D47),0)),0)</f>
        <v>7.862866815405004E2</v>
      </c>
      <c r="F46" s="24">
        <f ca="1">IFERROR(IF(AND(AngivnaVärden,Amortering[[#This Row],[betalning
datum]]&lt;&gt;""),-PPMT(Räntesats/12,1,LånetsLöptid-ROWS($C$4:C46)+1,Amortering[[#This Row],[öppnings-
saldo]]),""),0)</f>
        <v>2.8616421359380314E2</v>
      </c>
      <c r="G46" s="24">
        <f ca="1">IF(Amortering[[#This Row],[betalning
datum]]="",0,PropertyTaxAmount)</f>
        <v>375</v>
      </c>
      <c r="H46" s="24">
        <f ca="1">IF(Amortering[[#This Row],[betalning
datum]]="",0,Amortering[[#This Row],[ränta]]+Amortering[[#This Row],[lånebelopp]]+Amortering[[#This Row],[fastighets-
avgift]])</f>
        <v>1.4474508951343034E3</v>
      </c>
      <c r="I46" s="24">
        <f ca="1">IF(Amortering[[#This Row],[betalning
datum]]="",0,Amortering[[#This Row],[öppnings-
saldo]]-Amortering[[#This Row],[lånebelopp]])</f>
        <v>1.887088035697201E5</v>
      </c>
      <c r="J46" s="18">
        <f ca="1">IF(Amortering[[#This Row],[slut-
saldo]]&gt;0,LastRow-ROW(),0)</f>
        <v>317</v>
      </c>
    </row>
    <row r="47" spans="2:10" ht="15" customHeight="1" x14ac:dyDescent="0.25">
      <c r="B47" s="11">
        <f>ROWS($B$4:B47)</f>
        <v>44</v>
      </c>
      <c r="C47" s="25">
        <f ca="1">IF(AngivnaVärden,IF(Amortering[[#This Row],['#]]&lt;=LånetsLöptid,IF(ROW()-ROW(Amortering[[#Headers],[betalning
datum]])=1,LoanStart,IF(I46&gt;0,EDATE(C46,1),"")),""),"")</f>
        <v>46046</v>
      </c>
      <c r="D47" s="24">
        <f ca="1">IF(ROW()-ROW(Amortering[[#Headers],[öppnings-
saldo]])=1,Lånebelopp,IF(Amortering[[#This Row],[betalning
datum]]="",0,INDEX(Amortering[], ROW()-4,8)))</f>
        <v>1.887088035697201E5</v>
      </c>
      <c r="E47" s="24">
        <f ca="1">IF(AngivnaVärden,IF(ROW()-ROW(Amortering[[#Headers],[ränta]])=1,-IPMT(Räntesats/12,1,LånetsLöptid-ROWS($C$4:C47)+1,Amortering[[#This Row],[öppnings-
saldo]]),IFERROR(-IPMT(Räntesats/12,1,Amortering[[#This Row],['#
återstående]],D48),0)),0)</f>
        <v>7.85089362521818E2</v>
      </c>
      <c r="F47" s="24">
        <f ca="1">IFERROR(IF(AND(AngivnaVärden,Amortering[[#This Row],[betalning
datum]]&lt;&gt;""),-PPMT(Räntesats/12,1,LånetsLöptid-ROWS($C$4:C47)+1,Amortering[[#This Row],[öppnings-
saldo]]),""),0)</f>
        <v>2.873565644837772E2</v>
      </c>
      <c r="G47" s="24">
        <f ca="1">IF(Amortering[[#This Row],[betalning
datum]]="",0,PropertyTaxAmount)</f>
        <v>375</v>
      </c>
      <c r="H47" s="24">
        <f ca="1">IF(Amortering[[#This Row],[betalning
datum]]="",0,Amortering[[#This Row],[ränta]]+Amortering[[#This Row],[lånebelopp]]+Amortering[[#This Row],[fastighets-
avgift]])</f>
        <v>1.4474459270055952E3</v>
      </c>
      <c r="I47" s="24">
        <f ca="1">IF(Amortering[[#This Row],[betalning
datum]]="",0,Amortering[[#This Row],[öppnings-
saldo]]-Amortering[[#This Row],[lånebelopp]])</f>
        <v>1.8842144700523632E5</v>
      </c>
      <c r="J47" s="18">
        <f ca="1">IF(Amortering[[#This Row],[slut-
saldo]]&gt;0,LastRow-ROW(),0)</f>
        <v>316</v>
      </c>
    </row>
    <row r="48" spans="2:10" ht="15" customHeight="1" x14ac:dyDescent="0.25">
      <c r="B48" s="11">
        <f>ROWS($B$4:B48)</f>
        <v>45</v>
      </c>
      <c r="C48" s="25">
        <f ca="1">IF(AngivnaVärden,IF(Amortering[[#This Row],['#]]&lt;=LånetsLöptid,IF(ROW()-ROW(Amortering[[#Headers],[betalning
datum]])=1,LoanStart,IF(I47&gt;0,EDATE(C47,1),"")),""),"")</f>
        <v>46077</v>
      </c>
      <c r="D48" s="24">
        <f ca="1">IF(ROW()-ROW(Amortering[[#Headers],[öppnings-
saldo]])=1,Lånebelopp,IF(Amortering[[#This Row],[betalning
datum]]="",0,INDEX(Amortering[], ROW()-4,8)))</f>
        <v>1.8842144700523632E5</v>
      </c>
      <c r="E48" s="24">
        <f ca="1">IF(AngivnaVärden,IF(ROW()-ROW(Amortering[[#Headers],[ränta]])=1,-IPMT(Räntesats/12,1,LånetsLöptid-ROWS($C$4:C48)+1,Amortering[[#This Row],[öppnings-
saldo]]),IFERROR(-IPMT(Räntesats/12,1,Amortering[[#This Row],['#
återstående]],D49),0)),0)</f>
        <v>7.83887054673891E2</v>
      </c>
      <c r="F48" s="24">
        <f ca="1">IFERROR(IF(AND(AngivnaVärden,Amortering[[#This Row],[betalning
datum]]&lt;&gt;""),-PPMT(Räntesats/12,1,LånetsLöptid-ROWS($C$4:C48)+1,Amortering[[#This Row],[öppnings-
saldo]]),""),0)</f>
        <v>2.885538835024597E2</v>
      </c>
      <c r="G48" s="24">
        <f ca="1">IF(Amortering[[#This Row],[betalning
datum]]="",0,PropertyTaxAmount)</f>
        <v>375</v>
      </c>
      <c r="H48" s="24">
        <f ca="1">IF(Amortering[[#This Row],[betalning
datum]]="",0,Amortering[[#This Row],[ränta]]+Amortering[[#This Row],[lånebelopp]]+Amortering[[#This Row],[fastighets-
avgift]])</f>
        <v>1.4474409381763508E3</v>
      </c>
      <c r="I48" s="24">
        <f ca="1">IF(Amortering[[#This Row],[betalning
datum]]="",0,Amortering[[#This Row],[öppnings-
saldo]]-Amortering[[#This Row],[lånebelopp]])</f>
        <v>1.8813289312173385E5</v>
      </c>
      <c r="J48" s="18">
        <f ca="1">IF(Amortering[[#This Row],[slut-
saldo]]&gt;0,LastRow-ROW(),0)</f>
        <v>315</v>
      </c>
    </row>
    <row r="49" spans="2:10" ht="15" customHeight="1" x14ac:dyDescent="0.25">
      <c r="B49" s="11">
        <f>ROWS($B$4:B49)</f>
        <v>46</v>
      </c>
      <c r="C49" s="25">
        <f ca="1">IF(AngivnaVärden,IF(Amortering[[#This Row],['#]]&lt;=LånetsLöptid,IF(ROW()-ROW(Amortering[[#Headers],[betalning
datum]])=1,LoanStart,IF(I48&gt;0,EDATE(C48,1),"")),""),"")</f>
        <v>46105</v>
      </c>
      <c r="D49" s="24">
        <f ca="1">IF(ROW()-ROW(Amortering[[#Headers],[öppnings-
saldo]])=1,Lånebelopp,IF(Amortering[[#This Row],[betalning
datum]]="",0,INDEX(Amortering[], ROW()-4,8)))</f>
        <v>1.8813289312173385E5</v>
      </c>
      <c r="E49" s="24">
        <f ca="1">IF(AngivnaVärden,IF(ROW()-ROW(Amortering[[#Headers],[ränta]])=1,-IPMT(Räntesats/12,1,LånetsLöptid-ROWS($C$4:C49)+1,Amortering[[#This Row],[öppnings-
saldo]]),IFERROR(-IPMT(Räntesats/12,1,Amortering[[#This Row],['#
återstående]],D50),0)),0)</f>
        <v>7.826797372099312E2</v>
      </c>
      <c r="F49" s="24">
        <f ca="1">IFERROR(IF(AND(AngivnaVärden,Amortering[[#This Row],[betalning
datum]]&lt;&gt;""),-PPMT(Räntesats/12,1,LånetsLöptid-ROWS($C$4:C49)+1,Amortering[[#This Row],[öppnings-
saldo]]),""),0)</f>
        <v>2.8975619135038653E2</v>
      </c>
      <c r="G49" s="24">
        <f ca="1">IF(Amortering[[#This Row],[betalning
datum]]="",0,PropertyTaxAmount)</f>
        <v>375</v>
      </c>
      <c r="H49" s="24">
        <f ca="1">IF(Amortering[[#This Row],[betalning
datum]]="",0,Amortering[[#This Row],[ränta]]+Amortering[[#This Row],[lånebelopp]]+Amortering[[#This Row],[fastighets-
avgift]])</f>
        <v>1.4474359285603177E3</v>
      </c>
      <c r="I49" s="24">
        <f ca="1">IF(Amortering[[#This Row],[betalning
datum]]="",0,Amortering[[#This Row],[öppnings-
saldo]]-Amortering[[#This Row],[lånebelopp]])</f>
        <v>1.8784313693038348E5</v>
      </c>
      <c r="J49" s="18">
        <f ca="1">IF(Amortering[[#This Row],[slut-
saldo]]&gt;0,LastRow-ROW(),0)</f>
        <v>314</v>
      </c>
    </row>
    <row r="50" spans="2:10" ht="15" customHeight="1" x14ac:dyDescent="0.25">
      <c r="B50" s="11">
        <f>ROWS($B$4:B50)</f>
        <v>47</v>
      </c>
      <c r="C50" s="25">
        <f ca="1">IF(AngivnaVärden,IF(Amortering[[#This Row],['#]]&lt;=LånetsLöptid,IF(ROW()-ROW(Amortering[[#Headers],[betalning
datum]])=1,LoanStart,IF(I49&gt;0,EDATE(C49,1),"")),""),"")</f>
        <v>46136</v>
      </c>
      <c r="D50" s="24">
        <f ca="1">IF(ROW()-ROW(Amortering[[#Headers],[öppnings-
saldo]])=1,Lånebelopp,IF(Amortering[[#This Row],[betalning
datum]]="",0,INDEX(Amortering[], ROW()-4,8)))</f>
        <v>1.8784313693038348E5</v>
      </c>
      <c r="E50" s="24">
        <f ca="1">IF(AngivnaVärden,IF(ROW()-ROW(Amortering[[#Headers],[ränta]])=1,-IPMT(Räntesats/12,1,LånetsLöptid-ROWS($C$4:C50)+1,Amortering[[#This Row],[öppnings-
saldo]]),IFERROR(-IPMT(Räntesats/12,1,Amortering[[#This Row],['#
återstående]],D51),0)),0)</f>
        <v>7.814673892565381E2</v>
      </c>
      <c r="F50" s="24">
        <f ca="1">IFERROR(IF(AND(AngivnaVärden,Amortering[[#This Row],[betalning
datum]]&lt;&gt;""),-PPMT(Räntesats/12,1,LånetsLöptid-ROWS($C$4:C50)+1,Amortering[[#This Row],[öppnings-
saldo]]),""),0)</f>
        <v>2.9096350881434654E2</v>
      </c>
      <c r="G50" s="24">
        <f ca="1">IF(Amortering[[#This Row],[betalning
datum]]="",0,PropertyTaxAmount)</f>
        <v>375</v>
      </c>
      <c r="H50" s="24">
        <f ca="1">IF(Amortering[[#This Row],[betalning
datum]]="",0,Amortering[[#This Row],[ränta]]+Amortering[[#This Row],[lånebelopp]]+Amortering[[#This Row],[fastighets-
avgift]])</f>
        <v>1.4474308980708847E3</v>
      </c>
      <c r="I50" s="24">
        <f ca="1">IF(Amortering[[#This Row],[betalning
datum]]="",0,Amortering[[#This Row],[öppnings-
saldo]]-Amortering[[#This Row],[lånebelopp]])</f>
        <v>1.8755217342156914E5</v>
      </c>
      <c r="J50" s="18">
        <f ca="1">IF(Amortering[[#This Row],[slut-
saldo]]&gt;0,LastRow-ROW(),0)</f>
        <v>313</v>
      </c>
    </row>
    <row r="51" spans="2:10" ht="15" customHeight="1" x14ac:dyDescent="0.25">
      <c r="B51" s="11">
        <f>ROWS($B$4:B51)</f>
        <v>48</v>
      </c>
      <c r="C51" s="25">
        <f ca="1">IF(AngivnaVärden,IF(Amortering[[#This Row],['#]]&lt;=LånetsLöptid,IF(ROW()-ROW(Amortering[[#Headers],[betalning
datum]])=1,LoanStart,IF(I50&gt;0,EDATE(C50,1),"")),""),"")</f>
        <v>46166</v>
      </c>
      <c r="D51" s="24">
        <f ca="1">IF(ROW()-ROW(Amortering[[#Headers],[öppnings-
saldo]])=1,Lånebelopp,IF(Amortering[[#This Row],[betalning
datum]]="",0,INDEX(Amortering[], ROW()-4,8)))</f>
        <v>1.8755217342156914E5</v>
      </c>
      <c r="E51" s="24">
        <f ca="1">IF(AngivnaVärden,IF(ROW()-ROW(Amortering[[#Headers],[ränta]])=1,-IPMT(Räntesats/12,1,LånetsLöptid-ROWS($C$4:C51)+1,Amortering[[#This Row],[öppnings-
saldo]]),IFERROR(-IPMT(Räntesats/12,1,Amortering[[#This Row],['#
återstående]],D52),0)),0)</f>
        <v>7.802499898533391E2</v>
      </c>
      <c r="F51" s="24">
        <f ca="1">IFERROR(IF(AND(AngivnaVärden,Amortering[[#This Row],[betalning
datum]]&lt;&gt;""),-PPMT(Räntesats/12,1,LånetsLöptid-ROWS($C$4:C51)+1,Amortering[[#This Row],[öppnings-
saldo]]),""),0)</f>
        <v>2.921758567677396E2</v>
      </c>
      <c r="G51" s="24">
        <f ca="1">IF(Amortering[[#This Row],[betalning
datum]]="",0,PropertyTaxAmount)</f>
        <v>375</v>
      </c>
      <c r="H51" s="24">
        <f ca="1">IF(Amortering[[#This Row],[betalning
datum]]="",0,Amortering[[#This Row],[ränta]]+Amortering[[#This Row],[lånebelopp]]+Amortering[[#This Row],[fastighets-
avgift]])</f>
        <v>1.4474258466210788E3</v>
      </c>
      <c r="I51" s="24">
        <f ca="1">IF(Amortering[[#This Row],[betalning
datum]]="",0,Amortering[[#This Row],[öppnings-
saldo]]-Amortering[[#This Row],[lånebelopp]])</f>
        <v>1.872599975648014E5</v>
      </c>
      <c r="J51" s="18">
        <f ca="1">IF(Amortering[[#This Row],[slut-
saldo]]&gt;0,LastRow-ROW(),0)</f>
        <v>312</v>
      </c>
    </row>
    <row r="52" spans="2:10" ht="15" customHeight="1" x14ac:dyDescent="0.25">
      <c r="B52" s="11">
        <f>ROWS($B$4:B52)</f>
        <v>49</v>
      </c>
      <c r="C52" s="25">
        <f ca="1">IF(AngivnaVärden,IF(Amortering[[#This Row],['#]]&lt;=LånetsLöptid,IF(ROW()-ROW(Amortering[[#Headers],[betalning
datum]])=1,LoanStart,IF(I51&gt;0,EDATE(C51,1),"")),""),"")</f>
        <v>46197</v>
      </c>
      <c r="D52" s="24">
        <f ca="1">IF(ROW()-ROW(Amortering[[#Headers],[öppnings-
saldo]])=1,Lånebelopp,IF(Amortering[[#This Row],[betalning
datum]]="",0,INDEX(Amortering[], ROW()-4,8)))</f>
        <v>1.872599975648014E5</v>
      </c>
      <c r="E52" s="24">
        <f ca="1">IF(AngivnaVärden,IF(ROW()-ROW(Amortering[[#Headers],[ränta]])=1,-IPMT(Räntesats/12,1,LånetsLöptid-ROWS($C$4:C52)+1,Amortering[[#This Row],[öppnings-
saldo]]),IFERROR(-IPMT(Räntesats/12,1,Amortering[[#This Row],['#
återstående]],D53),0)),0)</f>
        <v>7.790275179526269E2</v>
      </c>
      <c r="F52" s="24">
        <f ca="1">IFERROR(IF(AND(AngivnaVärden,Amortering[[#This Row],[betalning
datum]]&lt;&gt;""),-PPMT(Räntesats/12,1,LånetsLöptid-ROWS($C$4:C52)+1,Amortering[[#This Row],[öppnings-
saldo]]),""),0)</f>
        <v>2.933932561709386E2</v>
      </c>
      <c r="G52" s="24">
        <f ca="1">IF(Amortering[[#This Row],[betalning
datum]]="",0,PropertyTaxAmount)</f>
        <v>375</v>
      </c>
      <c r="H52" s="24">
        <f ca="1">IF(Amortering[[#This Row],[betalning
datum]]="",0,Amortering[[#This Row],[ränta]]+Amortering[[#This Row],[lånebelopp]]+Amortering[[#This Row],[fastighets-
avgift]])</f>
        <v>1.4474207741235655E3</v>
      </c>
      <c r="I52" s="24">
        <f ca="1">IF(Amortering[[#This Row],[betalning
datum]]="",0,Amortering[[#This Row],[öppnings-
saldo]]-Amortering[[#This Row],[lånebelopp]])</f>
        <v>1.8696660430863046E5</v>
      </c>
      <c r="J52" s="18">
        <f ca="1">IF(Amortering[[#This Row],[slut-
saldo]]&gt;0,LastRow-ROW(),0)</f>
        <v>311</v>
      </c>
    </row>
    <row r="53" spans="2:10" ht="15" customHeight="1" x14ac:dyDescent="0.25">
      <c r="B53" s="11">
        <f>ROWS($B$4:B53)</f>
        <v>50</v>
      </c>
      <c r="C53" s="25">
        <f ca="1">IF(AngivnaVärden,IF(Amortering[[#This Row],['#]]&lt;=LånetsLöptid,IF(ROW()-ROW(Amortering[[#Headers],[betalning
datum]])=1,LoanStart,IF(I52&gt;0,EDATE(C52,1),"")),""),"")</f>
        <v>46227</v>
      </c>
      <c r="D53" s="24">
        <f ca="1">IF(ROW()-ROW(Amortering[[#Headers],[öppnings-
saldo]])=1,Lånebelopp,IF(Amortering[[#This Row],[betalning
datum]]="",0,INDEX(Amortering[], ROW()-4,8)))</f>
        <v>1.8696660430863046E5</v>
      </c>
      <c r="E53" s="24">
        <f ca="1">IF(AngivnaVärden,IF(ROW()-ROW(Amortering[[#Headers],[ränta]])=1,-IPMT(Räntesats/12,1,LånetsLöptid-ROWS($C$4:C53)+1,Amortering[[#This Row],[öppnings-
saldo]]),IFERROR(-IPMT(Räntesats/12,1,Amortering[[#This Row],['#
återstående]],D54),0)),0)</f>
        <v>7.77799952418995E2</v>
      </c>
      <c r="F53" s="24">
        <f ca="1">IFERROR(IF(AND(AngivnaVärden,Amortering[[#This Row],[betalning
datum]]&lt;&gt;""),-PPMT(Räntesats/12,1,LånetsLöptid-ROWS($C$4:C53)+1,Amortering[[#This Row],[öppnings-
saldo]]),""),0)</f>
        <v>2.946157280716507E2</v>
      </c>
      <c r="G53" s="24">
        <f ca="1">IF(Amortering[[#This Row],[betalning
datum]]="",0,PropertyTaxAmount)</f>
        <v>375</v>
      </c>
      <c r="H53" s="24">
        <f ca="1">IF(Amortering[[#This Row],[betalning
datum]]="",0,Amortering[[#This Row],[ränta]]+Amortering[[#This Row],[lånebelopp]]+Amortering[[#This Row],[fastighets-
avgift]])</f>
        <v>1.4474156804906456E3</v>
      </c>
      <c r="I53" s="24">
        <f ca="1">IF(Amortering[[#This Row],[betalning
datum]]="",0,Amortering[[#This Row],[öppnings-
saldo]]-Amortering[[#This Row],[lånebelopp]])</f>
        <v>1.866719885805588E5</v>
      </c>
      <c r="J53" s="18">
        <f ca="1">IF(Amortering[[#This Row],[slut-
saldo]]&gt;0,LastRow-ROW(),0)</f>
        <v>310</v>
      </c>
    </row>
    <row r="54" spans="2:10" ht="15" customHeight="1" x14ac:dyDescent="0.25">
      <c r="B54" s="11">
        <f>ROWS($B$4:B54)</f>
        <v>51</v>
      </c>
      <c r="C54" s="25">
        <f ca="1">IF(AngivnaVärden,IF(Amortering[[#This Row],['#]]&lt;=LånetsLöptid,IF(ROW()-ROW(Amortering[[#Headers],[betalning
datum]])=1,LoanStart,IF(I53&gt;0,EDATE(C53,1),"")),""),"")</f>
        <v>46258</v>
      </c>
      <c r="D54" s="24">
        <f ca="1">IF(ROW()-ROW(Amortering[[#Headers],[öppnings-
saldo]])=1,Lånebelopp,IF(Amortering[[#This Row],[betalning
datum]]="",0,INDEX(Amortering[], ROW()-4,8)))</f>
        <v>1.866719885805588E5</v>
      </c>
      <c r="E54" s="24">
        <f ca="1">IF(AngivnaVärden,IF(ROW()-ROW(Amortering[[#Headers],[ränta]])=1,-IPMT(Räntesats/12,1,LånetsLöptid-ROWS($C$4:C54)+1,Amortering[[#This Row],[öppnings-
saldo]]),IFERROR(-IPMT(Räntesats/12,1,Amortering[[#This Row],['#
återstående]],D55),0)),0)</f>
        <v>7.76567272028973E2</v>
      </c>
      <c r="F54" s="24">
        <f ca="1">IFERROR(IF(AND(AngivnaVärden,Amortering[[#This Row],[betalning
datum]]&lt;&gt;""),-PPMT(Räntesats/12,1,LånetsLöptid-ROWS($C$4:C54)+1,Amortering[[#This Row],[öppnings-
saldo]]),""),0)</f>
        <v>2.958432936052826E2</v>
      </c>
      <c r="G54" s="24">
        <f ca="1">IF(Amortering[[#This Row],[betalning
datum]]="",0,PropertyTaxAmount)</f>
        <v>375</v>
      </c>
      <c r="H54" s="24">
        <f ca="1">IF(Amortering[[#This Row],[betalning
datum]]="",0,Amortering[[#This Row],[ränta]]+Amortering[[#This Row],[lånebelopp]]+Amortering[[#This Row],[fastighets-
avgift]])</f>
        <v>1.4474105656342556E3</v>
      </c>
      <c r="I54" s="24">
        <f ca="1">IF(Amortering[[#This Row],[betalning
datum]]="",0,Amortering[[#This Row],[öppnings-
saldo]]-Amortering[[#This Row],[lånebelopp]])</f>
        <v>1.863761452869535E5</v>
      </c>
      <c r="J54" s="18">
        <f ca="1">IF(Amortering[[#This Row],[slut-
saldo]]&gt;0,LastRow-ROW(),0)</f>
        <v>309</v>
      </c>
    </row>
    <row r="55" spans="2:10" ht="15" customHeight="1" x14ac:dyDescent="0.25">
      <c r="B55" s="11">
        <f>ROWS($B$4:B55)</f>
        <v>52</v>
      </c>
      <c r="C55" s="25">
        <f ca="1">IF(AngivnaVärden,IF(Amortering[[#This Row],['#]]&lt;=LånetsLöptid,IF(ROW()-ROW(Amortering[[#Headers],[betalning
datum]])=1,LoanStart,IF(I54&gt;0,EDATE(C54,1),"")),""),"")</f>
        <v>46289</v>
      </c>
      <c r="D55" s="24">
        <f ca="1">IF(ROW()-ROW(Amortering[[#Headers],[öppnings-
saldo]])=1,Lånebelopp,IF(Amortering[[#This Row],[betalning
datum]]="",0,INDEX(Amortering[], ROW()-4,8)))</f>
        <v>1.863761452869535E5</v>
      </c>
      <c r="E55" s="24">
        <f ca="1">IF(AngivnaVärden,IF(ROW()-ROW(Amortering[[#Headers],[ränta]])=1,-IPMT(Räntesats/12,1,LånetsLöptid-ROWS($C$4:C55)+1,Amortering[[#This Row],[öppnings-
saldo]]),IFERROR(-IPMT(Räntesats/12,1,Amortering[[#This Row],['#
återstående]],D56),0)),0)</f>
        <v>7.753294554706592E2</v>
      </c>
      <c r="F55" s="24">
        <f ca="1">IFERROR(IF(AND(AngivnaVärden,Amortering[[#This Row],[betalning
datum]]&lt;&gt;""),-PPMT(Räntesats/12,1,LånetsLöptid-ROWS($C$4:C55)+1,Amortering[[#This Row],[öppnings-
saldo]]),""),0)</f>
        <v>2.9707597399530465E2</v>
      </c>
      <c r="G55" s="24">
        <f ca="1">IF(Amortering[[#This Row],[betalning
datum]]="",0,PropertyTaxAmount)</f>
        <v>375</v>
      </c>
      <c r="H55" s="24">
        <f ca="1">IF(Amortering[[#This Row],[betalning
datum]]="",0,Amortering[[#This Row],[ränta]]+Amortering[[#This Row],[lånebelopp]]+Amortering[[#This Row],[fastighets-
avgift]])</f>
        <v>1.4474054294659638E3</v>
      </c>
      <c r="I55" s="24">
        <f ca="1">IF(Amortering[[#This Row],[betalning
datum]]="",0,Amortering[[#This Row],[öppnings-
saldo]]-Amortering[[#This Row],[lånebelopp]])</f>
        <v>1.8607906931295822E5</v>
      </c>
      <c r="J55" s="18">
        <f ca="1">IF(Amortering[[#This Row],[slut-
saldo]]&gt;0,LastRow-ROW(),0)</f>
        <v>308</v>
      </c>
    </row>
    <row r="56" spans="2:10" ht="15" customHeight="1" x14ac:dyDescent="0.25">
      <c r="B56" s="11">
        <f>ROWS($B$4:B56)</f>
        <v>53</v>
      </c>
      <c r="C56" s="25">
        <f ca="1">IF(AngivnaVärden,IF(Amortering[[#This Row],['#]]&lt;=LånetsLöptid,IF(ROW()-ROW(Amortering[[#Headers],[betalning
datum]])=1,LoanStart,IF(I55&gt;0,EDATE(C55,1),"")),""),"")</f>
        <v>46319</v>
      </c>
      <c r="D56" s="24">
        <f ca="1">IF(ROW()-ROW(Amortering[[#Headers],[öppnings-
saldo]])=1,Lånebelopp,IF(Amortering[[#This Row],[betalning
datum]]="",0,INDEX(Amortering[], ROW()-4,8)))</f>
        <v>1.8607906931295822E5</v>
      </c>
      <c r="E56" s="24">
        <f ca="1">IF(AngivnaVärden,IF(ROW()-ROW(Amortering[[#Headers],[ränta]])=1,-IPMT(Räntesats/12,1,LånetsLöptid-ROWS($C$4:C56)+1,Amortering[[#This Row],[öppnings-
saldo]]),IFERROR(-IPMT(Räntesats/12,1,Amortering[[#This Row],['#
återstående]],D57),0)),0)</f>
        <v>7.740864813433525E2</v>
      </c>
      <c r="F56" s="24">
        <f ca="1">IFERROR(IF(AND(AngivnaVärden,Amortering[[#This Row],[betalning
datum]]&lt;&gt;""),-PPMT(Räntesats/12,1,LånetsLöptid-ROWS($C$4:C56)+1,Amortering[[#This Row],[öppnings-
saldo]]),""),0)</f>
        <v>2.9831379055361845E2</v>
      </c>
      <c r="G56" s="24">
        <f ca="1">IF(Amortering[[#This Row],[betalning
datum]]="",0,PropertyTaxAmount)</f>
        <v>375</v>
      </c>
      <c r="H56" s="24">
        <f ca="1">IF(Amortering[[#This Row],[betalning
datum]]="",0,Amortering[[#This Row],[ränta]]+Amortering[[#This Row],[lånebelopp]]+Amortering[[#This Row],[fastighets-
avgift]])</f>
        <v>1.447400271896971E3</v>
      </c>
      <c r="I56" s="24">
        <f ca="1">IF(Amortering[[#This Row],[betalning
datum]]="",0,Amortering[[#This Row],[öppnings-
saldo]]-Amortering[[#This Row],[lånebelopp]])</f>
        <v>1.857807555224046E5</v>
      </c>
      <c r="J56" s="18">
        <f ca="1">IF(Amortering[[#This Row],[slut-
saldo]]&gt;0,LastRow-ROW(),0)</f>
        <v>307</v>
      </c>
    </row>
    <row r="57" spans="2:10" ht="15" customHeight="1" x14ac:dyDescent="0.25">
      <c r="B57" s="11">
        <f>ROWS($B$4:B57)</f>
        <v>54</v>
      </c>
      <c r="C57" s="25">
        <f ca="1">IF(AngivnaVärden,IF(Amortering[[#This Row],['#]]&lt;=LånetsLöptid,IF(ROW()-ROW(Amortering[[#Headers],[betalning
datum]])=1,LoanStart,IF(I56&gt;0,EDATE(C56,1),"")),""),"")</f>
        <v>46350</v>
      </c>
      <c r="D57" s="24">
        <f ca="1">IF(ROW()-ROW(Amortering[[#Headers],[öppnings-
saldo]])=1,Lånebelopp,IF(Amortering[[#This Row],[betalning
datum]]="",0,INDEX(Amortering[], ROW()-4,8)))</f>
        <v>1.857807555224046E5</v>
      </c>
      <c r="E57" s="24">
        <f ca="1">IF(AngivnaVärden,IF(ROW()-ROW(Amortering[[#Headers],[ränta]])=1,-IPMT(Räntesats/12,1,LånetsLöptid-ROWS($C$4:C57)+1,Amortering[[#This Row],[öppnings-
saldo]]),IFERROR(-IPMT(Räntesats/12,1,Amortering[[#This Row],['#
återstående]],D58),0)),0)</f>
        <v>7.72838328157182E2</v>
      </c>
      <c r="F57" s="24">
        <f ca="1">IFERROR(IF(AND(AngivnaVärden,Amortering[[#This Row],[betalning
datum]]&lt;&gt;""),-PPMT(Räntesats/12,1,LånetsLöptid-ROWS($C$4:C57)+1,Amortering[[#This Row],[öppnings-
saldo]]),""),0)</f>
        <v>2.9955676468092526E2</v>
      </c>
      <c r="G57" s="24">
        <f ca="1">IF(Amortering[[#This Row],[betalning
datum]]="",0,PropertyTaxAmount)</f>
        <v>375</v>
      </c>
      <c r="H57" s="24">
        <f ca="1">IF(Amortering[[#This Row],[betalning
datum]]="",0,Amortering[[#This Row],[ränta]]+Amortering[[#This Row],[lånebelopp]]+Amortering[[#This Row],[fastighets-
avgift]])</f>
        <v>1.4473950928381073E3</v>
      </c>
      <c r="I57" s="24">
        <f ca="1">IF(Amortering[[#This Row],[betalning
datum]]="",0,Amortering[[#This Row],[öppnings-
saldo]]-Amortering[[#This Row],[lånebelopp]])</f>
        <v>1.8548119875772367E5</v>
      </c>
      <c r="J57" s="18">
        <f ca="1">IF(Amortering[[#This Row],[slut-
saldo]]&gt;0,LastRow-ROW(),0)</f>
        <v>306</v>
      </c>
    </row>
    <row r="58" spans="2:10" ht="15" customHeight="1" x14ac:dyDescent="0.25">
      <c r="B58" s="11">
        <f>ROWS($B$4:B58)</f>
        <v>55</v>
      </c>
      <c r="C58" s="25">
        <f ca="1">IF(AngivnaVärden,IF(Amortering[[#This Row],['#]]&lt;=LånetsLöptid,IF(ROW()-ROW(Amortering[[#Headers],[betalning
datum]])=1,LoanStart,IF(I57&gt;0,EDATE(C57,1),"")),""),"")</f>
        <v>46380</v>
      </c>
      <c r="D58" s="24">
        <f ca="1">IF(ROW()-ROW(Amortering[[#Headers],[öppnings-
saldo]])=1,Lånebelopp,IF(Amortering[[#This Row],[betalning
datum]]="",0,INDEX(Amortering[], ROW()-4,8)))</f>
        <v>1.8548119875772367E5</v>
      </c>
      <c r="E58" s="24">
        <f ca="1">IF(AngivnaVärden,IF(ROW()-ROW(Amortering[[#Headers],[ränta]])=1,-IPMT(Räntesats/12,1,LånetsLöptid-ROWS($C$4:C58)+1,Amortering[[#This Row],[öppnings-
saldo]]),IFERROR(-IPMT(Räntesats/12,1,Amortering[[#This Row],['#
återstående]],D59),0)),0)</f>
        <v>7.715849743327358E2</v>
      </c>
      <c r="F58" s="24">
        <f ca="1">IFERROR(IF(AND(AngivnaVärden,Amortering[[#This Row],[betalning
datum]]&lt;&gt;""),-PPMT(Räntesats/12,1,LånetsLöptid-ROWS($C$4:C58)+1,Amortering[[#This Row],[öppnings-
saldo]]),""),0)</f>
        <v>3.0080491786709564E2</v>
      </c>
      <c r="G58" s="24">
        <f ca="1">IF(Amortering[[#This Row],[betalning
datum]]="",0,PropertyTaxAmount)</f>
        <v>375</v>
      </c>
      <c r="H58" s="24">
        <f ca="1">IF(Amortering[[#This Row],[betalning
datum]]="",0,Amortering[[#This Row],[ränta]]+Amortering[[#This Row],[lånebelopp]]+Amortering[[#This Row],[fastighets-
avgift]])</f>
        <v>1.4473898921998314E3</v>
      </c>
      <c r="I58" s="24">
        <f ca="1">IF(Amortering[[#This Row],[betalning
datum]]="",0,Amortering[[#This Row],[öppnings-
saldo]]-Amortering[[#This Row],[lånebelopp]])</f>
        <v>1.8518039383985658E5</v>
      </c>
      <c r="J58" s="18">
        <f ca="1">IF(Amortering[[#This Row],[slut-
saldo]]&gt;0,LastRow-ROW(),0)</f>
        <v>305</v>
      </c>
    </row>
    <row r="59" spans="2:10" ht="15" customHeight="1" x14ac:dyDescent="0.25">
      <c r="B59" s="11">
        <f>ROWS($B$4:B59)</f>
        <v>56</v>
      </c>
      <c r="C59" s="25">
        <f ca="1">IF(AngivnaVärden,IF(Amortering[[#This Row],['#]]&lt;=LånetsLöptid,IF(ROW()-ROW(Amortering[[#Headers],[betalning
datum]])=1,LoanStart,IF(I58&gt;0,EDATE(C58,1),"")),""),"")</f>
        <v>46411</v>
      </c>
      <c r="D59" s="24">
        <f ca="1">IF(ROW()-ROW(Amortering[[#Headers],[öppnings-
saldo]])=1,Lånebelopp,IF(Amortering[[#This Row],[betalning
datum]]="",0,INDEX(Amortering[], ROW()-4,8)))</f>
        <v>1.8518039383985658E5</v>
      </c>
      <c r="E59" s="24">
        <f ca="1">IF(AngivnaVärden,IF(ROW()-ROW(Amortering[[#Headers],[ränta]])=1,-IPMT(Räntesats/12,1,LånetsLöptid-ROWS($C$4:C59)+1,Amortering[[#This Row],[öppnings-
saldo]]),IFERROR(-IPMT(Räntesats/12,1,Amortering[[#This Row],['#
återstående]],D60),0)),0)</f>
        <v>7.703263982006877E2</v>
      </c>
      <c r="F59" s="24">
        <f ca="1">IFERROR(IF(AND(AngivnaVärden,Amortering[[#This Row],[betalning
datum]]&lt;&gt;""),-PPMT(Räntesats/12,1,LånetsLöptid-ROWS($C$4:C59)+1,Amortering[[#This Row],[öppnings-
saldo]]),""),0)</f>
        <v>3.020582716915419E2</v>
      </c>
      <c r="G59" s="24">
        <f ca="1">IF(Amortering[[#This Row],[betalning
datum]]="",0,PropertyTaxAmount)</f>
        <v>375</v>
      </c>
      <c r="H59" s="24">
        <f ca="1">IF(Amortering[[#This Row],[betalning
datum]]="",0,Amortering[[#This Row],[ränta]]+Amortering[[#This Row],[lånebelopp]]+Amortering[[#This Row],[fastighets-
avgift]])</f>
        <v>1.4473846698922296E3</v>
      </c>
      <c r="I59" s="24">
        <f ca="1">IF(Amortering[[#This Row],[betalning
datum]]="",0,Amortering[[#This Row],[öppnings-
saldo]]-Amortering[[#This Row],[lånebelopp]])</f>
        <v>1.8487833556816503E5</v>
      </c>
      <c r="J59" s="18">
        <f ca="1">IF(Amortering[[#This Row],[slut-
saldo]]&gt;0,LastRow-ROW(),0)</f>
        <v>304</v>
      </c>
    </row>
    <row r="60" spans="2:10" ht="15" customHeight="1" x14ac:dyDescent="0.25">
      <c r="B60" s="11">
        <f>ROWS($B$4:B60)</f>
        <v>57</v>
      </c>
      <c r="C60" s="25">
        <f ca="1">IF(AngivnaVärden,IF(Amortering[[#This Row],['#]]&lt;=LånetsLöptid,IF(ROW()-ROW(Amortering[[#Headers],[betalning
datum]])=1,LoanStart,IF(I59&gt;0,EDATE(C59,1),"")),""),"")</f>
        <v>46442</v>
      </c>
      <c r="D60" s="24">
        <f ca="1">IF(ROW()-ROW(Amortering[[#Headers],[öppnings-
saldo]])=1,Lånebelopp,IF(Amortering[[#This Row],[betalning
datum]]="",0,INDEX(Amortering[], ROW()-4,8)))</f>
        <v>1.8487833556816503E5</v>
      </c>
      <c r="E60" s="24">
        <f ca="1">IF(AngivnaVärden,IF(ROW()-ROW(Amortering[[#Headers],[ränta]])=1,-IPMT(Räntesats/12,1,LånetsLöptid-ROWS($C$4:C60)+1,Amortering[[#This Row],[öppnings-
saldo]]),IFERROR(-IPMT(Räntesats/12,1,Amortering[[#This Row],['#
återstående]],D61),0)),0)</f>
        <v>7.690625780014227E2</v>
      </c>
      <c r="F60" s="24">
        <f ca="1">IFERROR(IF(AND(AngivnaVärden,Amortering[[#This Row],[betalning
datum]]&lt;&gt;""),-PPMT(Räntesats/12,1,LånetsLöptid-ROWS($C$4:C60)+1,Amortering[[#This Row],[öppnings-
saldo]]),""),0)</f>
        <v>303.31684782359</v>
      </c>
      <c r="G60" s="24">
        <f ca="1">IF(Amortering[[#This Row],[betalning
datum]]="",0,PropertyTaxAmount)</f>
        <v>375</v>
      </c>
      <c r="H60" s="24">
        <f ca="1">IF(Amortering[[#This Row],[betalning
datum]]="",0,Amortering[[#This Row],[ränta]]+Amortering[[#This Row],[lånebelopp]]+Amortering[[#This Row],[fastighets-
avgift]])</f>
        <v>1.4473794258250127E3</v>
      </c>
      <c r="I60" s="24">
        <f ca="1">IF(Amortering[[#This Row],[betalning
datum]]="",0,Amortering[[#This Row],[öppnings-
saldo]]-Amortering[[#This Row],[lånebelopp]])</f>
        <v>1.8457501872034144E5</v>
      </c>
      <c r="J60" s="18">
        <f ca="1">IF(Amortering[[#This Row],[slut-
saldo]]&gt;0,LastRow-ROW(),0)</f>
        <v>303</v>
      </c>
    </row>
    <row r="61" spans="2:10" ht="15" customHeight="1" x14ac:dyDescent="0.25">
      <c r="B61" s="11">
        <f>ROWS($B$4:B61)</f>
        <v>58</v>
      </c>
      <c r="C61" s="25">
        <f ca="1">IF(AngivnaVärden,IF(Amortering[[#This Row],['#]]&lt;=LånetsLöptid,IF(ROW()-ROW(Amortering[[#Headers],[betalning
datum]])=1,LoanStart,IF(I60&gt;0,EDATE(C60,1),"")),""),"")</f>
        <v>46470</v>
      </c>
      <c r="D61" s="24">
        <f ca="1">IF(ROW()-ROW(Amortering[[#Headers],[öppnings-
saldo]])=1,Lånebelopp,IF(Amortering[[#This Row],[betalning
datum]]="",0,INDEX(Amortering[], ROW()-4,8)))</f>
        <v>1.8457501872034144E5</v>
      </c>
      <c r="E61" s="24">
        <f ca="1">IF(AngivnaVärden,IF(ROW()-ROW(Amortering[[#Headers],[ränta]])=1,-IPMT(Räntesats/12,1,LånetsLöptid-ROWS($C$4:C61)+1,Amortering[[#This Row],[öppnings-
saldo]]),IFERROR(-IPMT(Räntesats/12,1,Amortering[[#This Row],['#
återstående]],D62),0)),0)</f>
        <v>7.677934918846607E2</v>
      </c>
      <c r="F61" s="24">
        <f ca="1">IFERROR(IF(AND(AngivnaVärden,Amortering[[#This Row],[betalning
datum]]&lt;&gt;""),-PPMT(Räntesats/12,1,LånetsLöptid-ROWS($C$4:C61)+1,Amortering[[#This Row],[öppnings-
saldo]]),""),0)</f>
        <v>3.0458066802285504E2</v>
      </c>
      <c r="G61" s="24">
        <f ca="1">IF(Amortering[[#This Row],[betalning
datum]]="",0,PropertyTaxAmount)</f>
        <v>375</v>
      </c>
      <c r="H61" s="24">
        <f ca="1">IF(Amortering[[#This Row],[betalning
datum]]="",0,Amortering[[#This Row],[ränta]]+Amortering[[#This Row],[lånebelopp]]+Amortering[[#This Row],[fastighets-
avgift]])</f>
        <v>1.4473741599075158E3</v>
      </c>
      <c r="I61" s="24">
        <f ca="1">IF(Amortering[[#This Row],[betalning
datum]]="",0,Amortering[[#This Row],[öppnings-
saldo]]-Amortering[[#This Row],[lånebelopp]])</f>
        <v>1.8427043805231858E5</v>
      </c>
      <c r="J61" s="18">
        <f ca="1">IF(Amortering[[#This Row],[slut-
saldo]]&gt;0,LastRow-ROW(),0)</f>
        <v>302</v>
      </c>
    </row>
    <row r="62" spans="2:10" ht="15" customHeight="1" x14ac:dyDescent="0.25">
      <c r="B62" s="11">
        <f>ROWS($B$4:B62)</f>
        <v>59</v>
      </c>
      <c r="C62" s="25">
        <f ca="1">IF(AngivnaVärden,IF(Amortering[[#This Row],['#]]&lt;=LånetsLöptid,IF(ROW()-ROW(Amortering[[#Headers],[betalning
datum]])=1,LoanStart,IF(I61&gt;0,EDATE(C61,1),"")),""),"")</f>
        <v>46501</v>
      </c>
      <c r="D62" s="24">
        <f ca="1">IF(ROW()-ROW(Amortering[[#Headers],[öppnings-
saldo]])=1,Lånebelopp,IF(Amortering[[#This Row],[betalning
datum]]="",0,INDEX(Amortering[], ROW()-4,8)))</f>
        <v>1.8427043805231858E5</v>
      </c>
      <c r="E62" s="24">
        <f ca="1">IF(AngivnaVärden,IF(ROW()-ROW(Amortering[[#Headers],[ränta]])=1,-IPMT(Räntesats/12,1,LånetsLöptid-ROWS($C$4:C62)+1,Amortering[[#This Row],[öppnings-
saldo]]),IFERROR(-IPMT(Räntesats/12,1,Amortering[[#This Row],['#
återstående]],D63),0)),0)</f>
        <v>7.665191179090791E2</v>
      </c>
      <c r="F62" s="24">
        <f ca="1">IFERROR(IF(AND(AngivnaVärden,Amortering[[#This Row],[betalning
datum]]&lt;&gt;""),-PPMT(Räntesats/12,1,LånetsLöptid-ROWS($C$4:C62)+1,Amortering[[#This Row],[öppnings-
saldo]]),""),0)</f>
        <v>3.0584975413961683E2</v>
      </c>
      <c r="G62" s="24">
        <f ca="1">IF(Amortering[[#This Row],[betalning
datum]]="",0,PropertyTaxAmount)</f>
        <v>375</v>
      </c>
      <c r="H62" s="24">
        <f ca="1">IF(Amortering[[#This Row],[betalning
datum]]="",0,Amortering[[#This Row],[ränta]]+Amortering[[#This Row],[lånebelopp]]+Amortering[[#This Row],[fastighets-
avgift]])</f>
        <v>1.447368872048696E3</v>
      </c>
      <c r="I62" s="24">
        <f ca="1">IF(Amortering[[#This Row],[betalning
datum]]="",0,Amortering[[#This Row],[öppnings-
saldo]]-Amortering[[#This Row],[lånebelopp]])</f>
        <v>1.8396458829817898E5</v>
      </c>
      <c r="J62" s="18">
        <f ca="1">IF(Amortering[[#This Row],[slut-
saldo]]&gt;0,LastRow-ROW(),0)</f>
        <v>301</v>
      </c>
    </row>
    <row r="63" spans="2:10" ht="15" customHeight="1" x14ac:dyDescent="0.25">
      <c r="B63" s="11">
        <f>ROWS($B$4:B63)</f>
        <v>60</v>
      </c>
      <c r="C63" s="25">
        <f ca="1">IF(AngivnaVärden,IF(Amortering[[#This Row],['#]]&lt;=LånetsLöptid,IF(ROW()-ROW(Amortering[[#Headers],[betalning
datum]])=1,LoanStart,IF(I62&gt;0,EDATE(C62,1),"")),""),"")</f>
        <v>46531</v>
      </c>
      <c r="D63" s="24">
        <f ca="1">IF(ROW()-ROW(Amortering[[#Headers],[öppnings-
saldo]])=1,Lånebelopp,IF(Amortering[[#This Row],[betalning
datum]]="",0,INDEX(Amortering[], ROW()-4,8)))</f>
        <v>1.8396458829817898E5</v>
      </c>
      <c r="E63" s="24">
        <f ca="1">IF(AngivnaVärden,IF(ROW()-ROW(Amortering[[#Headers],[ränta]])=1,-IPMT(Räntesats/12,1,LånetsLöptid-ROWS($C$4:C63)+1,Amortering[[#This Row],[öppnings-
saldo]]),IFERROR(-IPMT(Räntesats/12,1,Amortering[[#This Row],['#
återstående]],D64),0)),0)</f>
        <v>7.652394340419324E2</v>
      </c>
      <c r="F63" s="24">
        <f ca="1">IFERROR(IF(AND(AngivnaVärden,Amortering[[#This Row],[betalning
datum]]&lt;&gt;""),-PPMT(Räntesats/12,1,LånetsLöptid-ROWS($C$4:C63)+1,Amortering[[#This Row],[öppnings-
saldo]]),""),0)</f>
        <v>3.0712412811519863E2</v>
      </c>
      <c r="G63" s="24">
        <f ca="1">IF(Amortering[[#This Row],[betalning
datum]]="",0,PropertyTaxAmount)</f>
        <v>375</v>
      </c>
      <c r="H63" s="24">
        <f ca="1">IF(Amortering[[#This Row],[betalning
datum]]="",0,Amortering[[#This Row],[ränta]]+Amortering[[#This Row],[lånebelopp]]+Amortering[[#This Row],[fastighets-
avgift]])</f>
        <v>1.4473635621571311E3</v>
      </c>
      <c r="I63" s="24">
        <f ca="1">IF(Amortering[[#This Row],[betalning
datum]]="",0,Amortering[[#This Row],[öppnings-
saldo]]-Amortering[[#This Row],[lånebelopp]])</f>
        <v>1.836574641700638E5</v>
      </c>
      <c r="J63" s="18">
        <f ca="1">IF(Amortering[[#This Row],[slut-
saldo]]&gt;0,LastRow-ROW(),0)</f>
        <v>300</v>
      </c>
    </row>
    <row r="64" spans="2:10" ht="15" customHeight="1" x14ac:dyDescent="0.25">
      <c r="B64" s="11">
        <f>ROWS($B$4:B64)</f>
        <v>61</v>
      </c>
      <c r="C64" s="25">
        <f ca="1">IF(AngivnaVärden,IF(Amortering[[#This Row],['#]]&lt;=LånetsLöptid,IF(ROW()-ROW(Amortering[[#Headers],[betalning
datum]])=1,LoanStart,IF(I63&gt;0,EDATE(C63,1),"")),""),"")</f>
        <v>46562</v>
      </c>
      <c r="D64" s="24">
        <f ca="1">IF(ROW()-ROW(Amortering[[#Headers],[öppnings-
saldo]])=1,Lånebelopp,IF(Amortering[[#This Row],[betalning
datum]]="",0,INDEX(Amortering[], ROW()-4,8)))</f>
        <v>1.836574641700638E5</v>
      </c>
      <c r="E64" s="24">
        <f ca="1">IF(AngivnaVärden,IF(ROW()-ROW(Amortering[[#Headers],[ränta]])=1,-IPMT(Räntesats/12,1,LånetsLöptid-ROWS($C$4:C64)+1,Amortering[[#This Row],[öppnings-
saldo]]),IFERROR(-IPMT(Räntesats/12,1,Amortering[[#This Row],['#
återstående]],D65),0)),0)</f>
        <v>7.639544181586728E2</v>
      </c>
      <c r="F64" s="24">
        <f ca="1">IFERROR(IF(AND(AngivnaVärden,Amortering[[#This Row],[betalning
datum]]&lt;&gt;""),-PPMT(Räntesats/12,1,LånetsLöptid-ROWS($C$4:C64)+1,Amortering[[#This Row],[öppnings-
saldo]]),""),0)</f>
        <v>3.084038119823453E2</v>
      </c>
      <c r="G64" s="24">
        <f ca="1">IF(Amortering[[#This Row],[betalning
datum]]="",0,PropertyTaxAmount)</f>
        <v>375</v>
      </c>
      <c r="H64" s="24">
        <f ca="1">IF(Amortering[[#This Row],[betalning
datum]]="",0,Amortering[[#This Row],[ränta]]+Amortering[[#This Row],[lånebelopp]]+Amortering[[#This Row],[fastighets-
avgift]])</f>
        <v>1.447358230141018E3</v>
      </c>
      <c r="I64" s="24">
        <f ca="1">IF(Amortering[[#This Row],[betalning
datum]]="",0,Amortering[[#This Row],[öppnings-
saldo]]-Amortering[[#This Row],[lånebelopp]])</f>
        <v>1.8334906035808145E5</v>
      </c>
      <c r="J64" s="18">
        <f ca="1">IF(Amortering[[#This Row],[slut-
saldo]]&gt;0,LastRow-ROW(),0)</f>
        <v>299</v>
      </c>
    </row>
    <row r="65" spans="2:10" ht="15" customHeight="1" x14ac:dyDescent="0.25">
      <c r="B65" s="11">
        <f>ROWS($B$4:B65)</f>
        <v>62</v>
      </c>
      <c r="C65" s="25">
        <f ca="1">IF(AngivnaVärden,IF(Amortering[[#This Row],['#]]&lt;=LånetsLöptid,IF(ROW()-ROW(Amortering[[#Headers],[betalning
datum]])=1,LoanStart,IF(I64&gt;0,EDATE(C64,1),"")),""),"")</f>
        <v>46592</v>
      </c>
      <c r="D65" s="24">
        <f ca="1">IF(ROW()-ROW(Amortering[[#Headers],[öppnings-
saldo]])=1,Lånebelopp,IF(Amortering[[#This Row],[betalning
datum]]="",0,INDEX(Amortering[], ROW()-4,8)))</f>
        <v>1.8334906035808145E5</v>
      </c>
      <c r="E65" s="24">
        <f ca="1">IF(AngivnaVärden,IF(ROW()-ROW(Amortering[[#Headers],[ränta]])=1,-IPMT(Räntesats/12,1,LånetsLöptid-ROWS($C$4:C65)+1,Amortering[[#This Row],[öppnings-
saldo]]),IFERROR(-IPMT(Räntesats/12,1,Amortering[[#This Row],['#
återstående]],D66),0)),0)</f>
        <v>7.62664048042566E2</v>
      </c>
      <c r="F65" s="24">
        <f ca="1">IFERROR(IF(AND(AngivnaVärden,Amortering[[#This Row],[betalning
datum]]&lt;&gt;""),-PPMT(Räntesats/12,1,LånetsLöptid-ROWS($C$4:C65)+1,Amortering[[#This Row],[öppnings-
saldo]]),""),0)</f>
        <v>3.096888278656051E2</v>
      </c>
      <c r="G65" s="24">
        <f ca="1">IF(Amortering[[#This Row],[betalning
datum]]="",0,PropertyTaxAmount)</f>
        <v>375</v>
      </c>
      <c r="H65" s="24">
        <f ca="1">IF(Amortering[[#This Row],[betalning
datum]]="",0,Amortering[[#This Row],[ränta]]+Amortering[[#This Row],[lånebelopp]]+Amortering[[#This Row],[fastighets-
avgift]])</f>
        <v>1.4473528759081712E3</v>
      </c>
      <c r="I65" s="24">
        <f ca="1">IF(Amortering[[#This Row],[betalning
datum]]="",0,Amortering[[#This Row],[öppnings-
saldo]]-Amortering[[#This Row],[lånebelopp]])</f>
        <v>1.8303937153021584E5</v>
      </c>
      <c r="J65" s="18">
        <f ca="1">IF(Amortering[[#This Row],[slut-
saldo]]&gt;0,LastRow-ROW(),0)</f>
        <v>298</v>
      </c>
    </row>
    <row r="66" spans="2:10" ht="15" customHeight="1" x14ac:dyDescent="0.25">
      <c r="B66" s="11">
        <f>ROWS($B$4:B66)</f>
        <v>63</v>
      </c>
      <c r="C66" s="25">
        <f ca="1">IF(AngivnaVärden,IF(Amortering[[#This Row],['#]]&lt;=LånetsLöptid,IF(ROW()-ROW(Amortering[[#Headers],[betalning
datum]])=1,LoanStart,IF(I65&gt;0,EDATE(C65,1),"")),""),"")</f>
        <v>46623</v>
      </c>
      <c r="D66" s="24">
        <f ca="1">IF(ROW()-ROW(Amortering[[#Headers],[öppnings-
saldo]])=1,Lånebelopp,IF(Amortering[[#This Row],[betalning
datum]]="",0,INDEX(Amortering[], ROW()-4,8)))</f>
        <v>1.8303937153021584E5</v>
      </c>
      <c r="E66" s="24">
        <f ca="1">IF(AngivnaVärden,IF(ROW()-ROW(Amortering[[#Headers],[ränta]])=1,-IPMT(Räntesats/12,1,LånetsLöptid-ROWS($C$4:C66)+1,Amortering[[#This Row],[öppnings-
saldo]]),IFERROR(-IPMT(Räntesats/12,1,Amortering[[#This Row],['#
återstående]],D67),0)),0)</f>
        <v>7.613683013843089E2</v>
      </c>
      <c r="F66" s="24">
        <f ca="1">IFERROR(IF(AND(AngivnaVärden,Amortering[[#This Row],[betalning
datum]]&lt;&gt;""),-PPMT(Räntesats/12,1,LånetsLöptid-ROWS($C$4:C66)+1,Amortering[[#This Row],[öppnings-
saldo]]),""),0)</f>
        <v>3.1097919798171176E2</v>
      </c>
      <c r="G66" s="24">
        <f ca="1">IF(Amortering[[#This Row],[betalning
datum]]="",0,PropertyTaxAmount)</f>
        <v>375</v>
      </c>
      <c r="H66" s="24">
        <f ca="1">IF(Amortering[[#This Row],[betalning
datum]]="",0,Amortering[[#This Row],[ränta]]+Amortering[[#This Row],[lånebelopp]]+Amortering[[#This Row],[fastighets-
avgift]])</f>
        <v>1.4473474993660207E3</v>
      </c>
      <c r="I66" s="24">
        <f ca="1">IF(Amortering[[#This Row],[betalning
datum]]="",0,Amortering[[#This Row],[öppnings-
saldo]]-Amortering[[#This Row],[lånebelopp]])</f>
        <v>1.8272839233223413E5</v>
      </c>
      <c r="J66" s="18">
        <f ca="1">IF(Amortering[[#This Row],[slut-
saldo]]&gt;0,LastRow-ROW(),0)</f>
        <v>297</v>
      </c>
    </row>
    <row r="67" spans="2:10" ht="15" customHeight="1" x14ac:dyDescent="0.25">
      <c r="B67" s="11">
        <f>ROWS($B$4:B67)</f>
        <v>64</v>
      </c>
      <c r="C67" s="25">
        <f ca="1">IF(AngivnaVärden,IF(Amortering[[#This Row],['#]]&lt;=LånetsLöptid,IF(ROW()-ROW(Amortering[[#Headers],[betalning
datum]])=1,LoanStart,IF(I66&gt;0,EDATE(C66,1),"")),""),"")</f>
        <v>46654</v>
      </c>
      <c r="D67" s="24">
        <f ca="1">IF(ROW()-ROW(Amortering[[#Headers],[öppnings-
saldo]])=1,Lånebelopp,IF(Amortering[[#This Row],[betalning
datum]]="",0,INDEX(Amortering[], ROW()-4,8)))</f>
        <v>1.8272839233223413E5</v>
      </c>
      <c r="E67" s="24">
        <f ca="1">IF(AngivnaVärden,IF(ROW()-ROW(Amortering[[#Headers],[ränta]])=1,-IPMT(Räntesats/12,1,LånetsLöptid-ROWS($C$4:C67)+1,Amortering[[#This Row],[öppnings-
saldo]]),IFERROR(-IPMT(Räntesats/12,1,Amortering[[#This Row],['#
återstående]],D68),0)),0)</f>
        <v>7.600671557816423E2</v>
      </c>
      <c r="F67" s="24">
        <f ca="1">IFERROR(IF(AND(AngivnaVärden,Amortering[[#This Row],[betalning
datum]]&lt;&gt;""),-PPMT(Räntesats/12,1,LånetsLöptid-ROWS($C$4:C67)+1,Amortering[[#This Row],[öppnings-
saldo]]),""),0)</f>
        <v>3.1227494463996885E2</v>
      </c>
      <c r="G67" s="24">
        <f ca="1">IF(Amortering[[#This Row],[betalning
datum]]="",0,PropertyTaxAmount)</f>
        <v>375</v>
      </c>
      <c r="H67" s="24">
        <f ca="1">IF(Amortering[[#This Row],[betalning
datum]]="",0,Amortering[[#This Row],[ränta]]+Amortering[[#This Row],[lånebelopp]]+Amortering[[#This Row],[fastighets-
avgift]])</f>
        <v>1.4473421004216111E3</v>
      </c>
      <c r="I67" s="24">
        <f ca="1">IF(Amortering[[#This Row],[betalning
datum]]="",0,Amortering[[#This Row],[öppnings-
saldo]]-Amortering[[#This Row],[lånebelopp]])</f>
        <v>1.8241611738759416E5</v>
      </c>
      <c r="J67" s="18">
        <f ca="1">IF(Amortering[[#This Row],[slut-
saldo]]&gt;0,LastRow-ROW(),0)</f>
        <v>296</v>
      </c>
    </row>
    <row r="68" spans="2:10" ht="15" customHeight="1" x14ac:dyDescent="0.25">
      <c r="B68" s="11">
        <f>ROWS($B$4:B68)</f>
        <v>65</v>
      </c>
      <c r="C68" s="25">
        <f ca="1">IF(AngivnaVärden,IF(Amortering[[#This Row],['#]]&lt;=LånetsLöptid,IF(ROW()-ROW(Amortering[[#Headers],[betalning
datum]])=1,LoanStart,IF(I67&gt;0,EDATE(C67,1),"")),""),"")</f>
        <v>46684</v>
      </c>
      <c r="D68" s="24">
        <f ca="1">IF(ROW()-ROW(Amortering[[#Headers],[öppnings-
saldo]])=1,Lånebelopp,IF(Amortering[[#This Row],[betalning
datum]]="",0,INDEX(Amortering[], ROW()-4,8)))</f>
        <v>1.8241611738759416E5</v>
      </c>
      <c r="E68" s="24">
        <f ca="1">IF(AngivnaVärden,IF(ROW()-ROW(Amortering[[#Headers],[ränta]])=1,-IPMT(Räntesats/12,1,LånetsLöptid-ROWS($C$4:C68)+1,Amortering[[#This Row],[öppnings-
saldo]]),IFERROR(-IPMT(Räntesats/12,1,Amortering[[#This Row],['#
återstående]],D69),0)),0)</f>
        <v>7.587605887389648E2</v>
      </c>
      <c r="F68" s="24">
        <f ca="1">IFERROR(IF(AND(AngivnaVärden,Amortering[[#This Row],[betalning
datum]]&lt;&gt;""),-PPMT(Räntesats/12,1,LånetsLöptid-ROWS($C$4:C68)+1,Amortering[[#This Row],[öppnings-
saldo]]),""),0)</f>
        <v>3.1357609024263536E2</v>
      </c>
      <c r="G68" s="24">
        <f ca="1">IF(Amortering[[#This Row],[betalning
datum]]="",0,PropertyTaxAmount)</f>
        <v>375</v>
      </c>
      <c r="H68" s="24">
        <f ca="1">IF(Amortering[[#This Row],[betalning
datum]]="",0,Amortering[[#This Row],[ränta]]+Amortering[[#This Row],[lånebelopp]]+Amortering[[#This Row],[fastighets-
avgift]])</f>
        <v>1447.3366789816</v>
      </c>
      <c r="I68" s="24">
        <f ca="1">IF(Amortering[[#This Row],[betalning
datum]]="",0,Amortering[[#This Row],[öppnings-
saldo]]-Amortering[[#This Row],[lånebelopp]])</f>
        <v>1.8210254129735153E5</v>
      </c>
      <c r="J68" s="18">
        <f ca="1">IF(Amortering[[#This Row],[slut-
saldo]]&gt;0,LastRow-ROW(),0)</f>
        <v>295</v>
      </c>
    </row>
    <row r="69" spans="2:10" ht="15" customHeight="1" x14ac:dyDescent="0.25">
      <c r="B69" s="11">
        <f>ROWS($B$4:B69)</f>
        <v>66</v>
      </c>
      <c r="C69" s="25">
        <f ca="1">IF(AngivnaVärden,IF(Amortering[[#This Row],['#]]&lt;=LånetsLöptid,IF(ROW()-ROW(Amortering[[#Headers],[betalning
datum]])=1,LoanStart,IF(I68&gt;0,EDATE(C68,1),"")),""),"")</f>
        <v>46715</v>
      </c>
      <c r="D69" s="24">
        <f ca="1">IF(ROW()-ROW(Amortering[[#Headers],[öppnings-
saldo]])=1,Lånebelopp,IF(Amortering[[#This Row],[betalning
datum]]="",0,INDEX(Amortering[], ROW()-4,8)))</f>
        <v>1.8210254129735153E5</v>
      </c>
      <c r="E69" s="24">
        <f ca="1">IF(AngivnaVärden,IF(ROW()-ROW(Amortering[[#Headers],[ränta]])=1,-IPMT(Räntesats/12,1,LånetsLöptid-ROWS($C$4:C69)+1,Amortering[[#This Row],[öppnings-
saldo]]),IFERROR(-IPMT(Räntesats/12,1,Amortering[[#This Row],['#
återstående]],D70),0)),0)</f>
        <v>7.574485776669426E2</v>
      </c>
      <c r="F69" s="24">
        <f ca="1">IFERROR(IF(AND(AngivnaVärden,Amortering[[#This Row],[betalning
datum]]&lt;&gt;""),-PPMT(Räntesats/12,1,LånetsLöptid-ROWS($C$4:C69)+1,Amortering[[#This Row],[öppnings-
saldo]]),""),0)</f>
        <v>3.1488265728531303E2</v>
      </c>
      <c r="G69" s="24">
        <f ca="1">IF(Amortering[[#This Row],[betalning
datum]]="",0,PropertyTaxAmount)</f>
        <v>375</v>
      </c>
      <c r="H69" s="24">
        <f ca="1">IF(Amortering[[#This Row],[betalning
datum]]="",0,Amortering[[#This Row],[ränta]]+Amortering[[#This Row],[lånebelopp]]+Amortering[[#This Row],[fastighets-
avgift]])</f>
        <v>1.4473312349522557E3</v>
      </c>
      <c r="I69" s="24">
        <f ca="1">IF(Amortering[[#This Row],[betalning
datum]]="",0,Amortering[[#This Row],[öppnings-
saldo]]-Amortering[[#This Row],[lånebelopp]])</f>
        <v>1.8178765864006622E5</v>
      </c>
      <c r="J69" s="18">
        <f ca="1">IF(Amortering[[#This Row],[slut-
saldo]]&gt;0,LastRow-ROW(),0)</f>
        <v>294</v>
      </c>
    </row>
    <row r="70" spans="2:10" ht="15" customHeight="1" x14ac:dyDescent="0.25">
      <c r="B70" s="11">
        <f>ROWS($B$4:B70)</f>
        <v>67</v>
      </c>
      <c r="C70" s="25">
        <f ca="1">IF(AngivnaVärden,IF(Amortering[[#This Row],['#]]&lt;=LånetsLöptid,IF(ROW()-ROW(Amortering[[#Headers],[betalning
datum]])=1,LoanStart,IF(I69&gt;0,EDATE(C69,1),"")),""),"")</f>
        <v>46745</v>
      </c>
      <c r="D70" s="24">
        <f ca="1">IF(ROW()-ROW(Amortering[[#Headers],[öppnings-
saldo]])=1,Lånebelopp,IF(Amortering[[#This Row],[betalning
datum]]="",0,INDEX(Amortering[], ROW()-4,8)))</f>
        <v>1.8178765864006622E5</v>
      </c>
      <c r="E70" s="24">
        <f ca="1">IF(AngivnaVärden,IF(ROW()-ROW(Amortering[[#Headers],[ränta]])=1,-IPMT(Räntesats/12,1,LånetsLöptid-ROWS($C$4:C70)+1,Amortering[[#This Row],[öppnings-
saldo]]),IFERROR(-IPMT(Räntesats/12,1,Amortering[[#This Row],['#
återstående]],D71),0)),0)</f>
        <v>7.561310998821203E2</v>
      </c>
      <c r="F70" s="24">
        <f ca="1">IFERROR(IF(AND(AngivnaVärden,Amortering[[#This Row],[betalning
datum]]&lt;&gt;""),-PPMT(Räntesats/12,1,LånetsLöptid-ROWS($C$4:C70)+1,Amortering[[#This Row],[öppnings-
saldo]]),""),0)</f>
        <v>3.1619466835733533E2</v>
      </c>
      <c r="G70" s="24">
        <f ca="1">IF(Amortering[[#This Row],[betalning
datum]]="",0,PropertyTaxAmount)</f>
        <v>375</v>
      </c>
      <c r="H70" s="24">
        <f ca="1">IF(Amortering[[#This Row],[betalning
datum]]="",0,Amortering[[#This Row],[ränta]]+Amortering[[#This Row],[lånebelopp]]+Amortering[[#This Row],[fastighets-
avgift]])</f>
        <v>1.4473257682394556E3</v>
      </c>
      <c r="I70" s="24">
        <f ca="1">IF(Amortering[[#This Row],[betalning
datum]]="",0,Amortering[[#This Row],[öppnings-
saldo]]-Amortering[[#This Row],[lånebelopp]])</f>
        <v>1.8147146397170887E5</v>
      </c>
      <c r="J70" s="18">
        <f ca="1">IF(Amortering[[#This Row],[slut-
saldo]]&gt;0,LastRow-ROW(),0)</f>
        <v>293</v>
      </c>
    </row>
    <row r="71" spans="2:10" ht="15" customHeight="1" x14ac:dyDescent="0.25">
      <c r="B71" s="11">
        <f>ROWS($B$4:B71)</f>
        <v>68</v>
      </c>
      <c r="C71" s="25">
        <f ca="1">IF(AngivnaVärden,IF(Amortering[[#This Row],['#]]&lt;=LånetsLöptid,IF(ROW()-ROW(Amortering[[#Headers],[betalning
datum]])=1,LoanStart,IF(I70&gt;0,EDATE(C70,1),"")),""),"")</f>
        <v>46776</v>
      </c>
      <c r="D71" s="24">
        <f ca="1">IF(ROW()-ROW(Amortering[[#Headers],[öppnings-
saldo]])=1,Lånebelopp,IF(Amortering[[#This Row],[betalning
datum]]="",0,INDEX(Amortering[], ROW()-4,8)))</f>
        <v>1.8147146397170887E5</v>
      </c>
      <c r="E71" s="24">
        <f ca="1">IF(AngivnaVärden,IF(ROW()-ROW(Amortering[[#Headers],[ränta]])=1,-IPMT(Räntesats/12,1,LånetsLöptid-ROWS($C$4:C71)+1,Amortering[[#This Row],[öppnings-
saldo]]),IFERROR(-IPMT(Räntesats/12,1,Amortering[[#This Row],['#
återstående]],D72),0)),0)</f>
        <v>7.548081326065279E2</v>
      </c>
      <c r="F71" s="24">
        <f ca="1">IFERROR(IF(AND(AngivnaVärden,Amortering[[#This Row],[betalning
datum]]&lt;&gt;""),-PPMT(Räntesats/12,1,LånetsLöptid-ROWS($C$4:C71)+1,Amortering[[#This Row],[öppnings-
saldo]]),""),0)</f>
        <v>3.175121461421574E2</v>
      </c>
      <c r="G71" s="24">
        <f ca="1">IF(Amortering[[#This Row],[betalning
datum]]="",0,PropertyTaxAmount)</f>
        <v>375</v>
      </c>
      <c r="H71" s="24">
        <f ca="1">IF(Amortering[[#This Row],[betalning
datum]]="",0,Amortering[[#This Row],[ränta]]+Amortering[[#This Row],[lånebelopp]]+Amortering[[#This Row],[fastighets-
avgift]])</f>
        <v>1.4473202787486853E3</v>
      </c>
      <c r="I71" s="24">
        <f ca="1">IF(Amortering[[#This Row],[betalning
datum]]="",0,Amortering[[#This Row],[öppnings-
saldo]]-Amortering[[#This Row],[lånebelopp]])</f>
        <v>1.811539518255667E5</v>
      </c>
      <c r="J71" s="18">
        <f ca="1">IF(Amortering[[#This Row],[slut-
saldo]]&gt;0,LastRow-ROW(),0)</f>
        <v>292</v>
      </c>
    </row>
    <row r="72" spans="2:10" ht="15" customHeight="1" x14ac:dyDescent="0.25">
      <c r="B72" s="11">
        <f>ROWS($B$4:B72)</f>
        <v>69</v>
      </c>
      <c r="C72" s="25">
        <f ca="1">IF(AngivnaVärden,IF(Amortering[[#This Row],['#]]&lt;=LånetsLöptid,IF(ROW()-ROW(Amortering[[#Headers],[betalning
datum]])=1,LoanStart,IF(I71&gt;0,EDATE(C71,1),"")),""),"")</f>
        <v>46807</v>
      </c>
      <c r="D72" s="24">
        <f ca="1">IF(ROW()-ROW(Amortering[[#Headers],[öppnings-
saldo]])=1,Lånebelopp,IF(Amortering[[#This Row],[betalning
datum]]="",0,INDEX(Amortering[], ROW()-4,8)))</f>
        <v>1.811539518255667E5</v>
      </c>
      <c r="E72" s="24">
        <f ca="1">IF(AngivnaVärden,IF(ROW()-ROW(Amortering[[#Headers],[ränta]])=1,-IPMT(Räntesats/12,1,LånetsLöptid-ROWS($C$4:C72)+1,Amortering[[#This Row],[öppnings-
saldo]]),IFERROR(-IPMT(Räntesats/12,1,Amortering[[#This Row],['#
återstående]],D73),0)),0)</f>
        <v>7.534796529672874E2</v>
      </c>
      <c r="F72" s="24">
        <f ca="1">IFERROR(IF(AND(AngivnaVärden,Amortering[[#This Row],[betalning
datum]]&lt;&gt;""),-PPMT(Räntesats/12,1,LånetsLöptid-ROWS($C$4:C72)+1,Amortering[[#This Row],[öppnings-
saldo]]),""),0)</f>
        <v>3.188351134177499E2</v>
      </c>
      <c r="G72" s="24">
        <f ca="1">IF(Amortering[[#This Row],[betalning
datum]]="",0,PropertyTaxAmount)</f>
        <v>375</v>
      </c>
      <c r="H72" s="24">
        <f ca="1">IF(Amortering[[#This Row],[betalning
datum]]="",0,Amortering[[#This Row],[ränta]]+Amortering[[#This Row],[lånebelopp]]+Amortering[[#This Row],[fastighets-
avgift]])</f>
        <v>1.4473147663850373E3</v>
      </c>
      <c r="I72" s="24">
        <f ca="1">IF(Amortering[[#This Row],[betalning
datum]]="",0,Amortering[[#This Row],[öppnings-
saldo]]-Amortering[[#This Row],[lånebelopp]])</f>
        <v>1.8083511671214897E5</v>
      </c>
      <c r="J72" s="18">
        <f ca="1">IF(Amortering[[#This Row],[slut-
saldo]]&gt;0,LastRow-ROW(),0)</f>
        <v>291</v>
      </c>
    </row>
    <row r="73" spans="2:10" ht="15" customHeight="1" x14ac:dyDescent="0.25">
      <c r="B73" s="11">
        <f>ROWS($B$4:B73)</f>
        <v>70</v>
      </c>
      <c r="C73" s="25">
        <f ca="1">IF(AngivnaVärden,IF(Amortering[[#This Row],['#]]&lt;=LånetsLöptid,IF(ROW()-ROW(Amortering[[#Headers],[betalning
datum]])=1,LoanStart,IF(I72&gt;0,EDATE(C72,1),"")),""),"")</f>
        <v>46836</v>
      </c>
      <c r="D73" s="24">
        <f ca="1">IF(ROW()-ROW(Amortering[[#Headers],[öppnings-
saldo]])=1,Lånebelopp,IF(Amortering[[#This Row],[betalning
datum]]="",0,INDEX(Amortering[], ROW()-4,8)))</f>
        <v>1.8083511671214897E5</v>
      </c>
      <c r="E73" s="24">
        <f ca="1">IF(AngivnaVärden,IF(ROW()-ROW(Amortering[[#Headers],[ränta]])=1,-IPMT(Räntesats/12,1,LånetsLöptid-ROWS($C$4:C73)+1,Amortering[[#This Row],[öppnings-
saldo]]),IFERROR(-IPMT(Räntesats/12,1,Amortering[[#This Row],['#
återstående]],D74),0)),0)</f>
        <v>7.521456379962166E2</v>
      </c>
      <c r="F73" s="24">
        <f ca="1">IFERROR(IF(AND(AngivnaVärden,Amortering[[#This Row],[betalning
datum]]&lt;&gt;""),-PPMT(Räntesats/12,1,LånetsLöptid-ROWS($C$4:C73)+1,Amortering[[#This Row],[öppnings-
saldo]]),""),0)</f>
        <v>3.201635930569904E2</v>
      </c>
      <c r="G73" s="24">
        <f ca="1">IF(Amortering[[#This Row],[betalning
datum]]="",0,PropertyTaxAmount)</f>
        <v>375</v>
      </c>
      <c r="H73" s="24">
        <f ca="1">IF(Amortering[[#This Row],[betalning
datum]]="",0,Amortering[[#This Row],[ränta]]+Amortering[[#This Row],[lånebelopp]]+Amortering[[#This Row],[fastighets-
avgift]])</f>
        <v>1.447309231053207E3</v>
      </c>
      <c r="I73" s="24">
        <f ca="1">IF(Amortering[[#This Row],[betalning
datum]]="",0,Amortering[[#This Row],[öppnings-
saldo]]-Amortering[[#This Row],[lånebelopp]])</f>
        <v>1.8051495311909198E5</v>
      </c>
      <c r="J73" s="18">
        <f ca="1">IF(Amortering[[#This Row],[slut-
saldo]]&gt;0,LastRow-ROW(),0)</f>
        <v>290</v>
      </c>
    </row>
    <row r="74" spans="2:10" ht="15" customHeight="1" x14ac:dyDescent="0.25">
      <c r="B74" s="11">
        <f>ROWS($B$4:B74)</f>
        <v>71</v>
      </c>
      <c r="C74" s="25">
        <f ca="1">IF(AngivnaVärden,IF(Amortering[[#This Row],['#]]&lt;=LånetsLöptid,IF(ROW()-ROW(Amortering[[#Headers],[betalning
datum]])=1,LoanStart,IF(I73&gt;0,EDATE(C73,1),"")),""),"")</f>
        <v>46867</v>
      </c>
      <c r="D74" s="24">
        <f ca="1">IF(ROW()-ROW(Amortering[[#Headers],[öppnings-
saldo]])=1,Lånebelopp,IF(Amortering[[#This Row],[betalning
datum]]="",0,INDEX(Amortering[], ROW()-4,8)))</f>
        <v>1.8051495311909198E5</v>
      </c>
      <c r="E74" s="24">
        <f ca="1">IF(AngivnaVärden,IF(ROW()-ROW(Amortering[[#Headers],[ränta]])=1,-IPMT(Räntesats/12,1,LånetsLöptid-ROWS($C$4:C74)+1,Amortering[[#This Row],[öppnings-
saldo]]),IFERROR(-IPMT(Räntesats/12,1,Amortering[[#This Row],['#
återstående]],D75),0)),0)</f>
        <v>7.50806064629433E2</v>
      </c>
      <c r="F74" s="24">
        <f ca="1">IFERROR(IF(AND(AngivnaVärden,Amortering[[#This Row],[betalning
datum]]&lt;&gt;""),-PPMT(Räntesats/12,1,LånetsLöptid-ROWS($C$4:C74)+1,Amortering[[#This Row],[öppnings-
saldo]]),""),0)</f>
        <v>3.214976080280612E2</v>
      </c>
      <c r="G74" s="24">
        <f ca="1">IF(Amortering[[#This Row],[betalning
datum]]="",0,PropertyTaxAmount)</f>
        <v>375</v>
      </c>
      <c r="H74" s="24">
        <f ca="1">IF(Amortering[[#This Row],[betalning
datum]]="",0,Amortering[[#This Row],[ränta]]+Amortering[[#This Row],[lånebelopp]]+Amortering[[#This Row],[fastighets-
avgift]])</f>
        <v>1.4473036726574942E3</v>
      </c>
      <c r="I74" s="24">
        <f ca="1">IF(Amortering[[#This Row],[betalning
datum]]="",0,Amortering[[#This Row],[öppnings-
saldo]]-Amortering[[#This Row],[lånebelopp]])</f>
        <v>1.8019345551106392E5</v>
      </c>
      <c r="J74" s="18">
        <f ca="1">IF(Amortering[[#This Row],[slut-
saldo]]&gt;0,LastRow-ROW(),0)</f>
        <v>289</v>
      </c>
    </row>
    <row r="75" spans="2:10" ht="15" customHeight="1" x14ac:dyDescent="0.25">
      <c r="B75" s="11">
        <f>ROWS($B$4:B75)</f>
        <v>72</v>
      </c>
      <c r="C75" s="25">
        <f ca="1">IF(AngivnaVärden,IF(Amortering[[#This Row],['#]]&lt;=LånetsLöptid,IF(ROW()-ROW(Amortering[[#Headers],[betalning
datum]])=1,LoanStart,IF(I74&gt;0,EDATE(C74,1),"")),""),"")</f>
        <v>46897</v>
      </c>
      <c r="D75" s="24">
        <f ca="1">IF(ROW()-ROW(Amortering[[#Headers],[öppnings-
saldo]])=1,Lånebelopp,IF(Amortering[[#This Row],[betalning
datum]]="",0,INDEX(Amortering[], ROW()-4,8)))</f>
        <v>1.8019345551106392E5</v>
      </c>
      <c r="E75" s="24">
        <f ca="1">IF(AngivnaVärden,IF(ROW()-ROW(Amortering[[#Headers],[ränta]])=1,-IPMT(Räntesats/12,1,LånetsLöptid-ROWS($C$4:C75)+1,Amortering[[#This Row],[öppnings-
saldo]]),IFERROR(-IPMT(Räntesats/12,1,Amortering[[#This Row],['#
återstående]],D76),0)),0)</f>
        <v>7.494609097069546E2</v>
      </c>
      <c r="F75" s="24">
        <f ca="1">IFERROR(IF(AND(AngivnaVärden,Amortering[[#This Row],[betalning
datum]]&lt;&gt;""),-PPMT(Räntesats/12,1,LånetsLöptid-ROWS($C$4:C75)+1,Amortering[[#This Row],[öppnings-
saldo]]),""),0)</f>
        <v>3.228371813948447E2</v>
      </c>
      <c r="G75" s="24">
        <f ca="1">IF(Amortering[[#This Row],[betalning
datum]]="",0,PropertyTaxAmount)</f>
        <v>375</v>
      </c>
      <c r="H75" s="24">
        <f ca="1">IF(Amortering[[#This Row],[betalning
datum]]="",0,Amortering[[#This Row],[ränta]]+Amortering[[#This Row],[lånebelopp]]+Amortering[[#This Row],[fastighets-
avgift]])</f>
        <v>1.4472980911017994E3</v>
      </c>
      <c r="I75" s="24">
        <f ca="1">IF(Amortering[[#This Row],[betalning
datum]]="",0,Amortering[[#This Row],[öppnings-
saldo]]-Amortering[[#This Row],[lånebelopp]])</f>
        <v>1.798706183296691E5</v>
      </c>
      <c r="J75" s="18">
        <f ca="1">IF(Amortering[[#This Row],[slut-
saldo]]&gt;0,LastRow-ROW(),0)</f>
        <v>288</v>
      </c>
    </row>
    <row r="76" spans="2:10" ht="15" customHeight="1" x14ac:dyDescent="0.25">
      <c r="B76" s="11">
        <f>ROWS($B$4:B76)</f>
        <v>73</v>
      </c>
      <c r="C76" s="25">
        <f ca="1">IF(AngivnaVärden,IF(Amortering[[#This Row],['#]]&lt;=LånetsLöptid,IF(ROW()-ROW(Amortering[[#Headers],[betalning
datum]])=1,LoanStart,IF(I75&gt;0,EDATE(C75,1),"")),""),"")</f>
        <v>46928</v>
      </c>
      <c r="D76" s="24">
        <f ca="1">IF(ROW()-ROW(Amortering[[#Headers],[öppnings-
saldo]])=1,Lånebelopp,IF(Amortering[[#This Row],[betalning
datum]]="",0,INDEX(Amortering[], ROW()-4,8)))</f>
        <v>1.798706183296691E5</v>
      </c>
      <c r="E76" s="24">
        <f ca="1">IF(AngivnaVärden,IF(ROW()-ROW(Amortering[[#Headers],[ränta]])=1,-IPMT(Räntesats/12,1,LånetsLöptid-ROWS($C$4:C76)+1,Amortering[[#This Row],[öppnings-
saldo]]),IFERROR(-IPMT(Räntesats/12,1,Amortering[[#This Row],['#
återstående]],D77),0)),0)</f>
        <v>7.48110149972299E2</v>
      </c>
      <c r="F76" s="24">
        <f ca="1">IFERROR(IF(AND(AngivnaVärden,Amortering[[#This Row],[betalning
datum]]&lt;&gt;""),-PPMT(Räntesats/12,1,LånetsLöptid-ROWS($C$4:C76)+1,Amortering[[#This Row],[öppnings-
saldo]]),""),0)</f>
        <v>3.2418233631732335E2</v>
      </c>
      <c r="G76" s="24">
        <f ca="1">IF(Amortering[[#This Row],[betalning
datum]]="",0,PropertyTaxAmount)</f>
        <v>375</v>
      </c>
      <c r="H76" s="24">
        <f ca="1">IF(Amortering[[#This Row],[betalning
datum]]="",0,Amortering[[#This Row],[ränta]]+Amortering[[#This Row],[lånebelopp]]+Amortering[[#This Row],[fastighets-
avgift]])</f>
        <v>1.4472924862896225E3</v>
      </c>
      <c r="I76" s="24">
        <f ca="1">IF(Amortering[[#This Row],[betalning
datum]]="",0,Amortering[[#This Row],[öppnings-
saldo]]-Amortering[[#This Row],[lånebelopp]])</f>
        <v>1.7954643599335177E5</v>
      </c>
      <c r="J76" s="18">
        <f ca="1">IF(Amortering[[#This Row],[slut-
saldo]]&gt;0,LastRow-ROW(),0)</f>
        <v>287</v>
      </c>
    </row>
    <row r="77" spans="2:10" ht="15" customHeight="1" x14ac:dyDescent="0.25">
      <c r="B77" s="11">
        <f>ROWS($B$4:B77)</f>
        <v>74</v>
      </c>
      <c r="C77" s="25">
        <f ca="1">IF(AngivnaVärden,IF(Amortering[[#This Row],['#]]&lt;=LånetsLöptid,IF(ROW()-ROW(Amortering[[#Headers],[betalning
datum]])=1,LoanStart,IF(I76&gt;0,EDATE(C76,1),"")),""),"")</f>
        <v>46958</v>
      </c>
      <c r="D77" s="24">
        <f ca="1">IF(ROW()-ROW(Amortering[[#Headers],[öppnings-
saldo]])=1,Lånebelopp,IF(Amortering[[#This Row],[betalning
datum]]="",0,INDEX(Amortering[], ROW()-4,8)))</f>
        <v>1.7954643599335177E5</v>
      </c>
      <c r="E77" s="24">
        <f ca="1">IF(AngivnaVärden,IF(ROW()-ROW(Amortering[[#Headers],[ränta]])=1,-IPMT(Räntesats/12,1,LånetsLöptid-ROWS($C$4:C77)+1,Amortering[[#This Row],[öppnings-
saldo]]),IFERROR(-IPMT(Räntesats/12,1,Amortering[[#This Row],['#
återstående]],D78),0)),0)</f>
        <v>7.467537620720825E2</v>
      </c>
      <c r="F77" s="24">
        <f ca="1">IFERROR(IF(AND(AngivnaVärden,Amortering[[#This Row],[betalning
datum]]&lt;&gt;""),-PPMT(Räntesats/12,1,LånetsLöptid-ROWS($C$4:C77)+1,Amortering[[#This Row],[öppnings-
saldo]]),""),0)</f>
        <v>3.2553309605197876E2</v>
      </c>
      <c r="G77" s="24">
        <f ca="1">IF(Amortering[[#This Row],[betalning
datum]]="",0,PropertyTaxAmount)</f>
        <v>375</v>
      </c>
      <c r="H77" s="24">
        <f ca="1">IF(Amortering[[#This Row],[betalning
datum]]="",0,Amortering[[#This Row],[ränta]]+Amortering[[#This Row],[lånebelopp]]+Amortering[[#This Row],[fastighets-
avgift]])</f>
        <v>1.4472868581240614E3</v>
      </c>
      <c r="I77" s="24">
        <f ca="1">IF(Amortering[[#This Row],[betalning
datum]]="",0,Amortering[[#This Row],[öppnings-
saldo]]-Amortering[[#This Row],[lånebelopp]])</f>
        <v>1.792209028972998E5</v>
      </c>
      <c r="J77" s="18">
        <f ca="1">IF(Amortering[[#This Row],[slut-
saldo]]&gt;0,LastRow-ROW(),0)</f>
        <v>286</v>
      </c>
    </row>
    <row r="78" spans="2:10" ht="15" customHeight="1" x14ac:dyDescent="0.25">
      <c r="B78" s="11">
        <f>ROWS($B$4:B78)</f>
        <v>75</v>
      </c>
      <c r="C78" s="25">
        <f ca="1">IF(AngivnaVärden,IF(Amortering[[#This Row],['#]]&lt;=LånetsLöptid,IF(ROW()-ROW(Amortering[[#Headers],[betalning
datum]])=1,LoanStart,IF(I77&gt;0,EDATE(C77,1),"")),""),"")</f>
        <v>46989</v>
      </c>
      <c r="D78" s="24">
        <f ca="1">IF(ROW()-ROW(Amortering[[#Headers],[öppnings-
saldo]])=1,Lånebelopp,IF(Amortering[[#This Row],[betalning
datum]]="",0,INDEX(Amortering[], ROW()-4,8)))</f>
        <v>1.792209028972998E5</v>
      </c>
      <c r="E78" s="24">
        <f ca="1">IF(AngivnaVärden,IF(ROW()-ROW(Amortering[[#Headers],[ränta]])=1,-IPMT(Räntesats/12,1,LånetsLöptid-ROWS($C$4:C78)+1,Amortering[[#This Row],[öppnings-
saldo]]),IFERROR(-IPMT(Räntesats/12,1,Amortering[[#This Row],['#
återstående]],D79),0)),0)</f>
        <v>7.453917225556149E2</v>
      </c>
      <c r="F78" s="24">
        <f ca="1">IFERROR(IF(AND(AngivnaVärden,Amortering[[#This Row],[betalning
datum]]&lt;&gt;""),-PPMT(Räntesats/12,1,LånetsLöptid-ROWS($C$4:C78)+1,Amortering[[#This Row],[öppnings-
saldo]]),""),0)</f>
        <v>3.2688948395219546E2</v>
      </c>
      <c r="G78" s="24">
        <f ca="1">IF(Amortering[[#This Row],[betalning
datum]]="",0,PropertyTaxAmount)</f>
        <v>375</v>
      </c>
      <c r="H78" s="24">
        <f ca="1">IF(Amortering[[#This Row],[betalning
datum]]="",0,Amortering[[#This Row],[ränta]]+Amortering[[#This Row],[lånebelopp]]+Amortering[[#This Row],[fastighets-
avgift]])</f>
        <v>1.4472812065078103E3</v>
      </c>
      <c r="I78" s="24">
        <f ca="1">IF(Amortering[[#This Row],[betalning
datum]]="",0,Amortering[[#This Row],[öppnings-
saldo]]-Amortering[[#This Row],[lånebelopp]])</f>
        <v>1.788940134133476E5</v>
      </c>
      <c r="J78" s="18">
        <f ca="1">IF(Amortering[[#This Row],[slut-
saldo]]&gt;0,LastRow-ROW(),0)</f>
        <v>285</v>
      </c>
    </row>
    <row r="79" spans="2:10" ht="15" customHeight="1" x14ac:dyDescent="0.25">
      <c r="B79" s="11">
        <f>ROWS($B$4:B79)</f>
        <v>76</v>
      </c>
      <c r="C79" s="25">
        <f ca="1">IF(AngivnaVärden,IF(Amortering[[#This Row],['#]]&lt;=LånetsLöptid,IF(ROW()-ROW(Amortering[[#Headers],[betalning
datum]])=1,LoanStart,IF(I78&gt;0,EDATE(C78,1),"")),""),"")</f>
        <v>47020</v>
      </c>
      <c r="D79" s="24">
        <f ca="1">IF(ROW()-ROW(Amortering[[#Headers],[öppnings-
saldo]])=1,Lånebelopp,IF(Amortering[[#This Row],[betalning
datum]]="",0,INDEX(Amortering[], ROW()-4,8)))</f>
        <v>1.788940134133476E5</v>
      </c>
      <c r="E79" s="24">
        <f ca="1">IF(AngivnaVärden,IF(ROW()-ROW(Amortering[[#Headers],[ränta]])=1,-IPMT(Räntesats/12,1,LånetsLöptid-ROWS($C$4:C79)+1,Amortering[[#This Row],[öppnings-
saldo]]),IFERROR(-IPMT(Räntesats/12,1,Amortering[[#This Row],['#
återstående]],D80),0)),0)</f>
        <v>7.440240078744955E2</v>
      </c>
      <c r="F79" s="24">
        <f ca="1">IFERROR(IF(AND(AngivnaVärden,Amortering[[#This Row],[betalning
datum]]&lt;&gt;""),-PPMT(Räntesats/12,1,LånetsLöptid-ROWS($C$4:C79)+1,Amortering[[#This Row],[öppnings-
saldo]]),""),0)</f>
        <v>3.2825152346866287E2</v>
      </c>
      <c r="G79" s="24">
        <f ca="1">IF(Amortering[[#This Row],[betalning
datum]]="",0,PropertyTaxAmount)</f>
        <v>375</v>
      </c>
      <c r="H79" s="24">
        <f ca="1">IF(Amortering[[#This Row],[betalning
datum]]="",0,Amortering[[#This Row],[ränta]]+Amortering[[#This Row],[lånebelopp]]+Amortering[[#This Row],[fastighets-
avgift]])</f>
        <v>1.4472755313431585E3</v>
      </c>
      <c r="I79" s="24">
        <f ca="1">IF(Amortering[[#This Row],[betalning
datum]]="",0,Amortering[[#This Row],[öppnings-
saldo]]-Amortering[[#This Row],[lånebelopp]])</f>
        <v>1.7856576188987892E5</v>
      </c>
      <c r="J79" s="18">
        <f ca="1">IF(Amortering[[#This Row],[slut-
saldo]]&gt;0,LastRow-ROW(),0)</f>
        <v>284</v>
      </c>
    </row>
    <row r="80" spans="2:10" ht="15" customHeight="1" x14ac:dyDescent="0.25">
      <c r="B80" s="11">
        <f>ROWS($B$4:B80)</f>
        <v>77</v>
      </c>
      <c r="C80" s="25">
        <f ca="1">IF(AngivnaVärden,IF(Amortering[[#This Row],['#]]&lt;=LånetsLöptid,IF(ROW()-ROW(Amortering[[#Headers],[betalning
datum]])=1,LoanStart,IF(I79&gt;0,EDATE(C79,1),"")),""),"")</f>
        <v>47050</v>
      </c>
      <c r="D80" s="24">
        <f ca="1">IF(ROW()-ROW(Amortering[[#Headers],[öppnings-
saldo]])=1,Lånebelopp,IF(Amortering[[#This Row],[betalning
datum]]="",0,INDEX(Amortering[], ROW()-4,8)))</f>
        <v>1.7856576188987892E5</v>
      </c>
      <c r="E80" s="24">
        <f ca="1">IF(AngivnaVärden,IF(ROW()-ROW(Amortering[[#Headers],[ränta]])=1,-IPMT(Räntesats/12,1,LånetsLöptid-ROWS($C$4:C80)+1,Amortering[[#This Row],[öppnings-
saldo]]),IFERROR(-IPMT(Räntesats/12,1,Amortering[[#This Row],['#
återstående]],D81),0)),0)</f>
        <v>7.426505943822048E2</v>
      </c>
      <c r="F80" s="24">
        <f ca="1">IFERROR(IF(AND(AngivnaVärden,Amortering[[#This Row],[betalning
datum]]&lt;&gt;""),-PPMT(Räntesats/12,1,LånetsLöptid-ROWS($C$4:C80)+1,Amortering[[#This Row],[öppnings-
saldo]]),""),0)</f>
        <v>3.2961923814978235E2</v>
      </c>
      <c r="G80" s="24">
        <f ca="1">IF(Amortering[[#This Row],[betalning
datum]]="",0,PropertyTaxAmount)</f>
        <v>375</v>
      </c>
      <c r="H80" s="24">
        <f ca="1">IF(Amortering[[#This Row],[betalning
datum]]="",0,Amortering[[#This Row],[ränta]]+Amortering[[#This Row],[lånebelopp]]+Amortering[[#This Row],[fastighets-
avgift]])</f>
        <v>1.447269832531987E3</v>
      </c>
      <c r="I80" s="24">
        <f ca="1">IF(Amortering[[#This Row],[betalning
datum]]="",0,Amortering[[#This Row],[öppnings-
saldo]]-Amortering[[#This Row],[lånebelopp]])</f>
        <v>1.7823614265172914E5</v>
      </c>
      <c r="J80" s="18">
        <f ca="1">IF(Amortering[[#This Row],[slut-
saldo]]&gt;0,LastRow-ROW(),0)</f>
        <v>283</v>
      </c>
    </row>
    <row r="81" spans="2:10" ht="15" customHeight="1" x14ac:dyDescent="0.25">
      <c r="B81" s="11">
        <f>ROWS($B$4:B81)</f>
        <v>78</v>
      </c>
      <c r="C81" s="25">
        <f ca="1">IF(AngivnaVärden,IF(Amortering[[#This Row],['#]]&lt;=LånetsLöptid,IF(ROW()-ROW(Amortering[[#Headers],[betalning
datum]])=1,LoanStart,IF(I80&gt;0,EDATE(C80,1),"")),""),"")</f>
        <v>47081</v>
      </c>
      <c r="D81" s="24">
        <f ca="1">IF(ROW()-ROW(Amortering[[#Headers],[öppnings-
saldo]])=1,Lånebelopp,IF(Amortering[[#This Row],[betalning
datum]]="",0,INDEX(Amortering[], ROW()-4,8)))</f>
        <v>1.7823614265172914E5</v>
      </c>
      <c r="E81" s="24">
        <f ca="1">IF(AngivnaVärden,IF(ROW()-ROW(Amortering[[#Headers],[ränta]])=1,-IPMT(Räntesats/12,1,LånetsLöptid-ROWS($C$4:C81)+1,Amortering[[#This Row],[öppnings-
saldo]]),IFERROR(-IPMT(Räntesats/12,1,Amortering[[#This Row],['#
återstående]],D82),0)),0)</f>
        <v>7.412714583336962E2</v>
      </c>
      <c r="F81" s="24">
        <f ca="1">IFERROR(IF(AND(AngivnaVärden,Amortering[[#This Row],[betalning
datum]]&lt;&gt;""),-PPMT(Räntesats/12,1,LånetsLöptid-ROWS($C$4:C81)+1,Amortering[[#This Row],[öppnings-
saldo]]),""),0)</f>
        <v>3.30992651642073E2</v>
      </c>
      <c r="G81" s="24">
        <f ca="1">IF(Amortering[[#This Row],[betalning
datum]]="",0,PropertyTaxAmount)</f>
        <v>375</v>
      </c>
      <c r="H81" s="24">
        <f ca="1">IF(Amortering[[#This Row],[betalning
datum]]="",0,Amortering[[#This Row],[ränta]]+Amortering[[#This Row],[lånebelopp]]+Amortering[[#This Row],[fastighets-
avgift]])</f>
        <v>1.447264109975769E3</v>
      </c>
      <c r="I81" s="24">
        <f ca="1">IF(Amortering[[#This Row],[betalning
datum]]="",0,Amortering[[#This Row],[öppnings-
saldo]]-Amortering[[#This Row],[lånebelopp]])</f>
        <v>1.7790515000008707E5</v>
      </c>
      <c r="J81" s="18">
        <f ca="1">IF(Amortering[[#This Row],[slut-
saldo]]&gt;0,LastRow-ROW(),0)</f>
        <v>282</v>
      </c>
    </row>
    <row r="82" spans="2:10" ht="15" customHeight="1" x14ac:dyDescent="0.25">
      <c r="B82" s="11">
        <f>ROWS($B$4:B82)</f>
        <v>79</v>
      </c>
      <c r="C82" s="25">
        <f ca="1">IF(AngivnaVärden,IF(Amortering[[#This Row],['#]]&lt;=LånetsLöptid,IF(ROW()-ROW(Amortering[[#Headers],[betalning
datum]])=1,LoanStart,IF(I81&gt;0,EDATE(C81,1),"")),""),"")</f>
        <v>47111</v>
      </c>
      <c r="D82" s="24">
        <f ca="1">IF(ROW()-ROW(Amortering[[#Headers],[öppnings-
saldo]])=1,Lånebelopp,IF(Amortering[[#This Row],[betalning
datum]]="",0,INDEX(Amortering[], ROW()-4,8)))</f>
        <v>1.7790515000008707E5</v>
      </c>
      <c r="E82" s="24">
        <f ca="1">IF(AngivnaVärden,IF(ROW()-ROW(Amortering[[#Headers],[ränta]])=1,-IPMT(Räntesats/12,1,LånetsLöptid-ROWS($C$4:C82)+1,Amortering[[#This Row],[öppnings-
saldo]]),IFERROR(-IPMT(Räntesats/12,1,Amortering[[#This Row],['#
återstående]],D83),0)),0)</f>
        <v>7.398865758849854E2</v>
      </c>
      <c r="F82" s="24">
        <f ca="1">IFERROR(IF(AND(AngivnaVärden,Amortering[[#This Row],[betalning
datum]]&lt;&gt;""),-PPMT(Räntesats/12,1,LånetsLöptid-ROWS($C$4:C82)+1,Amortering[[#This Row],[öppnings-
saldo]]),""),0)</f>
        <v>3.3237178769058164E2</v>
      </c>
      <c r="G82" s="24">
        <f ca="1">IF(Amortering[[#This Row],[betalning
datum]]="",0,PropertyTaxAmount)</f>
        <v>375</v>
      </c>
      <c r="H82" s="24">
        <f ca="1">IF(Amortering[[#This Row],[betalning
datum]]="",0,Amortering[[#This Row],[ränta]]+Amortering[[#This Row],[lånebelopp]]+Amortering[[#This Row],[fastighets-
avgift]])</f>
        <v>1.447258363575567E3</v>
      </c>
      <c r="I82" s="24">
        <f ca="1">IF(Amortering[[#This Row],[betalning
datum]]="",0,Amortering[[#This Row],[öppnings-
saldo]]-Amortering[[#This Row],[lånebelopp]])</f>
        <v>1.775727782123965E5</v>
      </c>
      <c r="J82" s="18">
        <f ca="1">IF(Amortering[[#This Row],[slut-
saldo]]&gt;0,LastRow-ROW(),0)</f>
        <v>281</v>
      </c>
    </row>
    <row r="83" spans="2:10" ht="15" customHeight="1" x14ac:dyDescent="0.25">
      <c r="B83" s="11">
        <f>ROWS($B$4:B83)</f>
        <v>80</v>
      </c>
      <c r="C83" s="25">
        <f ca="1">IF(AngivnaVärden,IF(Amortering[[#This Row],['#]]&lt;=LånetsLöptid,IF(ROW()-ROW(Amortering[[#Headers],[betalning
datum]])=1,LoanStart,IF(I82&gt;0,EDATE(C82,1),"")),""),"")</f>
        <v>47142</v>
      </c>
      <c r="D83" s="24">
        <f ca="1">IF(ROW()-ROW(Amortering[[#Headers],[öppnings-
saldo]])=1,Lånebelopp,IF(Amortering[[#This Row],[betalning
datum]]="",0,INDEX(Amortering[], ROW()-4,8)))</f>
        <v>1.775727782123965E5</v>
      </c>
      <c r="E83" s="24">
        <f ca="1">IF(AngivnaVärden,IF(ROW()-ROW(Amortering[[#Headers],[ränta]])=1,-IPMT(Räntesats/12,1,LånetsLöptid-ROWS($C$4:C83)+1,Amortering[[#This Row],[öppnings-
saldo]]),IFERROR(-IPMT(Räntesats/12,1,Amortering[[#This Row],['#
återstående]],D84),0)),0)</f>
        <v>7.384959230927383E2</v>
      </c>
      <c r="F83" s="24">
        <f ca="1">IFERROR(IF(AND(AngivnaVärden,Amortering[[#This Row],[betalning
datum]]&lt;&gt;""),-PPMT(Räntesats/12,1,LånetsLöptid-ROWS($C$4:C83)+1,Amortering[[#This Row],[öppnings-
saldo]]),""),0)</f>
        <v>3.337566701392925E2</v>
      </c>
      <c r="G83" s="24">
        <f ca="1">IF(Amortering[[#This Row],[betalning
datum]]="",0,PropertyTaxAmount)</f>
        <v>375</v>
      </c>
      <c r="H83" s="24">
        <f ca="1">IF(Amortering[[#This Row],[betalning
datum]]="",0,Amortering[[#This Row],[ränta]]+Amortering[[#This Row],[lånebelopp]]+Amortering[[#This Row],[fastighets-
avgift]])</f>
        <v>1.447252593232031E3</v>
      </c>
      <c r="I83" s="24">
        <f ca="1">IF(Amortering[[#This Row],[betalning
datum]]="",0,Amortering[[#This Row],[öppnings-
saldo]]-Amortering[[#This Row],[lånebelopp]])</f>
        <v>1.772390215422572E5</v>
      </c>
      <c r="J83" s="18">
        <f ca="1">IF(Amortering[[#This Row],[slut-
saldo]]&gt;0,LastRow-ROW(),0)</f>
        <v>280</v>
      </c>
    </row>
    <row r="84" spans="2:10" ht="15" customHeight="1" x14ac:dyDescent="0.25">
      <c r="B84" s="11">
        <f>ROWS($B$4:B84)</f>
        <v>81</v>
      </c>
      <c r="C84" s="25">
        <f ca="1">IF(AngivnaVärden,IF(Amortering[[#This Row],['#]]&lt;=LånetsLöptid,IF(ROW()-ROW(Amortering[[#Headers],[betalning
datum]])=1,LoanStart,IF(I83&gt;0,EDATE(C83,1),"")),""),"")</f>
        <v>47173</v>
      </c>
      <c r="D84" s="24">
        <f ca="1">IF(ROW()-ROW(Amortering[[#Headers],[öppnings-
saldo]])=1,Lånebelopp,IF(Amortering[[#This Row],[betalning
datum]]="",0,INDEX(Amortering[], ROW()-4,8)))</f>
        <v>1.772390215422572E5</v>
      </c>
      <c r="E84" s="24">
        <f ca="1">IF(AngivnaVärden,IF(ROW()-ROW(Amortering[[#Headers],[ränta]])=1,-IPMT(Räntesats/12,1,LånetsLöptid-ROWS($C$4:C84)+1,Amortering[[#This Row],[öppnings-
saldo]]),IFERROR(-IPMT(Räntesats/12,1,Amortering[[#This Row],['#
återstående]],D85),0)),0)</f>
        <v>7.37099475913857E2</v>
      </c>
      <c r="F84" s="24">
        <f ca="1">IFERROR(IF(AND(AngivnaVärden,Amortering[[#This Row],[betalning
datum]]&lt;&gt;""),-PPMT(Räntesats/12,1,LånetsLöptid-ROWS($C$4:C84)+1,Amortering[[#This Row],[öppnings-
saldo]]),""),0)</f>
        <v>3.351473229315396E2</v>
      </c>
      <c r="G84" s="24">
        <f ca="1">IF(Amortering[[#This Row],[betalning
datum]]="",0,PropertyTaxAmount)</f>
        <v>375</v>
      </c>
      <c r="H84" s="24">
        <f ca="1">IF(Amortering[[#This Row],[betalning
datum]]="",0,Amortering[[#This Row],[ränta]]+Amortering[[#This Row],[lånebelopp]]+Amortering[[#This Row],[fastighets-
avgift]])</f>
        <v>1.4472467988453966E3</v>
      </c>
      <c r="I84" s="24">
        <f ca="1">IF(Amortering[[#This Row],[betalning
datum]]="",0,Amortering[[#This Row],[öppnings-
saldo]]-Amortering[[#This Row],[lånebelopp]])</f>
        <v>1.7690387421932566E5</v>
      </c>
      <c r="J84" s="18">
        <f ca="1">IF(Amortering[[#This Row],[slut-
saldo]]&gt;0,LastRow-ROW(),0)</f>
        <v>279</v>
      </c>
    </row>
    <row r="85" spans="2:10" ht="15" customHeight="1" x14ac:dyDescent="0.25">
      <c r="B85" s="11">
        <f>ROWS($B$4:B85)</f>
        <v>82</v>
      </c>
      <c r="C85" s="25">
        <f ca="1">IF(AngivnaVärden,IF(Amortering[[#This Row],['#]]&lt;=LånetsLöptid,IF(ROW()-ROW(Amortering[[#Headers],[betalning
datum]])=1,LoanStart,IF(I84&gt;0,EDATE(C84,1),"")),""),"")</f>
        <v>47201</v>
      </c>
      <c r="D85" s="24">
        <f ca="1">IF(ROW()-ROW(Amortering[[#Headers],[öppnings-
saldo]])=1,Lånebelopp,IF(Amortering[[#This Row],[betalning
datum]]="",0,INDEX(Amortering[], ROW()-4,8)))</f>
        <v>1.7690387421932566E5</v>
      </c>
      <c r="E85" s="24">
        <f ca="1">IF(AngivnaVärden,IF(ROW()-ROW(Amortering[[#Headers],[ränta]])=1,-IPMT(Räntesats/12,1,LånetsLöptid-ROWS($C$4:C85)+1,Amortering[[#This Row],[öppnings-
saldo]]),IFERROR(-IPMT(Räntesats/12,1,Amortering[[#This Row],['#
återstående]],D86),0)),0)</f>
        <v>7.356972102050636E2</v>
      </c>
      <c r="F85" s="24">
        <f ca="1">IFERROR(IF(AND(AngivnaVärden,Amortering[[#This Row],[betalning
datum]]&lt;&gt;""),-PPMT(Räntesats/12,1,LånetsLöptid-ROWS($C$4:C85)+1,Amortering[[#This Row],[öppnings-
saldo]]),""),0)</f>
        <v>3.36543770110421E2</v>
      </c>
      <c r="G85" s="24">
        <f ca="1">IF(Amortering[[#This Row],[betalning
datum]]="",0,PropertyTaxAmount)</f>
        <v>375</v>
      </c>
      <c r="H85" s="24">
        <f ca="1">IF(Amortering[[#This Row],[betalning
datum]]="",0,Amortering[[#This Row],[ränta]]+Amortering[[#This Row],[lånebelopp]]+Amortering[[#This Row],[fastighets-
avgift]])</f>
        <v>1.4472409803154846E3</v>
      </c>
      <c r="I85" s="24">
        <f ca="1">IF(Amortering[[#This Row],[betalning
datum]]="",0,Amortering[[#This Row],[öppnings-
saldo]]-Amortering[[#This Row],[lånebelopp]])</f>
        <v>1.7656733044921525E5</v>
      </c>
      <c r="J85" s="18">
        <f ca="1">IF(Amortering[[#This Row],[slut-
saldo]]&gt;0,LastRow-ROW(),0)</f>
        <v>278</v>
      </c>
    </row>
    <row r="86" spans="2:10" ht="15" customHeight="1" x14ac:dyDescent="0.25">
      <c r="B86" s="11">
        <f>ROWS($B$4:B86)</f>
        <v>83</v>
      </c>
      <c r="C86" s="25">
        <f ca="1">IF(AngivnaVärden,IF(Amortering[[#This Row],['#]]&lt;=LånetsLöptid,IF(ROW()-ROW(Amortering[[#Headers],[betalning
datum]])=1,LoanStart,IF(I85&gt;0,EDATE(C85,1),"")),""),"")</f>
        <v>47232</v>
      </c>
      <c r="D86" s="24">
        <f ca="1">IF(ROW()-ROW(Amortering[[#Headers],[öppnings-
saldo]])=1,Lånebelopp,IF(Amortering[[#This Row],[betalning
datum]]="",0,INDEX(Amortering[], ROW()-4,8)))</f>
        <v>1.7656733044921525E5</v>
      </c>
      <c r="E86" s="24">
        <f ca="1">IF(AngivnaVärden,IF(ROW()-ROW(Amortering[[#Headers],[ränta]])=1,-IPMT(Räntesats/12,1,LånetsLöptid-ROWS($C$4:C86)+1,Amortering[[#This Row],[öppnings-
saldo]]),IFERROR(-IPMT(Räntesats/12,1,Amortering[[#This Row],['#
återstående]],D87),0)),0)</f>
        <v>7.342891017224835E2</v>
      </c>
      <c r="F86" s="24">
        <f ca="1">IFERROR(IF(AND(AngivnaVärden,Amortering[[#This Row],[betalning
datum]]&lt;&gt;""),-PPMT(Räntesats/12,1,LånetsLöptid-ROWS($C$4:C86)+1,Amortering[[#This Row],[öppnings-
saldo]]),""),0)</f>
        <v>3.379460358192144E2</v>
      </c>
      <c r="G86" s="24">
        <f ca="1">IF(Amortering[[#This Row],[betalning
datum]]="",0,PropertyTaxAmount)</f>
        <v>375</v>
      </c>
      <c r="H86" s="24">
        <f ca="1">IF(Amortering[[#This Row],[betalning
datum]]="",0,Amortering[[#This Row],[ränta]]+Amortering[[#This Row],[lånebelopp]]+Amortering[[#This Row],[fastighets-
avgift]])</f>
        <v>1.447235137541698E3</v>
      </c>
      <c r="I86" s="24">
        <f ca="1">IF(Amortering[[#This Row],[betalning
datum]]="",0,Amortering[[#This Row],[öppnings-
saldo]]-Amortering[[#This Row],[lånebelopp]])</f>
        <v>1.7622938441339604E5</v>
      </c>
      <c r="J86" s="18">
        <f ca="1">IF(Amortering[[#This Row],[slut-
saldo]]&gt;0,LastRow-ROW(),0)</f>
        <v>277</v>
      </c>
    </row>
    <row r="87" spans="2:10" ht="15" customHeight="1" x14ac:dyDescent="0.25">
      <c r="B87" s="11">
        <f>ROWS($B$4:B87)</f>
        <v>84</v>
      </c>
      <c r="C87" s="25">
        <f ca="1">IF(AngivnaVärden,IF(Amortering[[#This Row],['#]]&lt;=LånetsLöptid,IF(ROW()-ROW(Amortering[[#Headers],[betalning
datum]])=1,LoanStart,IF(I86&gt;0,EDATE(C86,1),"")),""),"")</f>
        <v>47262</v>
      </c>
      <c r="D87" s="24">
        <f ca="1">IF(ROW()-ROW(Amortering[[#Headers],[öppnings-
saldo]])=1,Lånebelopp,IF(Amortering[[#This Row],[betalning
datum]]="",0,INDEX(Amortering[], ROW()-4,8)))</f>
        <v>1.7622938441339604E5</v>
      </c>
      <c r="E87" s="24">
        <f ca="1">IF(AngivnaVärden,IF(ROW()-ROW(Amortering[[#Headers],[ränta]])=1,-IPMT(Räntesats/12,1,LånetsLöptid-ROWS($C$4:C87)+1,Amortering[[#This Row],[öppnings-
saldo]]),IFERROR(-IPMT(Räntesats/12,1,Amortering[[#This Row],['#
återstående]],D88),0)),0)</f>
        <v>7.32875126121226E2</v>
      </c>
      <c r="F87" s="24">
        <f ca="1">IFERROR(IF(AND(AngivnaVärden,Amortering[[#This Row],[betalning
datum]]&lt;&gt;""),-PPMT(Räntesats/12,1,LånetsLöptid-ROWS($C$4:C87)+1,Amortering[[#This Row],[öppnings-
saldo]]),""),0)</f>
        <v>3.393541443017945E2</v>
      </c>
      <c r="G87" s="24">
        <f ca="1">IF(Amortering[[#This Row],[betalning
datum]]="",0,PropertyTaxAmount)</f>
        <v>375</v>
      </c>
      <c r="H87" s="24">
        <f ca="1">IF(Amortering[[#This Row],[betalning
datum]]="",0,Amortering[[#This Row],[ränta]]+Amortering[[#This Row],[lånebelopp]]+Amortering[[#This Row],[fastighets-
avgift]])</f>
        <v>1.4472292704230206E3</v>
      </c>
      <c r="I87" s="24">
        <f ca="1">IF(Amortering[[#This Row],[betalning
datum]]="",0,Amortering[[#This Row],[öppnings-
saldo]]-Amortering[[#This Row],[lånebelopp]])</f>
        <v>1.7589003026909425E5</v>
      </c>
      <c r="J87" s="18">
        <f ca="1">IF(Amortering[[#This Row],[slut-
saldo]]&gt;0,LastRow-ROW(),0)</f>
        <v>276</v>
      </c>
    </row>
    <row r="88" spans="2:10" ht="15" customHeight="1" x14ac:dyDescent="0.25">
      <c r="B88" s="11">
        <f>ROWS($B$4:B88)</f>
        <v>85</v>
      </c>
      <c r="C88" s="25">
        <f ca="1">IF(AngivnaVärden,IF(Amortering[[#This Row],['#]]&lt;=LånetsLöptid,IF(ROW()-ROW(Amortering[[#Headers],[betalning
datum]])=1,LoanStart,IF(I87&gt;0,EDATE(C87,1),"")),""),"")</f>
        <v>47293</v>
      </c>
      <c r="D88" s="24">
        <f ca="1">IF(ROW()-ROW(Amortering[[#Headers],[öppnings-
saldo]])=1,Lånebelopp,IF(Amortering[[#This Row],[betalning
datum]]="",0,INDEX(Amortering[], ROW()-4,8)))</f>
        <v>1.7589003026909425E5</v>
      </c>
      <c r="E88" s="24">
        <f ca="1">IF(AngivnaVärden,IF(ROW()-ROW(Amortering[[#Headers],[ränta]])=1,-IPMT(Räntesats/12,1,LånetsLöptid-ROWS($C$4:C88)+1,Amortering[[#This Row],[öppnings-
saldo]]),IFERROR(-IPMT(Räntesats/12,1,Amortering[[#This Row],['#
återstående]],D89),0)),0)</f>
        <v>7.314552589549634E2</v>
      </c>
      <c r="F88" s="24">
        <f ca="1">IFERROR(IF(AND(AngivnaVärden,Amortering[[#This Row],[betalning
datum]]&lt;&gt;""),-PPMT(Räntesats/12,1,LånetsLöptid-ROWS($C$4:C88)+1,Amortering[[#This Row],[öppnings-
saldo]]),""),0)</f>
        <v>3.407681199030519E2</v>
      </c>
      <c r="G88" s="24">
        <f ca="1">IF(Amortering[[#This Row],[betalning
datum]]="",0,PropertyTaxAmount)</f>
        <v>375</v>
      </c>
      <c r="H88" s="24">
        <f ca="1">IF(Amortering[[#This Row],[betalning
datum]]="",0,Amortering[[#This Row],[ränta]]+Amortering[[#This Row],[lånebelopp]]+Amortering[[#This Row],[fastighets-
avgift]])</f>
        <v>1.4472233788580152E3</v>
      </c>
      <c r="I88" s="24">
        <f ca="1">IF(Amortering[[#This Row],[betalning
datum]]="",0,Amortering[[#This Row],[öppnings-
saldo]]-Amortering[[#This Row],[lånebelopp]])</f>
        <v>1.755492621491912E5</v>
      </c>
      <c r="J88" s="18">
        <f ca="1">IF(Amortering[[#This Row],[slut-
saldo]]&gt;0,LastRow-ROW(),0)</f>
        <v>275</v>
      </c>
    </row>
    <row r="89" spans="2:10" ht="15" customHeight="1" x14ac:dyDescent="0.25">
      <c r="B89" s="11">
        <f>ROWS($B$4:B89)</f>
        <v>86</v>
      </c>
      <c r="C89" s="25">
        <f ca="1">IF(AngivnaVärden,IF(Amortering[[#This Row],['#]]&lt;=LånetsLöptid,IF(ROW()-ROW(Amortering[[#Headers],[betalning
datum]])=1,LoanStart,IF(I88&gt;0,EDATE(C88,1),"")),""),"")</f>
        <v>47323</v>
      </c>
      <c r="D89" s="24">
        <f ca="1">IF(ROW()-ROW(Amortering[[#Headers],[öppnings-
saldo]])=1,Lånebelopp,IF(Amortering[[#This Row],[betalning
datum]]="",0,INDEX(Amortering[], ROW()-4,8)))</f>
        <v>1.755492621491912E5</v>
      </c>
      <c r="E89" s="24">
        <f ca="1">IF(AngivnaVärden,IF(ROW()-ROW(Amortering[[#Headers],[ränta]])=1,-IPMT(Räntesats/12,1,LånetsLöptid-ROWS($C$4:C89)+1,Amortering[[#This Row],[öppnings-
saldo]]),IFERROR(-IPMT(Räntesats/12,1,Amortering[[#This Row],['#
återstående]],D90),0)),0)</f>
        <v>7.300294756755079E2</v>
      </c>
      <c r="F89" s="24">
        <f ca="1">IFERROR(IF(AND(AngivnaVärden,Amortering[[#This Row],[betalning
datum]]&lt;&gt;""),-PPMT(Räntesats/12,1,LånetsLöptid-ROWS($C$4:C89)+1,Amortering[[#This Row],[öppnings-
saldo]]),""),0)</f>
        <v>3.4218798706931466E2</v>
      </c>
      <c r="G89" s="24">
        <f ca="1">IF(Amortering[[#This Row],[betalning
datum]]="",0,PropertyTaxAmount)</f>
        <v>375</v>
      </c>
      <c r="H89" s="24">
        <f ca="1">IF(Amortering[[#This Row],[betalning
datum]]="",0,Amortering[[#This Row],[ränta]]+Amortering[[#This Row],[lånebelopp]]+Amortering[[#This Row],[fastighets-
avgift]])</f>
        <v>1.4472174627448226E3</v>
      </c>
      <c r="I89" s="24">
        <f ca="1">IF(Amortering[[#This Row],[betalning
datum]]="",0,Amortering[[#This Row],[öppnings-
saldo]]-Amortering[[#This Row],[lånebelopp]])</f>
        <v>1.752070741621219E5</v>
      </c>
      <c r="J89" s="18">
        <f ca="1">IF(Amortering[[#This Row],[slut-
saldo]]&gt;0,LastRow-ROW(),0)</f>
        <v>274</v>
      </c>
    </row>
    <row r="90" spans="2:10" ht="15" customHeight="1" x14ac:dyDescent="0.25">
      <c r="B90" s="11">
        <f>ROWS($B$4:B90)</f>
        <v>87</v>
      </c>
      <c r="C90" s="25">
        <f ca="1">IF(AngivnaVärden,IF(Amortering[[#This Row],['#]]&lt;=LånetsLöptid,IF(ROW()-ROW(Amortering[[#Headers],[betalning
datum]])=1,LoanStart,IF(I89&gt;0,EDATE(C89,1),"")),""),"")</f>
        <v>47354</v>
      </c>
      <c r="D90" s="24">
        <f ca="1">IF(ROW()-ROW(Amortering[[#Headers],[öppnings-
saldo]])=1,Lånebelopp,IF(Amortering[[#This Row],[betalning
datum]]="",0,INDEX(Amortering[], ROW()-4,8)))</f>
        <v>1.752070741621219E5</v>
      </c>
      <c r="E90" s="24">
        <f ca="1">IF(AngivnaVärden,IF(ROW()-ROW(Amortering[[#Headers],[ränta]])=1,-IPMT(Räntesats/12,1,LånetsLöptid-ROWS($C$4:C90)+1,Amortering[[#This Row],[öppnings-
saldo]]),IFERROR(-IPMT(Räntesats/12,1,Amortering[[#This Row],['#
återstående]],D91),0)),0)</f>
        <v>7.285977516323879E2</v>
      </c>
      <c r="F90" s="24">
        <f ca="1">IFERROR(IF(AND(AngivnaVärden,Amortering[[#This Row],[betalning
datum]]&lt;&gt;""),-PPMT(Räntesats/12,1,LånetsLöptid-ROWS($C$4:C90)+1,Amortering[[#This Row],[öppnings-
saldo]]),""),0)</f>
        <v>3.436137703487701E2</v>
      </c>
      <c r="G90" s="24">
        <f ca="1">IF(Amortering[[#This Row],[betalning
datum]]="",0,PropertyTaxAmount)</f>
        <v>375</v>
      </c>
      <c r="H90" s="24">
        <f ca="1">IF(Amortering[[#This Row],[betalning
datum]]="",0,Amortering[[#This Row],[ränta]]+Amortering[[#This Row],[lånebelopp]]+Amortering[[#This Row],[fastighets-
avgift]])</f>
        <v>1.447211521981158E3</v>
      </c>
      <c r="I90" s="24">
        <f ca="1">IF(Amortering[[#This Row],[betalning
datum]]="",0,Amortering[[#This Row],[öppnings-
saldo]]-Amortering[[#This Row],[lånebelopp]])</f>
        <v>1.7486346039177311E5</v>
      </c>
      <c r="J90" s="18">
        <f ca="1">IF(Amortering[[#This Row],[slut-
saldo]]&gt;0,LastRow-ROW(),0)</f>
        <v>273</v>
      </c>
    </row>
    <row r="91" spans="2:10" ht="15" customHeight="1" x14ac:dyDescent="0.25">
      <c r="B91" s="11">
        <f>ROWS($B$4:B91)</f>
        <v>88</v>
      </c>
      <c r="C91" s="25">
        <f ca="1">IF(AngivnaVärden,IF(Amortering[[#This Row],['#]]&lt;=LånetsLöptid,IF(ROW()-ROW(Amortering[[#Headers],[betalning
datum]])=1,LoanStart,IF(I90&gt;0,EDATE(C90,1),"")),""),"")</f>
        <v>47385</v>
      </c>
      <c r="D91" s="24">
        <f ca="1">IF(ROW()-ROW(Amortering[[#Headers],[öppnings-
saldo]])=1,Lånebelopp,IF(Amortering[[#This Row],[betalning
datum]]="",0,INDEX(Amortering[], ROW()-4,8)))</f>
        <v>1.7486346039177311E5</v>
      </c>
      <c r="E91" s="24">
        <f ca="1">IF(AngivnaVärden,IF(ROW()-ROW(Amortering[[#Headers],[ränta]])=1,-IPMT(Räntesats/12,1,LånetsLöptid-ROWS($C$4:C91)+1,Amortering[[#This Row],[öppnings-
saldo]]),IFERROR(-IPMT(Räntesats/12,1,Amortering[[#This Row],['#
återstående]],D92),0)),0)</f>
        <v>7.271600620724217E2</v>
      </c>
      <c r="F91" s="24">
        <f ca="1">IFERROR(IF(AND(AngivnaVärden,Amortering[[#This Row],[betalning
datum]]&lt;&gt;""),-PPMT(Räntesats/12,1,LånetsLöptid-ROWS($C$4:C91)+1,Amortering[[#This Row],[öppnings-
saldo]]),""),0)</f>
        <v>3.4504549439189003E2</v>
      </c>
      <c r="G91" s="24">
        <f ca="1">IF(Amortering[[#This Row],[betalning
datum]]="",0,PropertyTaxAmount)</f>
        <v>375</v>
      </c>
      <c r="H91" s="24">
        <f ca="1">IF(Amortering[[#This Row],[betalning
datum]]="",0,Amortering[[#This Row],[ränta]]+Amortering[[#This Row],[lånebelopp]]+Amortering[[#This Row],[fastighets-
avgift]])</f>
        <v>1.4472055564643117E3</v>
      </c>
      <c r="I91" s="24">
        <f ca="1">IF(Amortering[[#This Row],[betalning
datum]]="",0,Amortering[[#This Row],[öppnings-
saldo]]-Amortering[[#This Row],[lånebelopp]])</f>
        <v>1.745184148973812E5</v>
      </c>
      <c r="J91" s="18">
        <f ca="1">IF(Amortering[[#This Row],[slut-
saldo]]&gt;0,LastRow-ROW(),0)</f>
        <v>272</v>
      </c>
    </row>
    <row r="92" spans="2:10" ht="15" customHeight="1" x14ac:dyDescent="0.25">
      <c r="B92" s="11">
        <f>ROWS($B$4:B92)</f>
        <v>89</v>
      </c>
      <c r="C92" s="25">
        <f ca="1">IF(AngivnaVärden,IF(Amortering[[#This Row],['#]]&lt;=LånetsLöptid,IF(ROW()-ROW(Amortering[[#Headers],[betalning
datum]])=1,LoanStart,IF(I91&gt;0,EDATE(C91,1),"")),""),"")</f>
        <v>47415</v>
      </c>
      <c r="D92" s="24">
        <f ca="1">IF(ROW()-ROW(Amortering[[#Headers],[öppnings-
saldo]])=1,Lånebelopp,IF(Amortering[[#This Row],[betalning
datum]]="",0,INDEX(Amortering[], ROW()-4,8)))</f>
        <v>1.745184148973812E5</v>
      </c>
      <c r="E92" s="24">
        <f ca="1">IF(AngivnaVärden,IF(ROW()-ROW(Amortering[[#Headers],[ränta]])=1,-IPMT(Räntesats/12,1,LånetsLöptid-ROWS($C$4:C92)+1,Amortering[[#This Row],[öppnings-
saldo]]),IFERROR(-IPMT(Räntesats/12,1,Amortering[[#This Row],['#
återstående]],D93),0)),0)</f>
        <v>7.257163821392891E2</v>
      </c>
      <c r="F92" s="24">
        <f ca="1">IFERROR(IF(AND(AngivnaVärden,Amortering[[#This Row],[betalning
datum]]&lt;&gt;""),-PPMT(Räntesats/12,1,LånetsLöptid-ROWS($C$4:C92)+1,Amortering[[#This Row],[öppnings-
saldo]]),""),0)</f>
        <v>3.464831839518562E2</v>
      </c>
      <c r="G92" s="24">
        <f ca="1">IF(Amortering[[#This Row],[betalning
datum]]="",0,PropertyTaxAmount)</f>
        <v>375</v>
      </c>
      <c r="H92" s="24">
        <f ca="1">IF(Amortering[[#This Row],[betalning
datum]]="",0,Amortering[[#This Row],[ränta]]+Amortering[[#This Row],[lånebelopp]]+Amortering[[#This Row],[fastighets-
avgift]])</f>
        <v>1.4471995660911452E3</v>
      </c>
      <c r="I92" s="24">
        <f ca="1">IF(Amortering[[#This Row],[betalning
datum]]="",0,Amortering[[#This Row],[öppnings-
saldo]]-Amortering[[#This Row],[lånebelopp]])</f>
        <v>1.7417193171342937E5</v>
      </c>
      <c r="J92" s="18">
        <f ca="1">IF(Amortering[[#This Row],[slut-
saldo]]&gt;0,LastRow-ROW(),0)</f>
        <v>271</v>
      </c>
    </row>
    <row r="93" spans="2:10" ht="15" customHeight="1" x14ac:dyDescent="0.25">
      <c r="B93" s="11">
        <f>ROWS($B$4:B93)</f>
        <v>90</v>
      </c>
      <c r="C93" s="25">
        <f ca="1">IF(AngivnaVärden,IF(Amortering[[#This Row],['#]]&lt;=LånetsLöptid,IF(ROW()-ROW(Amortering[[#Headers],[betalning
datum]])=1,LoanStart,IF(I92&gt;0,EDATE(C92,1),"")),""),"")</f>
        <v>47446</v>
      </c>
      <c r="D93" s="24">
        <f ca="1">IF(ROW()-ROW(Amortering[[#Headers],[öppnings-
saldo]])=1,Lånebelopp,IF(Amortering[[#This Row],[betalning
datum]]="",0,INDEX(Amortering[], ROW()-4,8)))</f>
        <v>1.7417193171342937E5</v>
      </c>
      <c r="E93" s="24">
        <f ca="1">IF(AngivnaVärden,IF(ROW()-ROW(Amortering[[#Headers],[ränta]])=1,-IPMT(Räntesats/12,1,LånetsLöptid-ROWS($C$4:C93)+1,Amortering[[#This Row],[öppnings-
saldo]]),IFERROR(-IPMT(Räntesats/12,1,Amortering[[#This Row],['#
återstående]],D94),0)),0)</f>
        <v>7.242666868731015E2</v>
      </c>
      <c r="F93" s="24">
        <f ca="1">IFERROR(IF(AND(AngivnaVärden,Amortering[[#This Row],[betalning
datum]]&lt;&gt;""),-PPMT(Räntesats/12,1,LånetsLöptid-ROWS($C$4:C93)+1,Amortering[[#This Row],[öppnings-
saldo]]),""),0)</f>
        <v>3.4792686388498896E2</v>
      </c>
      <c r="G93" s="24">
        <f ca="1">IF(Amortering[[#This Row],[betalning
datum]]="",0,PropertyTaxAmount)</f>
        <v>375</v>
      </c>
      <c r="H93" s="24">
        <f ca="1">IF(Amortering[[#This Row],[betalning
datum]]="",0,Amortering[[#This Row],[ränta]]+Amortering[[#This Row],[lånebelopp]]+Amortering[[#This Row],[fastighets-
avgift]])</f>
        <v>1.4471935507580906E3</v>
      </c>
      <c r="I93" s="24">
        <f ca="1">IF(Amortering[[#This Row],[betalning
datum]]="",0,Amortering[[#This Row],[öppnings-
saldo]]-Amortering[[#This Row],[lånebelopp]])</f>
        <v>1.7382400484954438E5</v>
      </c>
      <c r="J93" s="18">
        <f ca="1">IF(Amortering[[#This Row],[slut-
saldo]]&gt;0,LastRow-ROW(),0)</f>
        <v>270</v>
      </c>
    </row>
    <row r="94" spans="2:10" ht="15" customHeight="1" x14ac:dyDescent="0.25">
      <c r="B94" s="11">
        <f>ROWS($B$4:B94)</f>
        <v>91</v>
      </c>
      <c r="C94" s="25">
        <f ca="1">IF(AngivnaVärden,IF(Amortering[[#This Row],['#]]&lt;=LånetsLöptid,IF(ROW()-ROW(Amortering[[#Headers],[betalning
datum]])=1,LoanStart,IF(I93&gt;0,EDATE(C93,1),"")),""),"")</f>
        <v>47476</v>
      </c>
      <c r="D94" s="24">
        <f ca="1">IF(ROW()-ROW(Amortering[[#Headers],[öppnings-
saldo]])=1,Lånebelopp,IF(Amortering[[#This Row],[betalning
datum]]="",0,INDEX(Amortering[], ROW()-4,8)))</f>
        <v>1.7382400484954438E5</v>
      </c>
      <c r="E94" s="24">
        <f ca="1">IF(AngivnaVärden,IF(ROW()-ROW(Amortering[[#Headers],[ränta]])=1,-IPMT(Räntesats/12,1,LånetsLöptid-ROWS($C$4:C94)+1,Amortering[[#This Row],[öppnings-
saldo]]),IFERROR(-IPMT(Räntesats/12,1,Amortering[[#This Row],['#
återstående]],D95),0)),0)</f>
        <v>7.228109512099717E2</v>
      </c>
      <c r="F94" s="24">
        <f ca="1">IFERROR(IF(AND(AngivnaVärden,Amortering[[#This Row],[betalning
datum]]&lt;&gt;""),-PPMT(Räntesats/12,1,LånetsLöptid-ROWS($C$4:C94)+1,Amortering[[#This Row],[öppnings-
saldo]]),""),0)</f>
        <v>3.493765591511763E2</v>
      </c>
      <c r="G94" s="24">
        <f ca="1">IF(Amortering[[#This Row],[betalning
datum]]="",0,PropertyTaxAmount)</f>
        <v>375</v>
      </c>
      <c r="H94" s="24">
        <f ca="1">IF(Amortering[[#This Row],[betalning
datum]]="",0,Amortering[[#This Row],[ränta]]+Amortering[[#This Row],[lånebelopp]]+Amortering[[#This Row],[fastighets-
avgift]])</f>
        <v>1.447187510361148E3</v>
      </c>
      <c r="I94" s="24">
        <f ca="1">IF(Amortering[[#This Row],[betalning
datum]]="",0,Amortering[[#This Row],[öppnings-
saldo]]-Amortering[[#This Row],[lånebelopp]])</f>
        <v>1.7347462829039322E5</v>
      </c>
      <c r="J94" s="18">
        <f ca="1">IF(Amortering[[#This Row],[slut-
saldo]]&gt;0,LastRow-ROW(),0)</f>
        <v>269</v>
      </c>
    </row>
    <row r="95" spans="2:10" ht="15" customHeight="1" x14ac:dyDescent="0.25">
      <c r="B95" s="11">
        <f>ROWS($B$4:B95)</f>
        <v>92</v>
      </c>
      <c r="C95" s="25">
        <f ca="1">IF(AngivnaVärden,IF(Amortering[[#This Row],['#]]&lt;=LånetsLöptid,IF(ROW()-ROW(Amortering[[#Headers],[betalning
datum]])=1,LoanStart,IF(I94&gt;0,EDATE(C94,1),"")),""),"")</f>
        <v>47507</v>
      </c>
      <c r="D95" s="24">
        <f ca="1">IF(ROW()-ROW(Amortering[[#Headers],[öppnings-
saldo]])=1,Lånebelopp,IF(Amortering[[#This Row],[betalning
datum]]="",0,INDEX(Amortering[], ROW()-4,8)))</f>
        <v>1.7347462829039322E5</v>
      </c>
      <c r="E95" s="24">
        <f ca="1">IF(AngivnaVärden,IF(ROW()-ROW(Amortering[[#Headers],[ränta]])=1,-IPMT(Räntesats/12,1,LånetsLöptid-ROWS($C$4:C95)+1,Amortering[[#This Row],[öppnings-
saldo]]),IFERROR(-IPMT(Räntesats/12,1,Amortering[[#This Row],['#
återstående]],D96),0)),0)</f>
        <v>7.213491499815788E2</v>
      </c>
      <c r="F95" s="24">
        <f ca="1">IFERROR(IF(AND(AngivnaVärden,Amortering[[#This Row],[betalning
datum]]&lt;&gt;""),-PPMT(Räntesats/12,1,LånetsLöptid-ROWS($C$4:C95)+1,Amortering[[#This Row],[öppnings-
saldo]]),""),0)</f>
        <v>3.508322948143063E2</v>
      </c>
      <c r="G95" s="24">
        <f ca="1">IF(Amortering[[#This Row],[betalning
datum]]="",0,PropertyTaxAmount)</f>
        <v>375</v>
      </c>
      <c r="H95" s="24">
        <f ca="1">IF(Amortering[[#This Row],[betalning
datum]]="",0,Amortering[[#This Row],[ränta]]+Amortering[[#This Row],[lånebelopp]]+Amortering[[#This Row],[fastighets-
avgift]])</f>
        <v>1.447181444795885E3</v>
      </c>
      <c r="I95" s="24">
        <f ca="1">IF(Amortering[[#This Row],[betalning
datum]]="",0,Amortering[[#This Row],[öppnings-
saldo]]-Amortering[[#This Row],[lånebelopp]])</f>
        <v>1.731237959955789E5</v>
      </c>
      <c r="J95" s="18">
        <f ca="1">IF(Amortering[[#This Row],[slut-
saldo]]&gt;0,LastRow-ROW(),0)</f>
        <v>268</v>
      </c>
    </row>
    <row r="96" spans="2:10" ht="15" customHeight="1" x14ac:dyDescent="0.25">
      <c r="B96" s="11">
        <f>ROWS($B$4:B96)</f>
        <v>93</v>
      </c>
      <c r="C96" s="25">
        <f ca="1">IF(AngivnaVärden,IF(Amortering[[#This Row],['#]]&lt;=LånetsLöptid,IF(ROW()-ROW(Amortering[[#Headers],[betalning
datum]])=1,LoanStart,IF(I95&gt;0,EDATE(C95,1),"")),""),"")</f>
        <v>47538</v>
      </c>
      <c r="D96" s="24">
        <f ca="1">IF(ROW()-ROW(Amortering[[#Headers],[öppnings-
saldo]])=1,Lånebelopp,IF(Amortering[[#This Row],[betalning
datum]]="",0,INDEX(Amortering[], ROW()-4,8)))</f>
        <v>1.731237959955789E5</v>
      </c>
      <c r="E96" s="24">
        <f ca="1">IF(AngivnaVärden,IF(ROW()-ROW(Amortering[[#Headers],[ränta]])=1,-IPMT(Räntesats/12,1,LånetsLöptid-ROWS($C$4:C96)+1,Amortering[[#This Row],[öppnings-
saldo]]),IFERROR(-IPMT(Räntesats/12,1,Amortering[[#This Row],['#
återstående]],D97),0)),0)</f>
        <v>7.198812579147342E2</v>
      </c>
      <c r="F96" s="24">
        <f ca="1">IFERROR(IF(AND(AngivnaVärden,Amortering[[#This Row],[betalning
datum]]&lt;&gt;""),-PPMT(Räntesats/12,1,LånetsLöptid-ROWS($C$4:C96)+1,Amortering[[#This Row],[öppnings-
saldo]]),""),0)</f>
        <v>3.5229409604269927E2</v>
      </c>
      <c r="G96" s="24">
        <f ca="1">IF(Amortering[[#This Row],[betalning
datum]]="",0,PropertyTaxAmount)</f>
        <v>375</v>
      </c>
      <c r="H96" s="24">
        <f ca="1">IF(Amortering[[#This Row],[betalning
datum]]="",0,Amortering[[#This Row],[ränta]]+Amortering[[#This Row],[lånebelopp]]+Amortering[[#This Row],[fastighets-
avgift]])</f>
        <v>1.4471753539574333E3</v>
      </c>
      <c r="I96" s="24">
        <f ca="1">IF(Amortering[[#This Row],[betalning
datum]]="",0,Amortering[[#This Row],[öppnings-
saldo]]-Amortering[[#This Row],[lånebelopp]])</f>
        <v>1.727715018995362E5</v>
      </c>
      <c r="J96" s="18">
        <f ca="1">IF(Amortering[[#This Row],[slut-
saldo]]&gt;0,LastRow-ROW(),0)</f>
        <v>267</v>
      </c>
    </row>
    <row r="97" spans="2:10" ht="15" customHeight="1" x14ac:dyDescent="0.25">
      <c r="B97" s="11">
        <f>ROWS($B$4:B97)</f>
        <v>94</v>
      </c>
      <c r="C97" s="25">
        <f ca="1">IF(AngivnaVärden,IF(Amortering[[#This Row],['#]]&lt;=LånetsLöptid,IF(ROW()-ROW(Amortering[[#Headers],[betalning
datum]])=1,LoanStart,IF(I96&gt;0,EDATE(C96,1),"")),""),"")</f>
        <v>47566</v>
      </c>
      <c r="D97" s="24">
        <f ca="1">IF(ROW()-ROW(Amortering[[#Headers],[öppnings-
saldo]])=1,Lånebelopp,IF(Amortering[[#This Row],[betalning
datum]]="",0,INDEX(Amortering[], ROW()-4,8)))</f>
        <v>1.727715018995362E5</v>
      </c>
      <c r="E97" s="24">
        <f ca="1">IF(AngivnaVärden,IF(ROW()-ROW(Amortering[[#Headers],[ränta]])=1,-IPMT(Räntesats/12,1,LånetsLöptid-ROWS($C$4:C97)+1,Amortering[[#This Row],[öppnings-
saldo]]),IFERROR(-IPMT(Räntesats/12,1,Amortering[[#This Row],['#
återstående]],D98),0)),0)</f>
        <v>7.184072496309444E2</v>
      </c>
      <c r="F97" s="24">
        <f ca="1">IFERROR(IF(AND(AngivnaVärden,Amortering[[#This Row],[betalning
datum]]&lt;&gt;""),-PPMT(Räntesats/12,1,LånetsLöptid-ROWS($C$4:C97)+1,Amortering[[#This Row],[öppnings-
saldo]]),""),0)</f>
        <v>3.5376198810954395E2</v>
      </c>
      <c r="G97" s="24">
        <f ca="1">IF(Amortering[[#This Row],[betalning
datum]]="",0,PropertyTaxAmount)</f>
        <v>375</v>
      </c>
      <c r="H97" s="24">
        <f ca="1">IF(Amortering[[#This Row],[betalning
datum]]="",0,Amortering[[#This Row],[ränta]]+Amortering[[#This Row],[lånebelopp]]+Amortering[[#This Row],[fastighets-
avgift]])</f>
        <v>1.4471692377404884E3</v>
      </c>
      <c r="I97" s="24">
        <f ca="1">IF(Amortering[[#This Row],[betalning
datum]]="",0,Amortering[[#This Row],[öppnings-
saldo]]-Amortering[[#This Row],[lånebelopp]])</f>
        <v>1.7241773991142667E5</v>
      </c>
      <c r="J97" s="18">
        <f ca="1">IF(Amortering[[#This Row],[slut-
saldo]]&gt;0,LastRow-ROW(),0)</f>
        <v>266</v>
      </c>
    </row>
    <row r="98" spans="2:10" ht="15" customHeight="1" x14ac:dyDescent="0.25">
      <c r="B98" s="11">
        <f>ROWS($B$4:B98)</f>
        <v>95</v>
      </c>
      <c r="C98" s="25">
        <f ca="1">IF(AngivnaVärden,IF(Amortering[[#This Row],['#]]&lt;=LånetsLöptid,IF(ROW()-ROW(Amortering[[#Headers],[betalning
datum]])=1,LoanStart,IF(I97&gt;0,EDATE(C97,1),"")),""),"")</f>
        <v>47597</v>
      </c>
      <c r="D98" s="24">
        <f ca="1">IF(ROW()-ROW(Amortering[[#Headers],[öppnings-
saldo]])=1,Lånebelopp,IF(Amortering[[#This Row],[betalning
datum]]="",0,INDEX(Amortering[], ROW()-4,8)))</f>
        <v>1.7241773991142667E5</v>
      </c>
      <c r="E98" s="24">
        <f ca="1">IF(AngivnaVärden,IF(ROW()-ROW(Amortering[[#Headers],[ränta]])=1,-IPMT(Räntesats/12,1,LånetsLöptid-ROWS($C$4:C98)+1,Amortering[[#This Row],[öppnings-
saldo]]),IFERROR(-IPMT(Räntesats/12,1,Amortering[[#This Row],['#
återstående]],D99),0)),0)</f>
        <v>7.169270996459722E2</v>
      </c>
      <c r="F98" s="24">
        <f ca="1">IFERROR(IF(AND(AngivnaVärden,Amortering[[#This Row],[betalning
datum]]&lt;&gt;""),-PPMT(Räntesats/12,1,LånetsLöptid-ROWS($C$4:C98)+1,Amortering[[#This Row],[öppnings-
saldo]]),""),0)</f>
        <v>3.552359963933338E2</v>
      </c>
      <c r="G98" s="24">
        <f ca="1">IF(Amortering[[#This Row],[betalning
datum]]="",0,PropertyTaxAmount)</f>
        <v>375</v>
      </c>
      <c r="H98" s="24">
        <f ca="1">IF(Amortering[[#This Row],[betalning
datum]]="",0,Amortering[[#This Row],[ränta]]+Amortering[[#This Row],[lånebelopp]]+Amortering[[#This Row],[fastighets-
avgift]])</f>
        <v>1.447163096039306E3</v>
      </c>
      <c r="I98" s="24">
        <f ca="1">IF(Amortering[[#This Row],[betalning
datum]]="",0,Amortering[[#This Row],[öppnings-
saldo]]-Amortering[[#This Row],[lånebelopp]])</f>
        <v>1.7206250391503333E5</v>
      </c>
      <c r="J98" s="18">
        <f ca="1">IF(Amortering[[#This Row],[slut-
saldo]]&gt;0,LastRow-ROW(),0)</f>
        <v>265</v>
      </c>
    </row>
    <row r="99" spans="2:10" ht="15" customHeight="1" x14ac:dyDescent="0.25">
      <c r="B99" s="11">
        <f>ROWS($B$4:B99)</f>
        <v>96</v>
      </c>
      <c r="C99" s="25">
        <f ca="1">IF(AngivnaVärden,IF(Amortering[[#This Row],['#]]&lt;=LånetsLöptid,IF(ROW()-ROW(Amortering[[#Headers],[betalning
datum]])=1,LoanStart,IF(I98&gt;0,EDATE(C98,1),"")),""),"")</f>
        <v>47627</v>
      </c>
      <c r="D99" s="24">
        <f ca="1">IF(ROW()-ROW(Amortering[[#Headers],[öppnings-
saldo]])=1,Lånebelopp,IF(Amortering[[#This Row],[betalning
datum]]="",0,INDEX(Amortering[], ROW()-4,8)))</f>
        <v>1.7206250391503333E5</v>
      </c>
      <c r="E99" s="24">
        <f ca="1">IF(AngivnaVärden,IF(ROW()-ROW(Amortering[[#Headers],[ränta]])=1,-IPMT(Räntesats/12,1,LånetsLöptid-ROWS($C$4:C99)+1,Amortering[[#This Row],[öppnings-
saldo]]),IFERROR(-IPMT(Räntesats/12,1,Amortering[[#This Row],['#
återstående]],D100),0)),0)</f>
        <v>7.15440782369396E2</v>
      </c>
      <c r="F99" s="24">
        <f ca="1">IFERROR(IF(AND(AngivnaVärden,Amortering[[#This Row],[betalning
datum]]&lt;&gt;""),-PPMT(Räntesats/12,1,LånetsLöptid-ROWS($C$4:C99)+1,Amortering[[#This Row],[öppnings-
saldo]]),""),0)</f>
        <v>3.567161463783058E2</v>
      </c>
      <c r="G99" s="24">
        <f ca="1">IF(Amortering[[#This Row],[betalning
datum]]="",0,PropertyTaxAmount)</f>
        <v>375</v>
      </c>
      <c r="H99" s="24">
        <f ca="1">IF(Amortering[[#This Row],[betalning
datum]]="",0,Amortering[[#This Row],[ränta]]+Amortering[[#This Row],[lånebelopp]]+Amortering[[#This Row],[fastighets-
avgift]])</f>
        <v>1.4471569287477018E3</v>
      </c>
      <c r="I99" s="24">
        <f ca="1">IF(Amortering[[#This Row],[betalning
datum]]="",0,Amortering[[#This Row],[öppnings-
saldo]]-Amortering[[#This Row],[lånebelopp]])</f>
        <v>1.7170578776865502E5</v>
      </c>
      <c r="J99" s="18">
        <f ca="1">IF(Amortering[[#This Row],[slut-
saldo]]&gt;0,LastRow-ROW(),0)</f>
        <v>264</v>
      </c>
    </row>
    <row r="100" spans="2:10" ht="15" customHeight="1" x14ac:dyDescent="0.25">
      <c r="B100" s="11">
        <f>ROWS($B$4:B100)</f>
        <v>97</v>
      </c>
      <c r="C100" s="25">
        <f ca="1">IF(AngivnaVärden,IF(Amortering[[#This Row],['#]]&lt;=LånetsLöptid,IF(ROW()-ROW(Amortering[[#Headers],[betalning
datum]])=1,LoanStart,IF(I99&gt;0,EDATE(C99,1),"")),""),"")</f>
        <v>47658</v>
      </c>
      <c r="D100" s="24">
        <f ca="1">IF(ROW()-ROW(Amortering[[#Headers],[öppnings-
saldo]])=1,Lånebelopp,IF(Amortering[[#This Row],[betalning
datum]]="",0,INDEX(Amortering[], ROW()-4,8)))</f>
        <v>1.7170578776865502E5</v>
      </c>
      <c r="E100" s="24">
        <f ca="1">IF(AngivnaVärden,IF(ROW()-ROW(Amortering[[#Headers],[ränta]])=1,-IPMT(Räntesats/12,1,LånetsLöptid-ROWS($C$4:C100)+1,Amortering[[#This Row],[öppnings-
saldo]]),IFERROR(-IPMT(Räntesats/12,1,Amortering[[#This Row],['#
återstående]],D101),0)),0)</f>
        <v>7.139482721041672E2</v>
      </c>
      <c r="F100" s="24">
        <f ca="1">IFERROR(IF(AND(AngivnaVärden,Amortering[[#This Row],[betalning
datum]]&lt;&gt;""),-PPMT(Räntesats/12,1,LånetsLöptid-ROWS($C$4:C100)+1,Amortering[[#This Row],[öppnings-
saldo]]),""),0)</f>
        <v>3.582024636548821E2</v>
      </c>
      <c r="G100" s="24">
        <f ca="1">IF(Amortering[[#This Row],[betalning
datum]]="",0,PropertyTaxAmount)</f>
        <v>375</v>
      </c>
      <c r="H100" s="24">
        <f ca="1">IF(Amortering[[#This Row],[betalning
datum]]="",0,Amortering[[#This Row],[ränta]]+Amortering[[#This Row],[lånebelopp]]+Amortering[[#This Row],[fastighets-
avgift]])</f>
        <v>1.4471507357590494E3</v>
      </c>
      <c r="I100" s="24">
        <f ca="1">IF(Amortering[[#This Row],[betalning
datum]]="",0,Amortering[[#This Row],[öppnings-
saldo]]-Amortering[[#This Row],[lånebelopp]])</f>
        <v>1.7134758530500013E5</v>
      </c>
      <c r="J100" s="18">
        <f ca="1">IF(Amortering[[#This Row],[slut-
saldo]]&gt;0,LastRow-ROW(),0)</f>
        <v>263</v>
      </c>
    </row>
    <row r="101" spans="2:10" ht="15" customHeight="1" x14ac:dyDescent="0.25">
      <c r="B101" s="11">
        <f>ROWS($B$4:B101)</f>
        <v>98</v>
      </c>
      <c r="C101" s="25">
        <f ca="1">IF(AngivnaVärden,IF(Amortering[[#This Row],['#]]&lt;=LånetsLöptid,IF(ROW()-ROW(Amortering[[#Headers],[betalning
datum]])=1,LoanStart,IF(I100&gt;0,EDATE(C100,1),"")),""),"")</f>
        <v>47688</v>
      </c>
      <c r="D101" s="24">
        <f ca="1">IF(ROW()-ROW(Amortering[[#Headers],[öppnings-
saldo]])=1,Lånebelopp,IF(Amortering[[#This Row],[betalning
datum]]="",0,INDEX(Amortering[], ROW()-4,8)))</f>
        <v>1.7134758530500013E5</v>
      </c>
      <c r="E101" s="24">
        <f ca="1">IF(AngivnaVärden,IF(ROW()-ROW(Amortering[[#Headers],[ränta]])=1,-IPMT(Räntesats/12,1,LånetsLöptid-ROWS($C$4:C101)+1,Amortering[[#This Row],[öppnings-
saldo]]),IFERROR(-IPMT(Räntesats/12,1,Amortering[[#This Row],['#
återstående]],D102),0)),0)</f>
        <v>7.124495430461667E2</v>
      </c>
      <c r="F101" s="24">
        <f ca="1">IFERROR(IF(AND(AngivnaVärden,Amortering[[#This Row],[betalning
datum]]&lt;&gt;""),-PPMT(Räntesats/12,1,LånetsLöptid-ROWS($C$4:C101)+1,Amortering[[#This Row],[öppnings-
saldo]]),""),0)</f>
        <v>3.5969497392011067E2</v>
      </c>
      <c r="G101" s="24">
        <f ca="1">IF(Amortering[[#This Row],[betalning
datum]]="",0,PropertyTaxAmount)</f>
        <v>375</v>
      </c>
      <c r="H101" s="24">
        <f ca="1">IF(Amortering[[#This Row],[betalning
datum]]="",0,Amortering[[#This Row],[ränta]]+Amortering[[#This Row],[lånebelopp]]+Amortering[[#This Row],[fastighets-
avgift]])</f>
        <v>1.4471445169662775E3</v>
      </c>
      <c r="I101" s="24">
        <f ca="1">IF(Amortering[[#This Row],[betalning
datum]]="",0,Amortering[[#This Row],[öppnings-
saldo]]-Amortering[[#This Row],[lånebelopp]])</f>
        <v>170987.89033108</v>
      </c>
      <c r="J101" s="18">
        <f ca="1">IF(Amortering[[#This Row],[slut-
saldo]]&gt;0,LastRow-ROW(),0)</f>
        <v>262</v>
      </c>
    </row>
    <row r="102" spans="2:10" ht="15" customHeight="1" x14ac:dyDescent="0.25">
      <c r="B102" s="11">
        <f>ROWS($B$4:B102)</f>
        <v>99</v>
      </c>
      <c r="C102" s="25">
        <f ca="1">IF(AngivnaVärden,IF(Amortering[[#This Row],['#]]&lt;=LånetsLöptid,IF(ROW()-ROW(Amortering[[#Headers],[betalning
datum]])=1,LoanStart,IF(I101&gt;0,EDATE(C101,1),"")),""),"")</f>
        <v>47719</v>
      </c>
      <c r="D102" s="24">
        <f ca="1">IF(ROW()-ROW(Amortering[[#Headers],[öppnings-
saldo]])=1,Lånebelopp,IF(Amortering[[#This Row],[betalning
datum]]="",0,INDEX(Amortering[], ROW()-4,8)))</f>
        <v>170987.89033108</v>
      </c>
      <c r="E102" s="24">
        <f ca="1">IF(AngivnaVärden,IF(ROW()-ROW(Amortering[[#Headers],[ränta]])=1,-IPMT(Räntesats/12,1,LånetsLöptid-ROWS($C$4:C102)+1,Amortering[[#This Row],[öppnings-
saldo]]),IFERROR(-IPMT(Räntesats/12,1,Amortering[[#This Row],['#
återstående]],D103),0)),0)</f>
        <v>7.109445692837579E2</v>
      </c>
      <c r="F102" s="24">
        <f ca="1">IFERROR(IF(AND(AngivnaVärden,Amortering[[#This Row],[betalning
datum]]&lt;&gt;""),-PPMT(Räntesats/12,1,LånetsLöptid-ROWS($C$4:C102)+1,Amortering[[#This Row],[öppnings-
saldo]]),""),0)</f>
        <v>3.6119370297811116E2</v>
      </c>
      <c r="G102" s="24">
        <f ca="1">IF(Amortering[[#This Row],[betalning
datum]]="",0,PropertyTaxAmount)</f>
        <v>375</v>
      </c>
      <c r="H102" s="24">
        <f ca="1">IF(Amortering[[#This Row],[betalning
datum]]="",0,Amortering[[#This Row],[ränta]]+Amortering[[#This Row],[lånebelopp]]+Amortering[[#This Row],[fastighets-
avgift]])</f>
        <v>1.4471382722618691E3</v>
      </c>
      <c r="I102" s="24">
        <f ca="1">IF(Amortering[[#This Row],[betalning
datum]]="",0,Amortering[[#This Row],[öppnings-
saldo]]-Amortering[[#This Row],[lånebelopp]])</f>
        <v>1.706266966281019E5</v>
      </c>
      <c r="J102" s="18">
        <f ca="1">IF(Amortering[[#This Row],[slut-
saldo]]&gt;0,LastRow-ROW(),0)</f>
        <v>261</v>
      </c>
    </row>
    <row r="103" spans="2:10" ht="15" customHeight="1" x14ac:dyDescent="0.25">
      <c r="B103" s="11">
        <f>ROWS($B$4:B103)</f>
        <v>100</v>
      </c>
      <c r="C103" s="25">
        <f ca="1">IF(AngivnaVärden,IF(Amortering[[#This Row],['#]]&lt;=LånetsLöptid,IF(ROW()-ROW(Amortering[[#Headers],[betalning
datum]])=1,LoanStart,IF(I102&gt;0,EDATE(C102,1),"")),""),"")</f>
        <v>47750</v>
      </c>
      <c r="D103" s="24">
        <f ca="1">IF(ROW()-ROW(Amortering[[#Headers],[öppnings-
saldo]])=1,Lånebelopp,IF(Amortering[[#This Row],[betalning
datum]]="",0,INDEX(Amortering[], ROW()-4,8)))</f>
        <v>1.706266966281019E5</v>
      </c>
      <c r="E103" s="24">
        <f ca="1">IF(AngivnaVärden,IF(ROW()-ROW(Amortering[[#Headers],[ränta]])=1,-IPMT(Räntesats/12,1,LånetsLöptid-ROWS($C$4:C103)+1,Amortering[[#This Row],[öppnings-
saldo]]),IFERROR(-IPMT(Räntesats/12,1,Amortering[[#This Row],['#
återstående]],D104),0)),0)</f>
        <v>7.094333247973391E2</v>
      </c>
      <c r="F103" s="24">
        <f ca="1">IFERROR(IF(AND(AngivnaVärden,Amortering[[#This Row],[betalning
datum]]&lt;&gt;""),-PPMT(Räntesats/12,1,LånetsLöptid-ROWS($C$4:C103)+1,Amortering[[#This Row],[öppnings-
saldo]]),""),0)</f>
        <v>3.626986767405199E2</v>
      </c>
      <c r="G103" s="24">
        <f ca="1">IF(Amortering[[#This Row],[betalning
datum]]="",0,PropertyTaxAmount)</f>
        <v>375</v>
      </c>
      <c r="H103" s="24">
        <f ca="1">IF(Amortering[[#This Row],[betalning
datum]]="",0,Amortering[[#This Row],[ränta]]+Amortering[[#This Row],[lånebelopp]]+Amortering[[#This Row],[fastighets-
avgift]])</f>
        <v>1.447132001537859E3</v>
      </c>
      <c r="I103" s="24">
        <f ca="1">IF(Amortering[[#This Row],[betalning
datum]]="",0,Amortering[[#This Row],[öppnings-
saldo]]-Amortering[[#This Row],[lånebelopp]])</f>
        <v>1.7026399795136138E5</v>
      </c>
      <c r="J103" s="18">
        <f ca="1">IF(Amortering[[#This Row],[slut-
saldo]]&gt;0,LastRow-ROW(),0)</f>
        <v>260</v>
      </c>
    </row>
    <row r="104" spans="2:10" ht="15" customHeight="1" x14ac:dyDescent="0.25">
      <c r="B104" s="11">
        <f>ROWS($B$4:B104)</f>
        <v>101</v>
      </c>
      <c r="C104" s="25">
        <f ca="1">IF(AngivnaVärden,IF(Amortering[[#This Row],['#]]&lt;=LånetsLöptid,IF(ROW()-ROW(Amortering[[#Headers],[betalning
datum]])=1,LoanStart,IF(I103&gt;0,EDATE(C103,1),"")),""),"")</f>
        <v>47780</v>
      </c>
      <c r="D104" s="24">
        <f ca="1">IF(ROW()-ROW(Amortering[[#Headers],[öppnings-
saldo]])=1,Lånebelopp,IF(Amortering[[#This Row],[betalning
datum]]="",0,INDEX(Amortering[], ROW()-4,8)))</f>
        <v>1.7026399795136138E5</v>
      </c>
      <c r="E104" s="24">
        <f ca="1">IF(AngivnaVärden,IF(ROW()-ROW(Amortering[[#Headers],[ränta]])=1,-IPMT(Räntesats/12,1,LånetsLöptid-ROWS($C$4:C104)+1,Amortering[[#This Row],[öppnings-
saldo]]),IFERROR(-IPMT(Räntesats/12,1,Amortering[[#This Row],['#
återstående]],D105),0)),0)</f>
        <v>7.079157834588934E2</v>
      </c>
      <c r="F104" s="24">
        <f ca="1">IFERROR(IF(AND(AngivnaVärden,Amortering[[#This Row],[betalning
datum]]&lt;&gt;""),-PPMT(Räntesats/12,1,LånetsLöptid-ROWS($C$4:C104)+1,Amortering[[#This Row],[öppnings-
saldo]]),""),0)</f>
        <v>3.6420992122693883E2</v>
      </c>
      <c r="G104" s="24">
        <f ca="1">IF(Amortering[[#This Row],[betalning
datum]]="",0,PropertyTaxAmount)</f>
        <v>375</v>
      </c>
      <c r="H104" s="24">
        <f ca="1">IF(Amortering[[#This Row],[betalning
datum]]="",0,Amortering[[#This Row],[ränta]]+Amortering[[#This Row],[lånebelopp]]+Amortering[[#This Row],[fastighets-
avgift]])</f>
        <v>1.4471257046858323E3</v>
      </c>
      <c r="I104" s="24">
        <f ca="1">IF(Amortering[[#This Row],[betalning
datum]]="",0,Amortering[[#This Row],[öppnings-
saldo]]-Amortering[[#This Row],[lånebelopp]])</f>
        <v>1.6989978803013443E5</v>
      </c>
      <c r="J104" s="18">
        <f ca="1">IF(Amortering[[#This Row],[slut-
saldo]]&gt;0,LastRow-ROW(),0)</f>
        <v>259</v>
      </c>
    </row>
    <row r="105" spans="2:10" ht="15" customHeight="1" x14ac:dyDescent="0.25">
      <c r="B105" s="11">
        <f>ROWS($B$4:B105)</f>
        <v>102</v>
      </c>
      <c r="C105" s="25">
        <f ca="1">IF(AngivnaVärden,IF(Amortering[[#This Row],['#]]&lt;=LånetsLöptid,IF(ROW()-ROW(Amortering[[#Headers],[betalning
datum]])=1,LoanStart,IF(I104&gt;0,EDATE(C104,1),"")),""),"")</f>
        <v>47811</v>
      </c>
      <c r="D105" s="24">
        <f ca="1">IF(ROW()-ROW(Amortering[[#Headers],[öppnings-
saldo]])=1,Lånebelopp,IF(Amortering[[#This Row],[betalning
datum]]="",0,INDEX(Amortering[], ROW()-4,8)))</f>
        <v>1.6989978803013443E5</v>
      </c>
      <c r="E105" s="24">
        <f ca="1">IF(AngivnaVärden,IF(ROW()-ROW(Amortering[[#Headers],[ränta]])=1,-IPMT(Räntesats/12,1,LånetsLöptid-ROWS($C$4:C105)+1,Amortering[[#This Row],[öppnings-
saldo]]),IFERROR(-IPMT(Räntesats/12,1,Amortering[[#This Row],['#
återstående]],D106),0)),0)</f>
        <v>7.063919190315377E2</v>
      </c>
      <c r="F105" s="24">
        <f ca="1">IFERROR(IF(AND(AngivnaVärden,Amortering[[#This Row],[betalning
datum]]&lt;&gt;""),-PPMT(Räntesats/12,1,LånetsLöptid-ROWS($C$4:C105)+1,Amortering[[#This Row],[öppnings-
saldo]]),""),0)</f>
        <v>3.6572746256538437E2</v>
      </c>
      <c r="G105" s="24">
        <f ca="1">IF(Amortering[[#This Row],[betalning
datum]]="",0,PropertyTaxAmount)</f>
        <v>375</v>
      </c>
      <c r="H105" s="24">
        <f ca="1">IF(Amortering[[#This Row],[betalning
datum]]="",0,Amortering[[#This Row],[ränta]]+Amortering[[#This Row],[lånebelopp]]+Amortering[[#This Row],[fastighets-
avgift]])</f>
        <v>1.447119381596922E3</v>
      </c>
      <c r="I105" s="24">
        <f ca="1">IF(Amortering[[#This Row],[betalning
datum]]="",0,Amortering[[#This Row],[öppnings-
saldo]]-Amortering[[#This Row],[lånebelopp]])</f>
        <v>1.6953406056756905E5</v>
      </c>
      <c r="J105" s="18">
        <f ca="1">IF(Amortering[[#This Row],[slut-
saldo]]&gt;0,LastRow-ROW(),0)</f>
        <v>258</v>
      </c>
    </row>
    <row r="106" spans="2:10" ht="15" customHeight="1" x14ac:dyDescent="0.25">
      <c r="B106" s="11">
        <f>ROWS($B$4:B106)</f>
        <v>103</v>
      </c>
      <c r="C106" s="25">
        <f ca="1">IF(AngivnaVärden,IF(Amortering[[#This Row],['#]]&lt;=LånetsLöptid,IF(ROW()-ROW(Amortering[[#Headers],[betalning
datum]])=1,LoanStart,IF(I105&gt;0,EDATE(C105,1),"")),""),"")</f>
        <v>47841</v>
      </c>
      <c r="D106" s="24">
        <f ca="1">IF(ROW()-ROW(Amortering[[#Headers],[öppnings-
saldo]])=1,Lånebelopp,IF(Amortering[[#This Row],[betalning
datum]]="",0,INDEX(Amortering[], ROW()-4,8)))</f>
        <v>1.6953406056756905E5</v>
      </c>
      <c r="E106" s="24">
        <f ca="1">IF(AngivnaVärden,IF(ROW()-ROW(Amortering[[#Headers],[ränta]])=1,-IPMT(Räntesats/12,1,LånetsLöptid-ROWS($C$4:C106)+1,Amortering[[#This Row],[öppnings-
saldo]]),IFERROR(-IPMT(Räntesats/12,1,Amortering[[#This Row],['#
återstående]],D107),0)),0)</f>
        <v>7.048617051690679E2</v>
      </c>
      <c r="F106" s="24">
        <f ca="1">IFERROR(IF(AND(AngivnaVärden,Amortering[[#This Row],[betalning
datum]]&lt;&gt;""),-PPMT(Räntesats/12,1,LånetsLöptid-ROWS($C$4:C106)+1,Amortering[[#This Row],[öppnings-
saldo]]),""),0)</f>
        <v>3.672513269927402E2</v>
      </c>
      <c r="G106" s="24">
        <f ca="1">IF(Amortering[[#This Row],[betalning
datum]]="",0,PropertyTaxAmount)</f>
        <v>375</v>
      </c>
      <c r="H106" s="24">
        <f ca="1">IF(Amortering[[#This Row],[betalning
datum]]="",0,Amortering[[#This Row],[ränta]]+Amortering[[#This Row],[lånebelopp]]+Amortering[[#This Row],[fastighets-
avgift]])</f>
        <v>1.4471130321618082E3</v>
      </c>
      <c r="I106" s="24">
        <f ca="1">IF(Amortering[[#This Row],[betalning
datum]]="",0,Amortering[[#This Row],[öppnings-
saldo]]-Amortering[[#This Row],[lånebelopp]])</f>
        <v>1.6916680924057632E5</v>
      </c>
      <c r="J106" s="18">
        <f ca="1">IF(Amortering[[#This Row],[slut-
saldo]]&gt;0,LastRow-ROW(),0)</f>
        <v>257</v>
      </c>
    </row>
    <row r="107" spans="2:10" ht="15" customHeight="1" x14ac:dyDescent="0.25">
      <c r="B107" s="11">
        <f>ROWS($B$4:B107)</f>
        <v>104</v>
      </c>
      <c r="C107" s="25">
        <f ca="1">IF(AngivnaVärden,IF(Amortering[[#This Row],['#]]&lt;=LånetsLöptid,IF(ROW()-ROW(Amortering[[#Headers],[betalning
datum]])=1,LoanStart,IF(I106&gt;0,EDATE(C106,1),"")),""),"")</f>
        <v>47872</v>
      </c>
      <c r="D107" s="24">
        <f ca="1">IF(ROW()-ROW(Amortering[[#Headers],[öppnings-
saldo]])=1,Lånebelopp,IF(Amortering[[#This Row],[betalning
datum]]="",0,INDEX(Amortering[], ROW()-4,8)))</f>
        <v>1.6916680924057632E5</v>
      </c>
      <c r="E107" s="24">
        <f ca="1">IF(AngivnaVärden,IF(ROW()-ROW(Amortering[[#Headers],[ränta]])=1,-IPMT(Räntesats/12,1,LånetsLöptid-ROWS($C$4:C107)+1,Amortering[[#This Row],[öppnings-
saldo]]),IFERROR(-IPMT(Räntesats/12,1,Amortering[[#This Row],['#
återstående]],D108),0)),0)</f>
        <v>7.033251154155046E2</v>
      </c>
      <c r="F107" s="24">
        <f ca="1">IFERROR(IF(AND(AngivnaVärden,Amortering[[#This Row],[betalning
datum]]&lt;&gt;""),-PPMT(Räntesats/12,1,LånetsLöptid-ROWS($C$4:C107)+1,Amortering[[#This Row],[öppnings-
saldo]]),""),0)</f>
        <v>3.6878154085520987E2</v>
      </c>
      <c r="G107" s="24">
        <f ca="1">IF(Amortering[[#This Row],[betalning
datum]]="",0,PropertyTaxAmount)</f>
        <v>375</v>
      </c>
      <c r="H107" s="24">
        <f ca="1">IF(Amortering[[#This Row],[betalning
datum]]="",0,Amortering[[#This Row],[ränta]]+Amortering[[#This Row],[lånebelopp]]+Amortering[[#This Row],[fastighets-
avgift]])</f>
        <v>1.4471066562707144E3</v>
      </c>
      <c r="I107" s="24">
        <f ca="1">IF(Amortering[[#This Row],[betalning
datum]]="",0,Amortering[[#This Row],[öppnings-
saldo]]-Amortering[[#This Row],[lånebelopp]])</f>
        <v>1.687980276997211E5</v>
      </c>
      <c r="J107" s="18">
        <f ca="1">IF(Amortering[[#This Row],[slut-
saldo]]&gt;0,LastRow-ROW(),0)</f>
        <v>256</v>
      </c>
    </row>
    <row r="108" spans="2:10" ht="15" customHeight="1" x14ac:dyDescent="0.25">
      <c r="B108" s="11">
        <f>ROWS($B$4:B108)</f>
        <v>105</v>
      </c>
      <c r="C108" s="25">
        <f ca="1">IF(AngivnaVärden,IF(Amortering[[#This Row],['#]]&lt;=LånetsLöptid,IF(ROW()-ROW(Amortering[[#Headers],[betalning
datum]])=1,LoanStart,IF(I107&gt;0,EDATE(C107,1),"")),""),"")</f>
        <v>47903</v>
      </c>
      <c r="D108" s="24">
        <f ca="1">IF(ROW()-ROW(Amortering[[#Headers],[öppnings-
saldo]])=1,Lånebelopp,IF(Amortering[[#This Row],[betalning
datum]]="",0,INDEX(Amortering[], ROW()-4,8)))</f>
        <v>1.687980276997211E5</v>
      </c>
      <c r="E108" s="24">
        <f ca="1">IF(AngivnaVärden,IF(ROW()-ROW(Amortering[[#Headers],[ränta]])=1,-IPMT(Räntesats/12,1,LånetsLöptid-ROWS($C$4:C108)+1,Amortering[[#This Row],[öppnings-
saldo]]),IFERROR(-IPMT(Räntesats/12,1,Amortering[[#This Row],['#
återstående]],D109),0)),0)</f>
        <v>7.017821232046348E2</v>
      </c>
      <c r="F108" s="24">
        <f ca="1">IFERROR(IF(AND(AngivnaVärden,Amortering[[#This Row],[betalning
datum]]&lt;&gt;""),-PPMT(Räntesats/12,1,LånetsLöptid-ROWS($C$4:C108)+1,Amortering[[#This Row],[öppnings-
saldo]]),""),0)</f>
        <v>3.7031813060877323E2</v>
      </c>
      <c r="G108" s="24">
        <f ca="1">IF(Amortering[[#This Row],[betalning
datum]]="",0,PropertyTaxAmount)</f>
        <v>375</v>
      </c>
      <c r="H108" s="24">
        <f ca="1">IF(Amortering[[#This Row],[betalning
datum]]="",0,Amortering[[#This Row],[ränta]]+Amortering[[#This Row],[lånebelopp]]+Amortering[[#This Row],[fastighets-
avgift]])</f>
        <v>1.447100253813408E3</v>
      </c>
      <c r="I108" s="24">
        <f ca="1">IF(Amortering[[#This Row],[betalning
datum]]="",0,Amortering[[#This Row],[öppnings-
saldo]]-Amortering[[#This Row],[lånebelopp]])</f>
        <v>1.6842770956911234E5</v>
      </c>
      <c r="J108" s="18">
        <f ca="1">IF(Amortering[[#This Row],[slut-
saldo]]&gt;0,LastRow-ROW(),0)</f>
        <v>255</v>
      </c>
    </row>
    <row r="109" spans="2:10" ht="15" customHeight="1" x14ac:dyDescent="0.25">
      <c r="B109" s="11">
        <f>ROWS($B$4:B109)</f>
        <v>106</v>
      </c>
      <c r="C109" s="25">
        <f ca="1">IF(AngivnaVärden,IF(Amortering[[#This Row],['#]]&lt;=LånetsLöptid,IF(ROW()-ROW(Amortering[[#Headers],[betalning
datum]])=1,LoanStart,IF(I108&gt;0,EDATE(C108,1),"")),""),"")</f>
        <v>47931</v>
      </c>
      <c r="D109" s="24">
        <f ca="1">IF(ROW()-ROW(Amortering[[#Headers],[öppnings-
saldo]])=1,Lånebelopp,IF(Amortering[[#This Row],[betalning
datum]]="",0,INDEX(Amortering[], ROW()-4,8)))</f>
        <v>1.6842770956911234E5</v>
      </c>
      <c r="E109" s="24">
        <f ca="1">IF(AngivnaVärden,IF(ROW()-ROW(Amortering[[#Headers],[ränta]])=1,-IPMT(Räntesats/12,1,LånetsLöptid-ROWS($C$4:C109)+1,Amortering[[#This Row],[öppnings-
saldo]]),IFERROR(-IPMT(Räntesats/12,1,Amortering[[#This Row],['#
återstående]],D110),0)),0)</f>
        <v>7.002327018595529E2</v>
      </c>
      <c r="F109" s="24">
        <f ca="1">IFERROR(IF(AND(AngivnaVärden,Amortering[[#This Row],[betalning
datum]]&lt;&gt;""),-PPMT(Räntesats/12,1,LånetsLöptid-ROWS($C$4:C109)+1,Amortering[[#This Row],[öppnings-
saldo]]),""),0)</f>
        <v>3.7186112281964324E2</v>
      </c>
      <c r="G109" s="24">
        <f ca="1">IF(Amortering[[#This Row],[betalning
datum]]="",0,PropertyTaxAmount)</f>
        <v>375</v>
      </c>
      <c r="H109" s="24">
        <f ca="1">IF(Amortering[[#This Row],[betalning
datum]]="",0,Amortering[[#This Row],[ränta]]+Amortering[[#This Row],[lånebelopp]]+Amortering[[#This Row],[fastighets-
avgift]])</f>
        <v>1.4470938246791961E3</v>
      </c>
      <c r="I109" s="24">
        <f ca="1">IF(Amortering[[#This Row],[betalning
datum]]="",0,Amortering[[#This Row],[öppnings-
saldo]]-Amortering[[#This Row],[lånebelopp]])</f>
        <v>1.680558484462927E5</v>
      </c>
      <c r="J109" s="18">
        <f ca="1">IF(Amortering[[#This Row],[slut-
saldo]]&gt;0,LastRow-ROW(),0)</f>
        <v>254</v>
      </c>
    </row>
    <row r="110" spans="2:10" ht="15" customHeight="1" x14ac:dyDescent="0.25">
      <c r="B110" s="11">
        <f>ROWS($B$4:B110)</f>
        <v>107</v>
      </c>
      <c r="C110" s="25">
        <f ca="1">IF(AngivnaVärden,IF(Amortering[[#This Row],['#]]&lt;=LånetsLöptid,IF(ROW()-ROW(Amortering[[#Headers],[betalning
datum]])=1,LoanStart,IF(I109&gt;0,EDATE(C109,1),"")),""),"")</f>
        <v>47962</v>
      </c>
      <c r="D110" s="24">
        <f ca="1">IF(ROW()-ROW(Amortering[[#Headers],[öppnings-
saldo]])=1,Lånebelopp,IF(Amortering[[#This Row],[betalning
datum]]="",0,INDEX(Amortering[], ROW()-4,8)))</f>
        <v>1.680558484462927E5</v>
      </c>
      <c r="E110" s="24">
        <f ca="1">IF(AngivnaVärden,IF(ROW()-ROW(Amortering[[#Headers],[ränta]])=1,-IPMT(Räntesats/12,1,LånetsLöptid-ROWS($C$4:C110)+1,Amortering[[#This Row],[öppnings-
saldo]]),IFERROR(-IPMT(Räntesats/12,1,Amortering[[#This Row],['#
återstående]],D111),0)),0)</f>
        <v>6.986768245921999E2</v>
      </c>
      <c r="F110" s="24">
        <f ca="1">IFERROR(IF(AND(AngivnaVärden,Amortering[[#This Row],[betalning
datum]]&lt;&gt;""),-PPMT(Räntesats/12,1,LånetsLöptid-ROWS($C$4:C110)+1,Amortering[[#This Row],[öppnings-
saldo]]),""),0)</f>
        <v>3.7341054416472497E2</v>
      </c>
      <c r="G110" s="24">
        <f ca="1">IF(Amortering[[#This Row],[betalning
datum]]="",0,PropertyTaxAmount)</f>
        <v>375</v>
      </c>
      <c r="H110" s="24">
        <f ca="1">IF(Amortering[[#This Row],[betalning
datum]]="",0,Amortering[[#This Row],[ränta]]+Amortering[[#This Row],[lånebelopp]]+Amortering[[#This Row],[fastighets-
avgift]])</f>
        <v>1.447087368756925E3</v>
      </c>
      <c r="I110" s="24">
        <f ca="1">IF(Amortering[[#This Row],[betalning
datum]]="",0,Amortering[[#This Row],[öppnings-
saldo]]-Amortering[[#This Row],[lånebelopp]])</f>
        <v>1.6768243790212797E5</v>
      </c>
      <c r="J110" s="18">
        <f ca="1">IF(Amortering[[#This Row],[slut-
saldo]]&gt;0,LastRow-ROW(),0)</f>
        <v>253</v>
      </c>
    </row>
    <row r="111" spans="2:10" ht="15" customHeight="1" x14ac:dyDescent="0.25">
      <c r="B111" s="11">
        <f>ROWS($B$4:B111)</f>
        <v>108</v>
      </c>
      <c r="C111" s="25">
        <f ca="1">IF(AngivnaVärden,IF(Amortering[[#This Row],['#]]&lt;=LånetsLöptid,IF(ROW()-ROW(Amortering[[#Headers],[betalning
datum]])=1,LoanStart,IF(I110&gt;0,EDATE(C110,1),"")),""),"")</f>
        <v>47992</v>
      </c>
      <c r="D111" s="24">
        <f ca="1">IF(ROW()-ROW(Amortering[[#Headers],[öppnings-
saldo]])=1,Lånebelopp,IF(Amortering[[#This Row],[betalning
datum]]="",0,INDEX(Amortering[], ROW()-4,8)))</f>
        <v>1.6768243790212797E5</v>
      </c>
      <c r="E111" s="24">
        <f ca="1">IF(AngivnaVärden,IF(ROW()-ROW(Amortering[[#Headers],[ränta]])=1,-IPMT(Räntesats/12,1,LånetsLöptid-ROWS($C$4:C111)+1,Amortering[[#This Row],[öppnings-
saldo]]),IFERROR(-IPMT(Räntesats/12,1,Amortering[[#This Row],['#
återstående]],D112),0)),0)</f>
        <v>6.971144645028996E2</v>
      </c>
      <c r="F111" s="24">
        <f ca="1">IFERROR(IF(AND(AngivnaVärden,Amortering[[#This Row],[betalning
datum]]&lt;&gt;""),-PPMT(Räntesats/12,1,LånetsLöptid-ROWS($C$4:C111)+1,Amortering[[#This Row],[öppnings-
saldo]]),""),0)</f>
        <v>3.7496642143207816E2</v>
      </c>
      <c r="G111" s="24">
        <f ca="1">IF(Amortering[[#This Row],[betalning
datum]]="",0,PropertyTaxAmount)</f>
        <v>375</v>
      </c>
      <c r="H111" s="24">
        <f ca="1">IF(Amortering[[#This Row],[betalning
datum]]="",0,Amortering[[#This Row],[ränta]]+Amortering[[#This Row],[lånebelopp]]+Amortering[[#This Row],[fastighets-
avgift]])</f>
        <v>1.4470808859349777E3</v>
      </c>
      <c r="I111" s="24">
        <f ca="1">IF(Amortering[[#This Row],[betalning
datum]]="",0,Amortering[[#This Row],[öppnings-
saldo]]-Amortering[[#This Row],[lånebelopp]])</f>
        <v>1.673074714806959E5</v>
      </c>
      <c r="J111" s="18">
        <f ca="1">IF(Amortering[[#This Row],[slut-
saldo]]&gt;0,LastRow-ROW(),0)</f>
        <v>252</v>
      </c>
    </row>
    <row r="112" spans="2:10" ht="15" customHeight="1" x14ac:dyDescent="0.25">
      <c r="B112" s="11">
        <f>ROWS($B$4:B112)</f>
        <v>109</v>
      </c>
      <c r="C112" s="25">
        <f ca="1">IF(AngivnaVärden,IF(Amortering[[#This Row],['#]]&lt;=LånetsLöptid,IF(ROW()-ROW(Amortering[[#Headers],[betalning
datum]])=1,LoanStart,IF(I111&gt;0,EDATE(C111,1),"")),""),"")</f>
        <v>48023</v>
      </c>
      <c r="D112" s="24">
        <f ca="1">IF(ROW()-ROW(Amortering[[#Headers],[öppnings-
saldo]])=1,Lånebelopp,IF(Amortering[[#This Row],[betalning
datum]]="",0,INDEX(Amortering[], ROW()-4,8)))</f>
        <v>1.673074714806959E5</v>
      </c>
      <c r="E112" s="24">
        <f ca="1">IF(AngivnaVärden,IF(ROW()-ROW(Amortering[[#Headers],[ränta]])=1,-IPMT(Räntesats/12,1,LånetsLöptid-ROWS($C$4:C112)+1,Amortering[[#This Row],[öppnings-
saldo]]),IFERROR(-IPMT(Räntesats/12,1,Amortering[[#This Row],['#
återstående]],D113),0)),0)</f>
        <v>6.955455945798939E2</v>
      </c>
      <c r="F112" s="24">
        <f ca="1">IFERROR(IF(AND(AngivnaVärden,Amortering[[#This Row],[betalning
datum]]&lt;&gt;""),-PPMT(Räntesats/12,1,LånetsLöptid-ROWS($C$4:C112)+1,Amortering[[#This Row],[öppnings-
saldo]]),""),0)</f>
        <v>3.765287815213784E2</v>
      </c>
      <c r="G112" s="24">
        <f ca="1">IF(Amortering[[#This Row],[betalning
datum]]="",0,PropertyTaxAmount)</f>
        <v>375</v>
      </c>
      <c r="H112" s="24">
        <f ca="1">IF(Amortering[[#This Row],[betalning
datum]]="",0,Amortering[[#This Row],[ränta]]+Amortering[[#This Row],[lånebelopp]]+Amortering[[#This Row],[fastighets-
avgift]])</f>
        <v>1.4470743761012723E3</v>
      </c>
      <c r="I112" s="24">
        <f ca="1">IF(Amortering[[#This Row],[betalning
datum]]="",0,Amortering[[#This Row],[öppnings-
saldo]]-Amortering[[#This Row],[lånebelopp]])</f>
        <v>1.6693094269917454E5</v>
      </c>
      <c r="J112" s="18">
        <f ca="1">IF(Amortering[[#This Row],[slut-
saldo]]&gt;0,LastRow-ROW(),0)</f>
        <v>251</v>
      </c>
    </row>
    <row r="113" spans="2:10" ht="15" customHeight="1" x14ac:dyDescent="0.25">
      <c r="B113" s="11">
        <f>ROWS($B$4:B113)</f>
        <v>110</v>
      </c>
      <c r="C113" s="25">
        <f ca="1">IF(AngivnaVärden,IF(Amortering[[#This Row],['#]]&lt;=LånetsLöptid,IF(ROW()-ROW(Amortering[[#Headers],[betalning
datum]])=1,LoanStart,IF(I112&gt;0,EDATE(C112,1),"")),""),"")</f>
        <v>48053</v>
      </c>
      <c r="D113" s="24">
        <f ca="1">IF(ROW()-ROW(Amortering[[#Headers],[öppnings-
saldo]])=1,Lånebelopp,IF(Amortering[[#This Row],[betalning
datum]]="",0,INDEX(Amortering[], ROW()-4,8)))</f>
        <v>1.6693094269917454E5</v>
      </c>
      <c r="E113" s="24">
        <f ca="1">IF(AngivnaVärden,IF(ROW()-ROW(Amortering[[#Headers],[ränta]])=1,-IPMT(Räntesats/12,1,LånetsLöptid-ROWS($C$4:C113)+1,Amortering[[#This Row],[öppnings-
saldo]]),IFERROR(-IPMT(Räntesats/12,1,Amortering[[#This Row],['#
återstående]],D114),0)),0)</f>
        <v>6.939701876988756E2</v>
      </c>
      <c r="F113" s="24">
        <f ca="1">IFERROR(IF(AND(AngivnaVärden,Amortering[[#This Row],[betalning
datum]]&lt;&gt;""),-PPMT(Räntesats/12,1,LånetsLöptid-ROWS($C$4:C113)+1,Amortering[[#This Row],[öppnings-
saldo]]),""),0)</f>
        <v>3.7809765144438427E2</v>
      </c>
      <c r="G113" s="24">
        <f ca="1">IF(Amortering[[#This Row],[betalning
datum]]="",0,PropertyTaxAmount)</f>
        <v>375</v>
      </c>
      <c r="H113" s="24">
        <f ca="1">IF(Amortering[[#This Row],[betalning
datum]]="",0,Amortering[[#This Row],[ränta]]+Amortering[[#This Row],[lånebelopp]]+Amortering[[#This Row],[fastighets-
avgift]])</f>
        <v>1.4470678391432598E3</v>
      </c>
      <c r="I113" s="24">
        <f ca="1">IF(Amortering[[#This Row],[betalning
datum]]="",0,Amortering[[#This Row],[öppnings-
saldo]]-Amortering[[#This Row],[lånebelopp]])</f>
        <v>1.6655284504773017E5</v>
      </c>
      <c r="J113" s="18">
        <f ca="1">IF(Amortering[[#This Row],[slut-
saldo]]&gt;0,LastRow-ROW(),0)</f>
        <v>250</v>
      </c>
    </row>
    <row r="114" spans="2:10" ht="15" customHeight="1" x14ac:dyDescent="0.25">
      <c r="B114" s="11">
        <f>ROWS($B$4:B114)</f>
        <v>111</v>
      </c>
      <c r="C114" s="25">
        <f ca="1">IF(AngivnaVärden,IF(Amortering[[#This Row],['#]]&lt;=LånetsLöptid,IF(ROW()-ROW(Amortering[[#Headers],[betalning
datum]])=1,LoanStart,IF(I113&gt;0,EDATE(C113,1),"")),""),"")</f>
        <v>48084</v>
      </c>
      <c r="D114" s="24">
        <f ca="1">IF(ROW()-ROW(Amortering[[#Headers],[öppnings-
saldo]])=1,Lånebelopp,IF(Amortering[[#This Row],[betalning
datum]]="",0,INDEX(Amortering[], ROW()-4,8)))</f>
        <v>1.6655284504773017E5</v>
      </c>
      <c r="E114" s="24">
        <f ca="1">IF(AngivnaVärden,IF(ROW()-ROW(Amortering[[#Headers],[ränta]])=1,-IPMT(Räntesats/12,1,LånetsLöptid-ROWS($C$4:C114)+1,Amortering[[#This Row],[öppnings-
saldo]]),IFERROR(-IPMT(Räntesats/12,1,Amortering[[#This Row],['#
återstående]],D115),0)),0)</f>
        <v>6.923882166225198E2</v>
      </c>
      <c r="F114" s="24">
        <f ca="1">IFERROR(IF(AND(AngivnaVärden,Amortering[[#This Row],[betalning
datum]]&lt;&gt;""),-PPMT(Räntesats/12,1,LånetsLöptid-ROWS($C$4:C114)+1,Amortering[[#This Row],[öppnings-
saldo]]),""),0)</f>
        <v>3.7967305832540245E2</v>
      </c>
      <c r="G114" s="24">
        <f ca="1">IF(Amortering[[#This Row],[betalning
datum]]="",0,PropertyTaxAmount)</f>
        <v>375</v>
      </c>
      <c r="H114" s="24">
        <f ca="1">IF(Amortering[[#This Row],[betalning
datum]]="",0,Amortering[[#This Row],[ränta]]+Amortering[[#This Row],[lånebelopp]]+Amortering[[#This Row],[fastighets-
avgift]])</f>
        <v>1.4470612749479224E3</v>
      </c>
      <c r="I114" s="24">
        <f ca="1">IF(Amortering[[#This Row],[betalning
datum]]="",0,Amortering[[#This Row],[öppnings-
saldo]]-Amortering[[#This Row],[lånebelopp]])</f>
        <v>1.6617317198940477E5</v>
      </c>
      <c r="J114" s="18">
        <f ca="1">IF(Amortering[[#This Row],[slut-
saldo]]&gt;0,LastRow-ROW(),0)</f>
        <v>249</v>
      </c>
    </row>
    <row r="115" spans="2:10" ht="15" customHeight="1" x14ac:dyDescent="0.25">
      <c r="B115" s="11">
        <f>ROWS($B$4:B115)</f>
        <v>112</v>
      </c>
      <c r="C115" s="25">
        <f ca="1">IF(AngivnaVärden,IF(Amortering[[#This Row],['#]]&lt;=LånetsLöptid,IF(ROW()-ROW(Amortering[[#Headers],[betalning
datum]])=1,LoanStart,IF(I114&gt;0,EDATE(C114,1),"")),""),"")</f>
        <v>48115</v>
      </c>
      <c r="D115" s="24">
        <f ca="1">IF(ROW()-ROW(Amortering[[#Headers],[öppnings-
saldo]])=1,Lånebelopp,IF(Amortering[[#This Row],[betalning
datum]]="",0,INDEX(Amortering[], ROW()-4,8)))</f>
        <v>1.6617317198940477E5</v>
      </c>
      <c r="E115" s="24">
        <f ca="1">IF(AngivnaVärden,IF(ROW()-ROW(Amortering[[#Headers],[ränta]])=1,-IPMT(Räntesats/12,1,LånetsLöptid-ROWS($C$4:C115)+1,Amortering[[#This Row],[öppnings-
saldo]]),IFERROR(-IPMT(Räntesats/12,1,Amortering[[#This Row],['#
återstående]],D116),0)),0)</f>
        <v>6.907996540000125E2</v>
      </c>
      <c r="F115" s="24">
        <f ca="1">IFERROR(IF(AND(AngivnaVärden,Amortering[[#This Row],[betalning
datum]]&lt;&gt;""),-PPMT(Räntesats/12,1,LånetsLöptid-ROWS($C$4:C115)+1,Amortering[[#This Row],[öppnings-
saldo]]),""),0)</f>
        <v>3.8125502940175835E2</v>
      </c>
      <c r="G115" s="24">
        <f ca="1">IF(Amortering[[#This Row],[betalning
datum]]="",0,PropertyTaxAmount)</f>
        <v>375</v>
      </c>
      <c r="H115" s="24">
        <f ca="1">IF(Amortering[[#This Row],[betalning
datum]]="",0,Amortering[[#This Row],[ränta]]+Amortering[[#This Row],[lånebelopp]]+Amortering[[#This Row],[fastighets-
avgift]])</f>
        <v>1.447054683401771E3</v>
      </c>
      <c r="I115" s="24">
        <f ca="1">IF(Amortering[[#This Row],[betalning
datum]]="",0,Amortering[[#This Row],[öppnings-
saldo]]-Amortering[[#This Row],[lånebelopp]])</f>
        <v>165791.916960003</v>
      </c>
      <c r="J115" s="18">
        <f ca="1">IF(Amortering[[#This Row],[slut-
saldo]]&gt;0,LastRow-ROW(),0)</f>
        <v>248</v>
      </c>
    </row>
    <row r="116" spans="2:10" ht="15" customHeight="1" x14ac:dyDescent="0.25">
      <c r="B116" s="11">
        <f>ROWS($B$4:B116)</f>
        <v>113</v>
      </c>
      <c r="C116" s="25">
        <f ca="1">IF(AngivnaVärden,IF(Amortering[[#This Row],['#]]&lt;=LånetsLöptid,IF(ROW()-ROW(Amortering[[#Headers],[betalning
datum]])=1,LoanStart,IF(I115&gt;0,EDATE(C115,1),"")),""),"")</f>
        <v>48145</v>
      </c>
      <c r="D116" s="24">
        <f ca="1">IF(ROW()-ROW(Amortering[[#Headers],[öppnings-
saldo]])=1,Lånebelopp,IF(Amortering[[#This Row],[betalning
datum]]="",0,INDEX(Amortering[], ROW()-4,8)))</f>
        <v>165791.916960003</v>
      </c>
      <c r="E116" s="24">
        <f ca="1">IF(AngivnaVärden,IF(ROW()-ROW(Amortering[[#Headers],[ränta]])=1,-IPMT(Räntesats/12,1,LånetsLöptid-ROWS($C$4:C116)+1,Amortering[[#This Row],[öppnings-
saldo]]),IFERROR(-IPMT(Räntesats/12,1,Amortering[[#This Row],['#
återstående]],D117),0)),0)</f>
        <v>6.892044723665781E2</v>
      </c>
      <c r="F116" s="24">
        <f ca="1">IFERROR(IF(AND(AngivnaVärden,Amortering[[#This Row],[betalning
datum]]&lt;&gt;""),-PPMT(Räntesats/12,1,LånetsLöptid-ROWS($C$4:C116)+1,Amortering[[#This Row],[öppnings-
saldo]]),""),0)</f>
        <v>3.8284359202426555E2</v>
      </c>
      <c r="G116" s="24">
        <f ca="1">IF(Amortering[[#This Row],[betalning
datum]]="",0,PropertyTaxAmount)</f>
        <v>375</v>
      </c>
      <c r="H116" s="24">
        <f ca="1">IF(Amortering[[#This Row],[betalning
datum]]="",0,Amortering[[#This Row],[ränta]]+Amortering[[#This Row],[lånebelopp]]+Amortering[[#This Row],[fastighets-
avgift]])</f>
        <v>1.4470480643908436E3</v>
      </c>
      <c r="I116" s="24">
        <f ca="1">IF(Amortering[[#This Row],[betalning
datum]]="",0,Amortering[[#This Row],[öppnings-
saldo]]-Amortering[[#This Row],[lånebelopp]])</f>
        <v>1.6540907336797874E5</v>
      </c>
      <c r="J116" s="18">
        <f ca="1">IF(Amortering[[#This Row],[slut-
saldo]]&gt;0,LastRow-ROW(),0)</f>
        <v>247</v>
      </c>
    </row>
    <row r="117" spans="2:10" ht="15" customHeight="1" x14ac:dyDescent="0.25">
      <c r="B117" s="11">
        <f>ROWS($B$4:B117)</f>
        <v>114</v>
      </c>
      <c r="C117" s="25">
        <f ca="1">IF(AngivnaVärden,IF(Amortering[[#This Row],['#]]&lt;=LånetsLöptid,IF(ROW()-ROW(Amortering[[#Headers],[betalning
datum]])=1,LoanStart,IF(I116&gt;0,EDATE(C116,1),"")),""),"")</f>
        <v>48176</v>
      </c>
      <c r="D117" s="24">
        <f ca="1">IF(ROW()-ROW(Amortering[[#Headers],[öppnings-
saldo]])=1,Lånebelopp,IF(Amortering[[#This Row],[betalning
datum]]="",0,INDEX(Amortering[], ROW()-4,8)))</f>
        <v>1.6540907336797874E5</v>
      </c>
      <c r="E117" s="24">
        <f ca="1">IF(AngivnaVärden,IF(ROW()-ROW(Amortering[[#Headers],[ränta]])=1,-IPMT(Räntesats/12,1,LånetsLöptid-ROWS($C$4:C117)+1,Amortering[[#This Row],[öppnings-
saldo]]),IFERROR(-IPMT(Räntesats/12,1,Amortering[[#This Row],['#
återstående]],D118),0)),0)</f>
        <v>6.876026441430043E2</v>
      </c>
      <c r="F117" s="24">
        <f ca="1">IFERROR(IF(AND(AngivnaVärden,Amortering[[#This Row],[betalning
datum]]&lt;&gt;""),-PPMT(Räntesats/12,1,LånetsLöptid-ROWS($C$4:C117)+1,Amortering[[#This Row],[öppnings-
saldo]]),""),0)</f>
        <v>3.844387736577001E2</v>
      </c>
      <c r="G117" s="24">
        <f ca="1">IF(Amortering[[#This Row],[betalning
datum]]="",0,PropertyTaxAmount)</f>
        <v>375</v>
      </c>
      <c r="H117" s="24">
        <f ca="1">IF(Amortering[[#This Row],[betalning
datum]]="",0,Amortering[[#This Row],[ränta]]+Amortering[[#This Row],[lånebelopp]]+Amortering[[#This Row],[fastighets-
avgift]])</f>
        <v>1.4470414178007045E3</v>
      </c>
      <c r="I117" s="24">
        <f ca="1">IF(Amortering[[#This Row],[betalning
datum]]="",0,Amortering[[#This Row],[öppnings-
saldo]]-Amortering[[#This Row],[lånebelopp]])</f>
        <v>1.6502463459432105E5</v>
      </c>
      <c r="J117" s="18">
        <f ca="1">IF(Amortering[[#This Row],[slut-
saldo]]&gt;0,LastRow-ROW(),0)</f>
        <v>246</v>
      </c>
    </row>
    <row r="118" spans="2:10" ht="15" customHeight="1" x14ac:dyDescent="0.25">
      <c r="B118" s="11">
        <f>ROWS($B$4:B118)</f>
        <v>115</v>
      </c>
      <c r="C118" s="25">
        <f ca="1">IF(AngivnaVärden,IF(Amortering[[#This Row],['#]]&lt;=LånetsLöptid,IF(ROW()-ROW(Amortering[[#Headers],[betalning
datum]])=1,LoanStart,IF(I117&gt;0,EDATE(C117,1),"")),""),"")</f>
        <v>48206</v>
      </c>
      <c r="D118" s="24">
        <f ca="1">IF(ROW()-ROW(Amortering[[#Headers],[öppnings-
saldo]])=1,Lånebelopp,IF(Amortering[[#This Row],[betalning
datum]]="",0,INDEX(Amortering[], ROW()-4,8)))</f>
        <v>1.6502463459432105E5</v>
      </c>
      <c r="E118" s="24">
        <f ca="1">IF(AngivnaVärden,IF(ROW()-ROW(Amortering[[#Headers],[ränta]])=1,-IPMT(Räntesats/12,1,LånetsLöptid-ROWS($C$4:C118)+1,Amortering[[#This Row],[öppnings-
saldo]]),IFERROR(-IPMT(Räntesats/12,1,Amortering[[#This Row],['#
återstående]],D119),0)),0)</f>
        <v>6.859941416351656E2</v>
      </c>
      <c r="F118" s="24">
        <f ca="1">IFERROR(IF(AND(AngivnaVärden,Amortering[[#This Row],[betalning
datum]]&lt;&gt;""),-PPMT(Räntesats/12,1,LånetsLöptid-ROWS($C$4:C118)+1,Amortering[[#This Row],[öppnings-
saldo]]),""),0)</f>
        <v>3.860406018812738E2</v>
      </c>
      <c r="G118" s="24">
        <f ca="1">IF(Amortering[[#This Row],[betalning
datum]]="",0,PropertyTaxAmount)</f>
        <v>375</v>
      </c>
      <c r="H118" s="24">
        <f ca="1">IF(Amortering[[#This Row],[betalning
datum]]="",0,Amortering[[#This Row],[ränta]]+Amortering[[#This Row],[lånebelopp]]+Amortering[[#This Row],[fastighets-
avgift]])</f>
        <v>1.4470347435164394E3</v>
      </c>
      <c r="I118" s="24">
        <f ca="1">IF(Amortering[[#This Row],[betalning
datum]]="",0,Amortering[[#This Row],[öppnings-
saldo]]-Amortering[[#This Row],[lånebelopp]])</f>
        <v>1.6463859399243977E5</v>
      </c>
      <c r="J118" s="18">
        <f ca="1">IF(Amortering[[#This Row],[slut-
saldo]]&gt;0,LastRow-ROW(),0)</f>
        <v>245</v>
      </c>
    </row>
    <row r="119" spans="2:10" ht="15" customHeight="1" x14ac:dyDescent="0.25">
      <c r="B119" s="11">
        <f>ROWS($B$4:B119)</f>
        <v>116</v>
      </c>
      <c r="C119" s="25">
        <f ca="1">IF(AngivnaVärden,IF(Amortering[[#This Row],['#]]&lt;=LånetsLöptid,IF(ROW()-ROW(Amortering[[#Headers],[betalning
datum]])=1,LoanStart,IF(I118&gt;0,EDATE(C118,1),"")),""),"")</f>
        <v>48237</v>
      </c>
      <c r="D119" s="24">
        <f ca="1">IF(ROW()-ROW(Amortering[[#Headers],[öppnings-
saldo]])=1,Lånebelopp,IF(Amortering[[#This Row],[betalning
datum]]="",0,INDEX(Amortering[], ROW()-4,8)))</f>
        <v>1.6463859399243977E5</v>
      </c>
      <c r="E119" s="24">
        <f ca="1">IF(AngivnaVärden,IF(ROW()-ROW(Amortering[[#Headers],[ränta]])=1,-IPMT(Räntesats/12,1,LånetsLöptid-ROWS($C$4:C119)+1,Amortering[[#This Row],[öppnings-
saldo]]),IFERROR(-IPMT(Räntesats/12,1,Amortering[[#This Row],['#
återstående]],D120),0)),0)</f>
        <v>6.843789370335444E2</v>
      </c>
      <c r="F119" s="24">
        <f ca="1">IFERROR(IF(AND(AngivnaVärden,Amortering[[#This Row],[betalning
datum]]&lt;&gt;""),-PPMT(Räntesats/12,1,LånetsLöptid-ROWS($C$4:C119)+1,Amortering[[#This Row],[öppnings-
saldo]]),""),0)</f>
        <v>3.8764910438911255E2</v>
      </c>
      <c r="G119" s="24">
        <f ca="1">IF(Amortering[[#This Row],[betalning
datum]]="",0,PropertyTaxAmount)</f>
        <v>375</v>
      </c>
      <c r="H119" s="24">
        <f ca="1">IF(Amortering[[#This Row],[betalning
datum]]="",0,Amortering[[#This Row],[ränta]]+Amortering[[#This Row],[lånebelopp]]+Amortering[[#This Row],[fastighets-
avgift]])</f>
        <v>1.447028041422657E3</v>
      </c>
      <c r="I119" s="24">
        <f ca="1">IF(Amortering[[#This Row],[betalning
datum]]="",0,Amortering[[#This Row],[öppnings-
saldo]]-Amortering[[#This Row],[lånebelopp]])</f>
        <v>1.6425094488805067E5</v>
      </c>
      <c r="J119" s="18">
        <f ca="1">IF(Amortering[[#This Row],[slut-
saldo]]&gt;0,LastRow-ROW(),0)</f>
        <v>244</v>
      </c>
    </row>
    <row r="120" spans="2:10" ht="15" customHeight="1" x14ac:dyDescent="0.25">
      <c r="B120" s="11">
        <f>ROWS($B$4:B120)</f>
        <v>117</v>
      </c>
      <c r="C120" s="25">
        <f ca="1">IF(AngivnaVärden,IF(Amortering[[#This Row],['#]]&lt;=LånetsLöptid,IF(ROW()-ROW(Amortering[[#Headers],[betalning
datum]])=1,LoanStart,IF(I119&gt;0,EDATE(C119,1),"")),""),"")</f>
        <v>48268</v>
      </c>
      <c r="D120" s="24">
        <f ca="1">IF(ROW()-ROW(Amortering[[#Headers],[öppnings-
saldo]])=1,Lånebelopp,IF(Amortering[[#This Row],[betalning
datum]]="",0,INDEX(Amortering[], ROW()-4,8)))</f>
        <v>1.6425094488805067E5</v>
      </c>
      <c r="E120" s="24">
        <f ca="1">IF(AngivnaVärden,IF(ROW()-ROW(Amortering[[#Headers],[ränta]])=1,-IPMT(Räntesats/12,1,LånetsLöptid-ROWS($C$4:C120)+1,Amortering[[#This Row],[öppnings-
saldo]]),IFERROR(-IPMT(Räntesats/12,1,Amortering[[#This Row],['#
återstående]],D121),0)),0)</f>
        <v>6.827570024127497E2</v>
      </c>
      <c r="F120" s="24">
        <f ca="1">IFERROR(IF(AND(AngivnaVärden,Amortering[[#This Row],[betalning
datum]]&lt;&gt;""),-PPMT(Räntesats/12,1,LånetsLöptid-ROWS($C$4:C120)+1,Amortering[[#This Row],[öppnings-
saldo]]),""),0)</f>
        <v>3.892643089907337E2</v>
      </c>
      <c r="G120" s="24">
        <f ca="1">IF(Amortering[[#This Row],[betalning
datum]]="",0,PropertyTaxAmount)</f>
        <v>375</v>
      </c>
      <c r="H120" s="24">
        <f ca="1">IF(Amortering[[#This Row],[betalning
datum]]="",0,Amortering[[#This Row],[ränta]]+Amortering[[#This Row],[lånebelopp]]+Amortering[[#This Row],[fastighets-
avgift]])</f>
        <v>1.4470213114034834E3</v>
      </c>
      <c r="I120" s="24">
        <f ca="1">IF(Amortering[[#This Row],[betalning
datum]]="",0,Amortering[[#This Row],[öppnings-
saldo]]-Amortering[[#This Row],[lånebelopp]])</f>
        <v>1.6386168057905993E5</v>
      </c>
      <c r="J120" s="18">
        <f ca="1">IF(Amortering[[#This Row],[slut-
saldo]]&gt;0,LastRow-ROW(),0)</f>
        <v>243</v>
      </c>
    </row>
    <row r="121" spans="2:10" ht="15" customHeight="1" x14ac:dyDescent="0.25">
      <c r="B121" s="11">
        <f>ROWS($B$4:B121)</f>
        <v>118</v>
      </c>
      <c r="C121" s="25">
        <f ca="1">IF(AngivnaVärden,IF(Amortering[[#This Row],['#]]&lt;=LånetsLöptid,IF(ROW()-ROW(Amortering[[#Headers],[betalning
datum]])=1,LoanStart,IF(I120&gt;0,EDATE(C120,1),"")),""),"")</f>
        <v>48297</v>
      </c>
      <c r="D121" s="24">
        <f ca="1">IF(ROW()-ROW(Amortering[[#Headers],[öppnings-
saldo]])=1,Lånebelopp,IF(Amortering[[#This Row],[betalning
datum]]="",0,INDEX(Amortering[], ROW()-4,8)))</f>
        <v>1.6386168057905993E5</v>
      </c>
      <c r="E121" s="24">
        <f ca="1">IF(AngivnaVärden,IF(ROW()-ROW(Amortering[[#Headers],[ränta]])=1,-IPMT(Räntesats/12,1,LånetsLöptid-ROWS($C$4:C121)+1,Amortering[[#This Row],[öppnings-
saldo]]),IFERROR(-IPMT(Räntesats/12,1,Amortering[[#This Row],['#
återstående]],D122),0)),0)</f>
        <v>6.811283097310351E2</v>
      </c>
      <c r="F121" s="24">
        <f ca="1">IFERROR(IF(AND(AngivnaVärden,Amortering[[#This Row],[betalning
datum]]&lt;&gt;""),-PPMT(Räntesats/12,1,LånetsLöptid-ROWS($C$4:C121)+1,Amortering[[#This Row],[öppnings-
saldo]]),""),0)</f>
        <v>3.908862436115286E2</v>
      </c>
      <c r="G121" s="24">
        <f ca="1">IF(Amortering[[#This Row],[betalning
datum]]="",0,PropertyTaxAmount)</f>
        <v>375</v>
      </c>
      <c r="H121" s="24">
        <f ca="1">IF(Amortering[[#This Row],[betalning
datum]]="",0,Amortering[[#This Row],[ränta]]+Amortering[[#This Row],[lånebelopp]]+Amortering[[#This Row],[fastighets-
avgift]])</f>
        <v>1.4470145533425637E3</v>
      </c>
      <c r="I121" s="24">
        <f ca="1">IF(Amortering[[#This Row],[betalning
datum]]="",0,Amortering[[#This Row],[öppnings-
saldo]]-Amortering[[#This Row],[lånebelopp]])</f>
        <v>1.6347079433544842E5</v>
      </c>
      <c r="J121" s="18">
        <f ca="1">IF(Amortering[[#This Row],[slut-
saldo]]&gt;0,LastRow-ROW(),0)</f>
        <v>242</v>
      </c>
    </row>
    <row r="122" spans="2:10" ht="15" customHeight="1" x14ac:dyDescent="0.25">
      <c r="B122" s="11">
        <f>ROWS($B$4:B122)</f>
        <v>119</v>
      </c>
      <c r="C122" s="25">
        <f ca="1">IF(AngivnaVärden,IF(Amortering[[#This Row],['#]]&lt;=LånetsLöptid,IF(ROW()-ROW(Amortering[[#Headers],[betalning
datum]])=1,LoanStart,IF(I121&gt;0,EDATE(C121,1),"")),""),"")</f>
        <v>48328</v>
      </c>
      <c r="D122" s="24">
        <f ca="1">IF(ROW()-ROW(Amortering[[#Headers],[öppnings-
saldo]])=1,Lånebelopp,IF(Amortering[[#This Row],[betalning
datum]]="",0,INDEX(Amortering[], ROW()-4,8)))</f>
        <v>1.6347079433544842E5</v>
      </c>
      <c r="E122" s="24">
        <f ca="1">IF(AngivnaVärden,IF(ROW()-ROW(Amortering[[#Headers],[ränta]])=1,-IPMT(Räntesats/12,1,LånetsLöptid-ROWS($C$4:C122)+1,Amortering[[#This Row],[öppnings-
saldo]]),IFERROR(-IPMT(Räntesats/12,1,Amortering[[#This Row],['#
återstående]],D123),0)),0)</f>
        <v>6.794928308298132E2</v>
      </c>
      <c r="F122" s="24">
        <f ca="1">IFERROR(IF(AND(AngivnaVärden,Amortering[[#This Row],[betalning
datum]]&lt;&gt;""),-PPMT(Räntesats/12,1,LånetsLöptid-ROWS($C$4:C122)+1,Amortering[[#This Row],[öppnings-
saldo]]),""),0)</f>
        <v>3.925149362932434E2</v>
      </c>
      <c r="G122" s="24">
        <f ca="1">IF(Amortering[[#This Row],[betalning
datum]]="",0,PropertyTaxAmount)</f>
        <v>375</v>
      </c>
      <c r="H122" s="24">
        <f ca="1">IF(Amortering[[#This Row],[betalning
datum]]="",0,Amortering[[#This Row],[ränta]]+Amortering[[#This Row],[lånebelopp]]+Amortering[[#This Row],[fastighets-
avgift]])</f>
        <v>1.4470077671230565E3</v>
      </c>
      <c r="I122" s="24">
        <f ca="1">IF(Amortering[[#This Row],[betalning
datum]]="",0,Amortering[[#This Row],[öppnings-
saldo]]-Amortering[[#This Row],[lånebelopp]])</f>
        <v>1.6307827939915517E5</v>
      </c>
      <c r="J122" s="18">
        <f ca="1">IF(Amortering[[#This Row],[slut-
saldo]]&gt;0,LastRow-ROW(),0)</f>
        <v>241</v>
      </c>
    </row>
    <row r="123" spans="2:10" ht="15" customHeight="1" x14ac:dyDescent="0.25">
      <c r="B123" s="11">
        <f>ROWS($B$4:B123)</f>
        <v>120</v>
      </c>
      <c r="C123" s="25">
        <f ca="1">IF(AngivnaVärden,IF(Amortering[[#This Row],['#]]&lt;=LånetsLöptid,IF(ROW()-ROW(Amortering[[#Headers],[betalning
datum]])=1,LoanStart,IF(I122&gt;0,EDATE(C122,1),"")),""),"")</f>
        <v>48358</v>
      </c>
      <c r="D123" s="24">
        <f ca="1">IF(ROW()-ROW(Amortering[[#Headers],[öppnings-
saldo]])=1,Lånebelopp,IF(Amortering[[#This Row],[betalning
datum]]="",0,INDEX(Amortering[], ROW()-4,8)))</f>
        <v>1.6307827939915517E5</v>
      </c>
      <c r="E123" s="24">
        <f ca="1">IF(AngivnaVärden,IF(ROW()-ROW(Amortering[[#Headers],[ränta]])=1,-IPMT(Räntesats/12,1,LånetsLöptid-ROWS($C$4:C123)+1,Amortering[[#This Row],[öppnings-
saldo]]),IFERROR(-IPMT(Räntesats/12,1,Amortering[[#This Row],['#
återstående]],D124),0)),0)</f>
        <v>6.778505374331696E2</v>
      </c>
      <c r="F123" s="24">
        <f ca="1">IFERROR(IF(AND(AngivnaVärden,Amortering[[#This Row],[betalning
datum]]&lt;&gt;""),-PPMT(Räntesats/12,1,LånetsLöptid-ROWS($C$4:C123)+1,Amortering[[#This Row],[öppnings-
saldo]]),""),0)</f>
        <v>3.9415041519446515E2</v>
      </c>
      <c r="G123" s="24">
        <f ca="1">IF(Amortering[[#This Row],[betalning
datum]]="",0,PropertyTaxAmount)</f>
        <v>375</v>
      </c>
      <c r="H123" s="24">
        <f ca="1">IF(Amortering[[#This Row],[betalning
datum]]="",0,Amortering[[#This Row],[ränta]]+Amortering[[#This Row],[lånebelopp]]+Amortering[[#This Row],[fastighets-
avgift]])</f>
        <v>1.447000952627635E3</v>
      </c>
      <c r="I123" s="24">
        <f ca="1">IF(Amortering[[#This Row],[betalning
datum]]="",0,Amortering[[#This Row],[öppnings-
saldo]]-Amortering[[#This Row],[lånebelopp]])</f>
        <v>1.6268412898396072E5</v>
      </c>
      <c r="J123" s="18">
        <f ca="1">IF(Amortering[[#This Row],[slut-
saldo]]&gt;0,LastRow-ROW(),0)</f>
        <v>240</v>
      </c>
    </row>
    <row r="124" spans="2:10" ht="15" customHeight="1" x14ac:dyDescent="0.25">
      <c r="B124" s="11">
        <f>ROWS($B$4:B124)</f>
        <v>121</v>
      </c>
      <c r="C124" s="25">
        <f ca="1">IF(AngivnaVärden,IF(Amortering[[#This Row],['#]]&lt;=LånetsLöptid,IF(ROW()-ROW(Amortering[[#Headers],[betalning
datum]])=1,LoanStart,IF(I123&gt;0,EDATE(C123,1),"")),""),"")</f>
        <v>48389</v>
      </c>
      <c r="D124" s="24">
        <f ca="1">IF(ROW()-ROW(Amortering[[#Headers],[öppnings-
saldo]])=1,Lånebelopp,IF(Amortering[[#This Row],[betalning
datum]]="",0,INDEX(Amortering[], ROW()-4,8)))</f>
        <v>1.6268412898396072E5</v>
      </c>
      <c r="E124" s="24">
        <f ca="1">IF(AngivnaVärden,IF(ROW()-ROW(Amortering[[#Headers],[ränta]])=1,-IPMT(Räntesats/12,1,LånetsLöptid-ROWS($C$4:C124)+1,Amortering[[#This Row],[öppnings-
saldo]]),IFERROR(-IPMT(Räntesats/12,1,Amortering[[#This Row],['#
återstående]],D125),0)),0)</f>
        <v>6.762014011473733E2</v>
      </c>
      <c r="F124" s="24">
        <f ca="1">IFERROR(IF(AND(AngivnaVärden,Amortering[[#This Row],[betalning
datum]]&lt;&gt;""),-PPMT(Räntesats/12,1,LånetsLöptid-ROWS($C$4:C124)+1,Amortering[[#This Row],[öppnings-
saldo]]),""),0)</f>
        <v>3.9579270859110875E2</v>
      </c>
      <c r="G124" s="24">
        <f ca="1">IF(Amortering[[#This Row],[betalning
datum]]="",0,PropertyTaxAmount)</f>
        <v>375</v>
      </c>
      <c r="H124" s="24">
        <f ca="1">IF(Amortering[[#This Row],[betalning
datum]]="",0,Amortering[[#This Row],[ränta]]+Amortering[[#This Row],[lånebelopp]]+Amortering[[#This Row],[fastighets-
avgift]])</f>
        <v>1.4469941097384822E3</v>
      </c>
      <c r="I124" s="24">
        <f ca="1">IF(Amortering[[#This Row],[betalning
datum]]="",0,Amortering[[#This Row],[öppnings-
saldo]]-Amortering[[#This Row],[lånebelopp]])</f>
        <v>1.622883362753696E5</v>
      </c>
      <c r="J124" s="18">
        <f ca="1">IF(Amortering[[#This Row],[slut-
saldo]]&gt;0,LastRow-ROW(),0)</f>
        <v>239</v>
      </c>
    </row>
    <row r="125" spans="2:10" ht="15" customHeight="1" x14ac:dyDescent="0.25">
      <c r="B125" s="11">
        <f>ROWS($B$4:B125)</f>
        <v>122</v>
      </c>
      <c r="C125" s="25">
        <f ca="1">IF(AngivnaVärden,IF(Amortering[[#This Row],['#]]&lt;=LånetsLöptid,IF(ROW()-ROW(Amortering[[#Headers],[betalning
datum]])=1,LoanStart,IF(I124&gt;0,EDATE(C124,1),"")),""),"")</f>
        <v>48419</v>
      </c>
      <c r="D125" s="24">
        <f ca="1">IF(ROW()-ROW(Amortering[[#Headers],[öppnings-
saldo]])=1,Lånebelopp,IF(Amortering[[#This Row],[betalning
datum]]="",0,INDEX(Amortering[], ROW()-4,8)))</f>
        <v>1.622883362753696E5</v>
      </c>
      <c r="E125" s="24">
        <f ca="1">IF(AngivnaVärden,IF(ROW()-ROW(Amortering[[#Headers],[ränta]])=1,-IPMT(Räntesats/12,1,LånetsLöptid-ROWS($C$4:C125)+1,Amortering[[#This Row],[öppnings-
saldo]]),IFERROR(-IPMT(Räntesats/12,1,Amortering[[#This Row],['#
återstående]],D126),0)),0)</f>
        <v>6.745453934603862E2</v>
      </c>
      <c r="F125" s="24">
        <f ca="1">IFERROR(IF(AND(AngivnaVärden,Amortering[[#This Row],[betalning
datum]]&lt;&gt;""),-PPMT(Räntesats/12,1,LånetsLöptid-ROWS($C$4:C125)+1,Amortering[[#This Row],[öppnings-
saldo]]),""),0)</f>
        <v>3.9744184487690495E2</v>
      </c>
      <c r="G125" s="24">
        <f ca="1">IF(Amortering[[#This Row],[betalning
datum]]="",0,PropertyTaxAmount)</f>
        <v>375</v>
      </c>
      <c r="H125" s="24">
        <f ca="1">IF(Amortering[[#This Row],[betalning
datum]]="",0,Amortering[[#This Row],[ränta]]+Amortering[[#This Row],[lånebelopp]]+Amortering[[#This Row],[fastighets-
avgift]])</f>
        <v>1.4469872383372913E3</v>
      </c>
      <c r="I125" s="24">
        <f ca="1">IF(Amortering[[#This Row],[betalning
datum]]="",0,Amortering[[#This Row],[öppnings-
saldo]]-Amortering[[#This Row],[lånebelopp]])</f>
        <v>1.6189089443049268E5</v>
      </c>
      <c r="J125" s="18">
        <f ca="1">IF(Amortering[[#This Row],[slut-
saldo]]&gt;0,LastRow-ROW(),0)</f>
        <v>238</v>
      </c>
    </row>
    <row r="126" spans="2:10" ht="15" customHeight="1" x14ac:dyDescent="0.25">
      <c r="B126" s="11">
        <f>ROWS($B$4:B126)</f>
        <v>123</v>
      </c>
      <c r="C126" s="25">
        <f ca="1">IF(AngivnaVärden,IF(Amortering[[#This Row],['#]]&lt;=LånetsLöptid,IF(ROW()-ROW(Amortering[[#Headers],[betalning
datum]])=1,LoanStart,IF(I125&gt;0,EDATE(C125,1),"")),""),"")</f>
        <v>48450</v>
      </c>
      <c r="D126" s="24">
        <f ca="1">IF(ROW()-ROW(Amortering[[#Headers],[öppnings-
saldo]])=1,Lånebelopp,IF(Amortering[[#This Row],[betalning
datum]]="",0,INDEX(Amortering[], ROW()-4,8)))</f>
        <v>1.6189089443049268E5</v>
      </c>
      <c r="E126" s="24">
        <f ca="1">IF(AngivnaVärden,IF(ROW()-ROW(Amortering[[#Headers],[ränta]])=1,-IPMT(Räntesats/12,1,LånetsLöptid-ROWS($C$4:C126)+1,Amortering[[#This Row],[öppnings-
saldo]]),IFERROR(-IPMT(Räntesats/12,1,Amortering[[#This Row],['#
återstående]],D127),0)),0)</f>
        <v>6.728824857413699E2</v>
      </c>
      <c r="F126" s="24">
        <f ca="1">IFERROR(IF(AND(AngivnaVärden,Amortering[[#This Row],[betalning
datum]]&lt;&gt;""),-PPMT(Räntesats/12,1,LånetsLöptid-ROWS($C$4:C126)+1,Amortering[[#This Row],[öppnings-
saldo]]),""),0)</f>
        <v>3.990978525638921E2</v>
      </c>
      <c r="G126" s="24">
        <f ca="1">IF(Amortering[[#This Row],[betalning
datum]]="",0,PropertyTaxAmount)</f>
        <v>375</v>
      </c>
      <c r="H126" s="24">
        <f ca="1">IF(Amortering[[#This Row],[betalning
datum]]="",0,Amortering[[#This Row],[ränta]]+Amortering[[#This Row],[lånebelopp]]+Amortering[[#This Row],[fastighets-
avgift]])</f>
        <v>1.446980338305262E3</v>
      </c>
      <c r="I126" s="24">
        <f ca="1">IF(Amortering[[#This Row],[betalning
datum]]="",0,Amortering[[#This Row],[öppnings-
saldo]]-Amortering[[#This Row],[lånebelopp]])</f>
        <v>1.614917965779288E5</v>
      </c>
      <c r="J126" s="18">
        <f ca="1">IF(Amortering[[#This Row],[slut-
saldo]]&gt;0,LastRow-ROW(),0)</f>
        <v>237</v>
      </c>
    </row>
    <row r="127" spans="2:10" ht="15" customHeight="1" x14ac:dyDescent="0.25">
      <c r="B127" s="11">
        <f>ROWS($B$4:B127)</f>
        <v>124</v>
      </c>
      <c r="C127" s="25">
        <f ca="1">IF(AngivnaVärden,IF(Amortering[[#This Row],['#]]&lt;=LånetsLöptid,IF(ROW()-ROW(Amortering[[#Headers],[betalning
datum]])=1,LoanStart,IF(I126&gt;0,EDATE(C126,1),"")),""),"")</f>
        <v>48481</v>
      </c>
      <c r="D127" s="24">
        <f ca="1">IF(ROW()-ROW(Amortering[[#Headers],[öppnings-
saldo]])=1,Lånebelopp,IF(Amortering[[#This Row],[betalning
datum]]="",0,INDEX(Amortering[], ROW()-4,8)))</f>
        <v>1.614917965779288E5</v>
      </c>
      <c r="E127" s="24">
        <f ca="1">IF(AngivnaVärden,IF(ROW()-ROW(Amortering[[#Headers],[ränta]])=1,-IPMT(Räntesats/12,1,LånetsLöptid-ROWS($C$4:C127)+1,Amortering[[#This Row],[öppnings-
saldo]]),IFERROR(-IPMT(Räntesats/12,1,Amortering[[#This Row],['#
återstående]],D128),0)),0)</f>
        <v>6.712126492401912E2</v>
      </c>
      <c r="F127" s="24">
        <f ca="1">IFERROR(IF(AND(AngivnaVärden,Amortering[[#This Row],[betalning
datum]]&lt;&gt;""),-PPMT(Räntesats/12,1,LånetsLöptid-ROWS($C$4:C127)+1,Amortering[[#This Row],[öppnings-
saldo]]),""),0)</f>
        <v>4.007607602829083E2</v>
      </c>
      <c r="G127" s="24">
        <f ca="1">IF(Amortering[[#This Row],[betalning
datum]]="",0,PropertyTaxAmount)</f>
        <v>375</v>
      </c>
      <c r="H127" s="24">
        <f ca="1">IF(Amortering[[#This Row],[betalning
datum]]="",0,Amortering[[#This Row],[ränta]]+Amortering[[#This Row],[lånebelopp]]+Amortering[[#This Row],[fastighets-
avgift]])</f>
        <v>1.4469734095230995E3</v>
      </c>
      <c r="I127" s="24">
        <f ca="1">IF(Amortering[[#This Row],[betalning
datum]]="",0,Amortering[[#This Row],[öppnings-
saldo]]-Amortering[[#This Row],[lånebelopp]])</f>
        <v>1.610910358176459E5</v>
      </c>
      <c r="J127" s="18">
        <f ca="1">IF(Amortering[[#This Row],[slut-
saldo]]&gt;0,LastRow-ROW(),0)</f>
        <v>236</v>
      </c>
    </row>
    <row r="128" spans="2:10" ht="15" customHeight="1" x14ac:dyDescent="0.25">
      <c r="B128" s="11">
        <f>ROWS($B$4:B128)</f>
        <v>125</v>
      </c>
      <c r="C128" s="25">
        <f ca="1">IF(AngivnaVärden,IF(Amortering[[#This Row],['#]]&lt;=LånetsLöptid,IF(ROW()-ROW(Amortering[[#Headers],[betalning
datum]])=1,LoanStart,IF(I127&gt;0,EDATE(C127,1),"")),""),"")</f>
        <v>48511</v>
      </c>
      <c r="D128" s="24">
        <f ca="1">IF(ROW()-ROW(Amortering[[#Headers],[öppnings-
saldo]])=1,Lånebelopp,IF(Amortering[[#This Row],[betalning
datum]]="",0,INDEX(Amortering[], ROW()-4,8)))</f>
        <v>1.610910358176459E5</v>
      </c>
      <c r="E128" s="24">
        <f ca="1">IF(AngivnaVärden,IF(ROW()-ROW(Amortering[[#Headers],[ränta]])=1,-IPMT(Räntesats/12,1,LånetsLöptid-ROWS($C$4:C128)+1,Amortering[[#This Row],[öppnings-
saldo]]),IFERROR(-IPMT(Räntesats/12,1,Amortering[[#This Row],['#
återstående]],D129),0)),0)</f>
        <v>6.695358550869242E2</v>
      </c>
      <c r="F128" s="24">
        <f ca="1">IFERROR(IF(AND(AngivnaVärden,Amortering[[#This Row],[betalning
datum]]&lt;&gt;""),-PPMT(Räntesats/12,1,LånetsLöptid-ROWS($C$4:C128)+1,Amortering[[#This Row],[öppnings-
saldo]]),""),0)</f>
        <v>4.024305967840872E2</v>
      </c>
      <c r="G128" s="24">
        <f ca="1">IF(Amortering[[#This Row],[betalning
datum]]="",0,PropertyTaxAmount)</f>
        <v>375</v>
      </c>
      <c r="H128" s="24">
        <f ca="1">IF(Amortering[[#This Row],[betalning
datum]]="",0,Amortering[[#This Row],[ränta]]+Amortering[[#This Row],[lånebelopp]]+Amortering[[#This Row],[fastighets-
avgift]])</f>
        <v>1.4469664518710115E3</v>
      </c>
      <c r="I128" s="24">
        <f ca="1">IF(Amortering[[#This Row],[betalning
datum]]="",0,Amortering[[#This Row],[öppnings-
saldo]]-Amortering[[#This Row],[lånebelopp]])</f>
        <v>1.6068860522086182E5</v>
      </c>
      <c r="J128" s="18">
        <f ca="1">IF(Amortering[[#This Row],[slut-
saldo]]&gt;0,LastRow-ROW(),0)</f>
        <v>235</v>
      </c>
    </row>
    <row r="129" spans="2:10" ht="15" customHeight="1" x14ac:dyDescent="0.25">
      <c r="B129" s="11">
        <f>ROWS($B$4:B129)</f>
        <v>126</v>
      </c>
      <c r="C129" s="25">
        <f ca="1">IF(AngivnaVärden,IF(Amortering[[#This Row],['#]]&lt;=LånetsLöptid,IF(ROW()-ROW(Amortering[[#Headers],[betalning
datum]])=1,LoanStart,IF(I128&gt;0,EDATE(C128,1),"")),""),"")</f>
        <v>48542</v>
      </c>
      <c r="D129" s="24">
        <f ca="1">IF(ROW()-ROW(Amortering[[#Headers],[öppnings-
saldo]])=1,Lånebelopp,IF(Amortering[[#This Row],[betalning
datum]]="",0,INDEX(Amortering[], ROW()-4,8)))</f>
        <v>1.6068860522086182E5</v>
      </c>
      <c r="E129" s="24">
        <f ca="1">IF(AngivnaVärden,IF(ROW()-ROW(Amortering[[#Headers],[ränta]])=1,-IPMT(Räntesats/12,1,LånetsLöptid-ROWS($C$4:C129)+1,Amortering[[#This Row],[öppnings-
saldo]]),IFERROR(-IPMT(Räntesats/12,1,Amortering[[#This Row],['#
återstående]],D130),0)),0)</f>
        <v>6.678520742913519E2</v>
      </c>
      <c r="F129" s="24">
        <f ca="1">IFERROR(IF(AND(AngivnaVärden,Amortering[[#This Row],[betalning
datum]]&lt;&gt;""),-PPMT(Räntesats/12,1,LånetsLöptid-ROWS($C$4:C129)+1,Amortering[[#This Row],[öppnings-
saldo]]),""),0)</f>
        <v>4.041073909373541E2</v>
      </c>
      <c r="G129" s="24">
        <f ca="1">IF(Amortering[[#This Row],[betalning
datum]]="",0,PropertyTaxAmount)</f>
        <v>375</v>
      </c>
      <c r="H129" s="24">
        <f ca="1">IF(Amortering[[#This Row],[betalning
datum]]="",0,Amortering[[#This Row],[ränta]]+Amortering[[#This Row],[lånebelopp]]+Amortering[[#This Row],[fastighets-
avgift]])</f>
        <v>1.446959465228706E3</v>
      </c>
      <c r="I129" s="24">
        <f ca="1">IF(Amortering[[#This Row],[betalning
datum]]="",0,Amortering[[#This Row],[öppnings-
saldo]]-Amortering[[#This Row],[lånebelopp]])</f>
        <v>1.6028449782992445E5</v>
      </c>
      <c r="J129" s="18">
        <f ca="1">IF(Amortering[[#This Row],[slut-
saldo]]&gt;0,LastRow-ROW(),0)</f>
        <v>234</v>
      </c>
    </row>
    <row r="130" spans="2:10" ht="15" customHeight="1" x14ac:dyDescent="0.25">
      <c r="B130" s="11">
        <f>ROWS($B$4:B130)</f>
        <v>127</v>
      </c>
      <c r="C130" s="25">
        <f ca="1">IF(AngivnaVärden,IF(Amortering[[#This Row],['#]]&lt;=LånetsLöptid,IF(ROW()-ROW(Amortering[[#Headers],[betalning
datum]])=1,LoanStart,IF(I129&gt;0,EDATE(C129,1),"")),""),"")</f>
        <v>48572</v>
      </c>
      <c r="D130" s="24">
        <f ca="1">IF(ROW()-ROW(Amortering[[#Headers],[öppnings-
saldo]])=1,Lånebelopp,IF(Amortering[[#This Row],[betalning
datum]]="",0,INDEX(Amortering[], ROW()-4,8)))</f>
        <v>1.6028449782992445E5</v>
      </c>
      <c r="E130" s="24">
        <f ca="1">IF(AngivnaVärden,IF(ROW()-ROW(Amortering[[#Headers],[ränta]])=1,-IPMT(Räntesats/12,1,LånetsLöptid-ROWS($C$4:C130)+1,Amortering[[#This Row],[öppnings-
saldo]]),IFERROR(-IPMT(Räntesats/12,1,Amortering[[#This Row],['#
återstående]],D131),0)),0)</f>
        <v>6.661612777424647E2</v>
      </c>
      <c r="F130" s="24">
        <f ca="1">IFERROR(IF(AND(AngivnaVärden,Amortering[[#This Row],[betalning
datum]]&lt;&gt;""),-PPMT(Räntesats/12,1,LånetsLöptid-ROWS($C$4:C130)+1,Amortering[[#This Row],[öppnings-
saldo]]),""),0)</f>
        <v>4.0579117173292644E2</v>
      </c>
      <c r="G130" s="24">
        <f ca="1">IF(Amortering[[#This Row],[betalning
datum]]="",0,PropertyTaxAmount)</f>
        <v>375</v>
      </c>
      <c r="H130" s="24">
        <f ca="1">IF(Amortering[[#This Row],[betalning
datum]]="",0,Amortering[[#This Row],[ränta]]+Amortering[[#This Row],[lånebelopp]]+Amortering[[#This Row],[fastighets-
avgift]])</f>
        <v>1.4469524494753912E3</v>
      </c>
      <c r="I130" s="24">
        <f ca="1">IF(Amortering[[#This Row],[betalning
datum]]="",0,Amortering[[#This Row],[öppnings-
saldo]]-Amortering[[#This Row],[lånebelopp]])</f>
        <v>1.598787066581915E5</v>
      </c>
      <c r="J130" s="18">
        <f ca="1">IF(Amortering[[#This Row],[slut-
saldo]]&gt;0,LastRow-ROW(),0)</f>
        <v>233</v>
      </c>
    </row>
    <row r="131" spans="2:10" ht="15" customHeight="1" x14ac:dyDescent="0.25">
      <c r="B131" s="11">
        <f>ROWS($B$4:B131)</f>
        <v>128</v>
      </c>
      <c r="C131" s="25">
        <f ca="1">IF(AngivnaVärden,IF(Amortering[[#This Row],['#]]&lt;=LånetsLöptid,IF(ROW()-ROW(Amortering[[#Headers],[betalning
datum]])=1,LoanStart,IF(I130&gt;0,EDATE(C130,1),"")),""),"")</f>
        <v>48603</v>
      </c>
      <c r="D131" s="24">
        <f ca="1">IF(ROW()-ROW(Amortering[[#Headers],[öppnings-
saldo]])=1,Lånebelopp,IF(Amortering[[#This Row],[betalning
datum]]="",0,INDEX(Amortering[], ROW()-4,8)))</f>
        <v>1.598787066581915E5</v>
      </c>
      <c r="E131" s="24">
        <f ca="1">IF(AngivnaVärden,IF(ROW()-ROW(Amortering[[#Headers],[ränta]])=1,-IPMT(Räntesats/12,1,LånetsLöptid-ROWS($C$4:C131)+1,Amortering[[#This Row],[öppnings-
saldo]]),IFERROR(-IPMT(Räntesats/12,1,Amortering[[#This Row],['#
återstående]],D132),0)),0)</f>
        <v>6.644634362079571E2</v>
      </c>
      <c r="F131" s="24">
        <f ca="1">IFERROR(IF(AND(AngivnaVärden,Amortering[[#This Row],[betalning
datum]]&lt;&gt;""),-PPMT(Räntesats/12,1,LånetsLöptid-ROWS($C$4:C131)+1,Amortering[[#This Row],[öppnings-
saldo]]),""),0)</f>
        <v>4.074819682818136E2</v>
      </c>
      <c r="G131" s="24">
        <f ca="1">IF(Amortering[[#This Row],[betalning
datum]]="",0,PropertyTaxAmount)</f>
        <v>375</v>
      </c>
      <c r="H131" s="24">
        <f ca="1">IF(Amortering[[#This Row],[betalning
datum]]="",0,Amortering[[#This Row],[ränta]]+Amortering[[#This Row],[lånebelopp]]+Amortering[[#This Row],[fastighets-
avgift]])</f>
        <v>1.4469454044897707E3</v>
      </c>
      <c r="I131" s="24">
        <f ca="1">IF(Amortering[[#This Row],[betalning
datum]]="",0,Amortering[[#This Row],[öppnings-
saldo]]-Amortering[[#This Row],[lånebelopp]])</f>
        <v>1.594712246899097E5</v>
      </c>
      <c r="J131" s="18">
        <f ca="1">IF(Amortering[[#This Row],[slut-
saldo]]&gt;0,LastRow-ROW(),0)</f>
        <v>232</v>
      </c>
    </row>
    <row r="132" spans="2:10" ht="15" customHeight="1" x14ac:dyDescent="0.25">
      <c r="B132" s="11">
        <f>ROWS($B$4:B132)</f>
        <v>129</v>
      </c>
      <c r="C132" s="25">
        <f ca="1">IF(AngivnaVärden,IF(Amortering[[#This Row],['#]]&lt;=LånetsLöptid,IF(ROW()-ROW(Amortering[[#Headers],[betalning
datum]])=1,LoanStart,IF(I131&gt;0,EDATE(C131,1),"")),""),"")</f>
        <v>48634</v>
      </c>
      <c r="D132" s="24">
        <f ca="1">IF(ROW()-ROW(Amortering[[#Headers],[öppnings-
saldo]])=1,Lånebelopp,IF(Amortering[[#This Row],[betalning
datum]]="",0,INDEX(Amortering[], ROW()-4,8)))</f>
        <v>1.594712246899097E5</v>
      </c>
      <c r="E132" s="24">
        <f ca="1">IF(AngivnaVärden,IF(ROW()-ROW(Amortering[[#Headers],[ränta]])=1,-IPMT(Räntesats/12,1,LånetsLöptid-ROWS($C$4:C132)+1,Amortering[[#This Row],[öppnings-
saldo]]),IFERROR(-IPMT(Räntesats/12,1,Amortering[[#This Row],['#
återstående]],D133),0)),0)</f>
        <v>6.627585203337223E2</v>
      </c>
      <c r="F132" s="24">
        <f ca="1">IFERROR(IF(AND(AngivnaVärden,Amortering[[#This Row],[betalning
datum]]&lt;&gt;""),-PPMT(Räntesats/12,1,LånetsLöptid-ROWS($C$4:C132)+1,Amortering[[#This Row],[öppnings-
saldo]]),""),0)</f>
        <v>4.091798098163211E2</v>
      </c>
      <c r="G132" s="24">
        <f ca="1">IF(Amortering[[#This Row],[betalning
datum]]="",0,PropertyTaxAmount)</f>
        <v>375</v>
      </c>
      <c r="H132" s="24">
        <f ca="1">IF(Amortering[[#This Row],[betalning
datum]]="",0,Amortering[[#This Row],[ränta]]+Amortering[[#This Row],[lånebelopp]]+Amortering[[#This Row],[fastighets-
avgift]])</f>
        <v>1.4469383301500434E3</v>
      </c>
      <c r="I132" s="24">
        <f ca="1">IF(Amortering[[#This Row],[betalning
datum]]="",0,Amortering[[#This Row],[öppnings-
saldo]]-Amortering[[#This Row],[lånebelopp]])</f>
        <v>1.5906204488009337E5</v>
      </c>
      <c r="J132" s="18">
        <f ca="1">IF(Amortering[[#This Row],[slut-
saldo]]&gt;0,LastRow-ROW(),0)</f>
        <v>231</v>
      </c>
    </row>
    <row r="133" spans="2:10" ht="15" customHeight="1" x14ac:dyDescent="0.25">
      <c r="B133" s="11">
        <f>ROWS($B$4:B133)</f>
        <v>130</v>
      </c>
      <c r="C133" s="25">
        <f ca="1">IF(AngivnaVärden,IF(Amortering[[#This Row],['#]]&lt;=LånetsLöptid,IF(ROW()-ROW(Amortering[[#Headers],[betalning
datum]])=1,LoanStart,IF(I132&gt;0,EDATE(C132,1),"")),""),"")</f>
        <v>48662</v>
      </c>
      <c r="D133" s="24">
        <f ca="1">IF(ROW()-ROW(Amortering[[#Headers],[öppnings-
saldo]])=1,Lånebelopp,IF(Amortering[[#This Row],[betalning
datum]]="",0,INDEX(Amortering[], ROW()-4,8)))</f>
        <v>1.5906204488009337E5</v>
      </c>
      <c r="E133" s="24">
        <f ca="1">IF(AngivnaVärden,IF(ROW()-ROW(Amortering[[#Headers],[ränta]])=1,-IPMT(Räntesats/12,1,LånetsLöptid-ROWS($C$4:C133)+1,Amortering[[#This Row],[öppnings-
saldo]]),IFERROR(-IPMT(Räntesats/12,1,Amortering[[#This Row],['#
återstående]],D134),0)),0)</f>
        <v>6.61046500643345E2</v>
      </c>
      <c r="F133" s="24">
        <f ca="1">IFERROR(IF(AND(AngivnaVärden,Amortering[[#This Row],[betalning
datum]]&lt;&gt;""),-PPMT(Räntesats/12,1,LånetsLöptid-ROWS($C$4:C133)+1,Amortering[[#This Row],[öppnings-
saldo]]),""),0)</f>
        <v>4.1088472569055574E2</v>
      </c>
      <c r="G133" s="24">
        <f ca="1">IF(Amortering[[#This Row],[betalning
datum]]="",0,PropertyTaxAmount)</f>
        <v>375</v>
      </c>
      <c r="H133" s="24">
        <f ca="1">IF(Amortering[[#This Row],[betalning
datum]]="",0,Amortering[[#This Row],[ränta]]+Amortering[[#This Row],[lånebelopp]]+Amortering[[#This Row],[fastighets-
avgift]])</f>
        <v>1.4469312263339007E3</v>
      </c>
      <c r="I133" s="24">
        <f ca="1">IF(Amortering[[#This Row],[betalning
datum]]="",0,Amortering[[#This Row],[öppnings-
saldo]]-Amortering[[#This Row],[lånebelopp]])</f>
        <v>1.586511601544028E5</v>
      </c>
      <c r="J133" s="18">
        <f ca="1">IF(Amortering[[#This Row],[slut-
saldo]]&gt;0,LastRow-ROW(),0)</f>
        <v>230</v>
      </c>
    </row>
    <row r="134" spans="2:10" ht="15" customHeight="1" x14ac:dyDescent="0.25">
      <c r="B134" s="11">
        <f>ROWS($B$4:B134)</f>
        <v>131</v>
      </c>
      <c r="C134" s="25">
        <f ca="1">IF(AngivnaVärden,IF(Amortering[[#This Row],['#]]&lt;=LånetsLöptid,IF(ROW()-ROW(Amortering[[#Headers],[betalning
datum]])=1,LoanStart,IF(I133&gt;0,EDATE(C133,1),"")),""),"")</f>
        <v>48693</v>
      </c>
      <c r="D134" s="24">
        <f ca="1">IF(ROW()-ROW(Amortering[[#Headers],[öppnings-
saldo]])=1,Lånebelopp,IF(Amortering[[#This Row],[betalning
datum]]="",0,INDEX(Amortering[], ROW()-4,8)))</f>
        <v>1.586511601544028E5</v>
      </c>
      <c r="E134" s="24">
        <f ca="1">IF(AngivnaVärden,IF(ROW()-ROW(Amortering[[#Headers],[ränta]])=1,-IPMT(Räntesats/12,1,LånetsLöptid-ROWS($C$4:C134)+1,Amortering[[#This Row],[öppnings-
saldo]]),IFERROR(-IPMT(Räntesats/12,1,Amortering[[#This Row],['#
återstående]],D135),0)),0)</f>
        <v>6.593273475375912E2</v>
      </c>
      <c r="F134" s="24">
        <f ca="1">IFERROR(IF(AND(AngivnaVärden,Amortering[[#This Row],[betalning
datum]]&lt;&gt;""),-PPMT(Räntesats/12,1,LånetsLöptid-ROWS($C$4:C134)+1,Amortering[[#This Row],[öppnings-
saldo]]),""),0)</f>
        <v>4.1259674538093304E2</v>
      </c>
      <c r="G134" s="24">
        <f ca="1">IF(Amortering[[#This Row],[betalning
datum]]="",0,PropertyTaxAmount)</f>
        <v>375</v>
      </c>
      <c r="H134" s="24">
        <f ca="1">IF(Amortering[[#This Row],[betalning
datum]]="",0,Amortering[[#This Row],[ränta]]+Amortering[[#This Row],[lånebelopp]]+Amortering[[#This Row],[fastighets-
avgift]])</f>
        <v>1.4469240929185244E3</v>
      </c>
      <c r="I134" s="24">
        <f ca="1">IF(Amortering[[#This Row],[betalning
datum]]="",0,Amortering[[#This Row],[öppnings-
saldo]]-Amortering[[#This Row],[lånebelopp]])</f>
        <v>1.5823856340902188E5</v>
      </c>
      <c r="J134" s="18">
        <f ca="1">IF(Amortering[[#This Row],[slut-
saldo]]&gt;0,LastRow-ROW(),0)</f>
        <v>229</v>
      </c>
    </row>
    <row r="135" spans="2:10" ht="15" customHeight="1" x14ac:dyDescent="0.25">
      <c r="B135" s="11">
        <f>ROWS($B$4:B135)</f>
        <v>132</v>
      </c>
      <c r="C135" s="25">
        <f ca="1">IF(AngivnaVärden,IF(Amortering[[#This Row],['#]]&lt;=LånetsLöptid,IF(ROW()-ROW(Amortering[[#Headers],[betalning
datum]])=1,LoanStart,IF(I134&gt;0,EDATE(C134,1),"")),""),"")</f>
        <v>48723</v>
      </c>
      <c r="D135" s="24">
        <f ca="1">IF(ROW()-ROW(Amortering[[#Headers],[öppnings-
saldo]])=1,Lånebelopp,IF(Amortering[[#This Row],[betalning
datum]]="",0,INDEX(Amortering[], ROW()-4,8)))</f>
        <v>1.5823856340902188E5</v>
      </c>
      <c r="E135" s="24">
        <f ca="1">IF(AngivnaVärden,IF(ROW()-ROW(Amortering[[#Headers],[ränta]])=1,-IPMT(Räntesats/12,1,LånetsLöptid-ROWS($C$4:C135)+1,Amortering[[#This Row],[öppnings-
saldo]]),IFERROR(-IPMT(Räntesats/12,1,Amortering[[#This Row],['#
återstående]],D136),0)),0)</f>
        <v>6.576010312938967E2</v>
      </c>
      <c r="F135" s="24">
        <f ca="1">IFERROR(IF(AND(AngivnaVärden,Amortering[[#This Row],[betalning
datum]]&lt;&gt;""),-PPMT(Räntesats/12,1,LånetsLöptid-ROWS($C$4:C135)+1,Amortering[[#This Row],[öppnings-
saldo]]),""),0)</f>
        <v>4.1431589848668705E2</v>
      </c>
      <c r="G135" s="24">
        <f ca="1">IF(Amortering[[#This Row],[betalning
datum]]="",0,PropertyTaxAmount)</f>
        <v>375</v>
      </c>
      <c r="H135" s="24">
        <f ca="1">IF(Amortering[[#This Row],[betalning
datum]]="",0,Amortering[[#This Row],[ränta]]+Amortering[[#This Row],[lånebelopp]]+Amortering[[#This Row],[fastighets-
avgift]])</f>
        <v>1.4469169297805838E3</v>
      </c>
      <c r="I135" s="24">
        <f ca="1">IF(Amortering[[#This Row],[betalning
datum]]="",0,Amortering[[#This Row],[öppnings-
saldo]]-Amortering[[#This Row],[lånebelopp]])</f>
        <v>1.578242475105352E5</v>
      </c>
      <c r="J135" s="18">
        <f ca="1">IF(Amortering[[#This Row],[slut-
saldo]]&gt;0,LastRow-ROW(),0)</f>
        <v>228</v>
      </c>
    </row>
    <row r="136" spans="2:10" ht="15" customHeight="1" x14ac:dyDescent="0.25">
      <c r="B136" s="11">
        <f>ROWS($B$4:B136)</f>
        <v>133</v>
      </c>
      <c r="C136" s="25">
        <f ca="1">IF(AngivnaVärden,IF(Amortering[[#This Row],['#]]&lt;=LånetsLöptid,IF(ROW()-ROW(Amortering[[#Headers],[betalning
datum]])=1,LoanStart,IF(I135&gt;0,EDATE(C135,1),"")),""),"")</f>
        <v>48754</v>
      </c>
      <c r="D136" s="24">
        <f ca="1">IF(ROW()-ROW(Amortering[[#Headers],[öppnings-
saldo]])=1,Lånebelopp,IF(Amortering[[#This Row],[betalning
datum]]="",0,INDEX(Amortering[], ROW()-4,8)))</f>
        <v>1.578242475105352E5</v>
      </c>
      <c r="E136" s="24">
        <f ca="1">IF(AngivnaVärden,IF(ROW()-ROW(Amortering[[#Headers],[ränta]])=1,-IPMT(Räntesats/12,1,LånetsLöptid-ROWS($C$4:C136)+1,Amortering[[#This Row],[öppnings-
saldo]]),IFERROR(-IPMT(Räntesats/12,1,Amortering[[#This Row],['#
återstående]],D137),0)),0)</f>
        <v>6.558675220658534E2</v>
      </c>
      <c r="F136" s="24">
        <f ca="1">IFERROR(IF(AND(AngivnaVärden,Amortering[[#This Row],[betalning
datum]]&lt;&gt;""),-PPMT(Räntesats/12,1,LånetsLöptid-ROWS($C$4:C136)+1,Amortering[[#This Row],[öppnings-
saldo]]),""),0)</f>
        <v>4.160422147303816E2</v>
      </c>
      <c r="G136" s="24">
        <f ca="1">IF(Amortering[[#This Row],[betalning
datum]]="",0,PropertyTaxAmount)</f>
        <v>375</v>
      </c>
      <c r="H136" s="24">
        <f ca="1">IF(Amortering[[#This Row],[betalning
datum]]="",0,Amortering[[#This Row],[ränta]]+Amortering[[#This Row],[lånebelopp]]+Amortering[[#This Row],[fastighets-
avgift]])</f>
        <v>1.446909736796235E3</v>
      </c>
      <c r="I136" s="24">
        <f ca="1">IF(Amortering[[#This Row],[betalning
datum]]="",0,Amortering[[#This Row],[öppnings-
saldo]]-Amortering[[#This Row],[lånebelopp]])</f>
        <v>1.5740820529580483E5</v>
      </c>
      <c r="J136" s="18">
        <f ca="1">IF(Amortering[[#This Row],[slut-
saldo]]&gt;0,LastRow-ROW(),0)</f>
        <v>227</v>
      </c>
    </row>
    <row r="137" spans="2:10" ht="15" customHeight="1" x14ac:dyDescent="0.25">
      <c r="B137" s="11">
        <f>ROWS($B$4:B137)</f>
        <v>134</v>
      </c>
      <c r="C137" s="25">
        <f ca="1">IF(AngivnaVärden,IF(Amortering[[#This Row],['#]]&lt;=LånetsLöptid,IF(ROW()-ROW(Amortering[[#Headers],[betalning
datum]])=1,LoanStart,IF(I136&gt;0,EDATE(C136,1),"")),""),"")</f>
        <v>48784</v>
      </c>
      <c r="D137" s="24">
        <f ca="1">IF(ROW()-ROW(Amortering[[#Headers],[öppnings-
saldo]])=1,Lånebelopp,IF(Amortering[[#This Row],[betalning
datum]]="",0,INDEX(Amortering[], ROW()-4,8)))</f>
        <v>1.5740820529580483E5</v>
      </c>
      <c r="E137" s="24">
        <f ca="1">IF(AngivnaVärden,IF(ROW()-ROW(Amortering[[#Headers],[ränta]])=1,-IPMT(Räntesats/12,1,LånetsLöptid-ROWS($C$4:C137)+1,Amortering[[#This Row],[öppnings-
saldo]]),IFERROR(-IPMT(Räntesats/12,1,Amortering[[#This Row],['#
återstående]],D138),0)),0)</f>
        <v>6.541267898826934E2</v>
      </c>
      <c r="F137" s="24">
        <f ca="1">IFERROR(IF(AND(AngivnaVärden,Amortering[[#This Row],[betalning
datum]]&lt;&gt;""),-PPMT(Räntesats/12,1,LånetsLöptid-ROWS($C$4:C137)+1,Amortering[[#This Row],[öppnings-
saldo]]),""),0)</f>
        <v>4.177757239584248E2</v>
      </c>
      <c r="G137" s="24">
        <f ca="1">IF(Amortering[[#This Row],[betalning
datum]]="",0,PropertyTaxAmount)</f>
        <v>375</v>
      </c>
      <c r="H137" s="24">
        <f ca="1">IF(Amortering[[#This Row],[betalning
datum]]="",0,Amortering[[#This Row],[ränta]]+Amortering[[#This Row],[lånebelopp]]+Amortering[[#This Row],[fastighets-
avgift]])</f>
        <v>1.4469025138411182E3</v>
      </c>
      <c r="I137" s="24">
        <f ca="1">IF(Amortering[[#This Row],[betalning
datum]]="",0,Amortering[[#This Row],[öppnings-
saldo]]-Amortering[[#This Row],[lånebelopp]])</f>
        <v>1.569904295718464E5</v>
      </c>
      <c r="J137" s="18">
        <f ca="1">IF(Amortering[[#This Row],[slut-
saldo]]&gt;0,LastRow-ROW(),0)</f>
        <v>226</v>
      </c>
    </row>
    <row r="138" spans="2:10" ht="15" customHeight="1" x14ac:dyDescent="0.25">
      <c r="B138" s="11">
        <f>ROWS($B$4:B138)</f>
        <v>135</v>
      </c>
      <c r="C138" s="25">
        <f ca="1">IF(AngivnaVärden,IF(Amortering[[#This Row],['#]]&lt;=LånetsLöptid,IF(ROW()-ROW(Amortering[[#Headers],[betalning
datum]])=1,LoanStart,IF(I137&gt;0,EDATE(C137,1),"")),""),"")</f>
        <v>48815</v>
      </c>
      <c r="D138" s="24">
        <f ca="1">IF(ROW()-ROW(Amortering[[#Headers],[öppnings-
saldo]])=1,Lånebelopp,IF(Amortering[[#This Row],[betalning
datum]]="",0,INDEX(Amortering[], ROW()-4,8)))</f>
        <v>1.569904295718464E5</v>
      </c>
      <c r="E138" s="24">
        <f ca="1">IF(AngivnaVärden,IF(ROW()-ROW(Amortering[[#Headers],[ränta]])=1,-IPMT(Räntesats/12,1,LånetsLöptid-ROWS($C$4:C138)+1,Amortering[[#This Row],[öppnings-
saldo]]),IFERROR(-IPMT(Räntesats/12,1,Amortering[[#This Row],['#
återstående]],D139),0)),0)</f>
        <v>6.523788046487701E2</v>
      </c>
      <c r="F138" s="24">
        <f ca="1">IFERROR(IF(AND(AngivnaVärden,Amortering[[#This Row],[betalning
datum]]&lt;&gt;""),-PPMT(Räntesats/12,1,LånetsLöptid-ROWS($C$4:C138)+1,Amortering[[#This Row],[öppnings-
saldo]]),""),0)</f>
        <v>4.1951645614158497E2</v>
      </c>
      <c r="G138" s="24">
        <f ca="1">IF(Amortering[[#This Row],[betalning
datum]]="",0,PropertyTaxAmount)</f>
        <v>375</v>
      </c>
      <c r="H138" s="24">
        <f ca="1">IF(Amortering[[#This Row],[betalning
datum]]="",0,Amortering[[#This Row],[ränta]]+Amortering[[#This Row],[lånebelopp]]+Amortering[[#This Row],[fastighets-
avgift]])</f>
        <v>1.4468952607903552E3</v>
      </c>
      <c r="I138" s="24">
        <f ca="1">IF(Amortering[[#This Row],[betalning
datum]]="",0,Amortering[[#This Row],[öppnings-
saldo]]-Amortering[[#This Row],[lånebelopp]])</f>
        <v>1.5657091311570484E5</v>
      </c>
      <c r="J138" s="18">
        <f ca="1">IF(Amortering[[#This Row],[slut-
saldo]]&gt;0,LastRow-ROW(),0)</f>
        <v>225</v>
      </c>
    </row>
    <row r="139" spans="2:10" ht="15" customHeight="1" x14ac:dyDescent="0.25">
      <c r="B139" s="11">
        <f>ROWS($B$4:B139)</f>
        <v>136</v>
      </c>
      <c r="C139" s="25">
        <f ca="1">IF(AngivnaVärden,IF(Amortering[[#This Row],['#]]&lt;=LånetsLöptid,IF(ROW()-ROW(Amortering[[#Headers],[betalning
datum]])=1,LoanStart,IF(I138&gt;0,EDATE(C138,1),"")),""),"")</f>
        <v>48846</v>
      </c>
      <c r="D139" s="24">
        <f ca="1">IF(ROW()-ROW(Amortering[[#Headers],[öppnings-
saldo]])=1,Lånebelopp,IF(Amortering[[#This Row],[betalning
datum]]="",0,INDEX(Amortering[], ROW()-4,8)))</f>
        <v>1.5657091311570484E5</v>
      </c>
      <c r="E139" s="24">
        <f ca="1">IF(AngivnaVärden,IF(ROW()-ROW(Amortering[[#Headers],[ränta]])=1,-IPMT(Räntesats/12,1,LånetsLöptid-ROWS($C$4:C139)+1,Amortering[[#This Row],[öppnings-
saldo]]),IFERROR(-IPMT(Räntesats/12,1,Amortering[[#This Row],['#
återstående]],D140),0)),0)</f>
        <v>6.506235361430389E2</v>
      </c>
      <c r="F139" s="24">
        <f ca="1">IFERROR(IF(AND(AngivnaVärden,Amortering[[#This Row],[betalning
datum]]&lt;&gt;""),-PPMT(Räntesats/12,1,LånetsLöptid-ROWS($C$4:C139)+1,Amortering[[#This Row],[öppnings-
saldo]]),""),0)</f>
        <v>4.2126444137550817E2</v>
      </c>
      <c r="G139" s="24">
        <f ca="1">IF(Amortering[[#This Row],[betalning
datum]]="",0,PropertyTaxAmount)</f>
        <v>375</v>
      </c>
      <c r="H139" s="24">
        <f ca="1">IF(Amortering[[#This Row],[betalning
datum]]="",0,Amortering[[#This Row],[ränta]]+Amortering[[#This Row],[lånebelopp]]+Amortering[[#This Row],[fastighets-
avgift]])</f>
        <v>1.4468879775185471E3</v>
      </c>
      <c r="I139" s="24">
        <f ca="1">IF(Amortering[[#This Row],[betalning
datum]]="",0,Amortering[[#This Row],[öppnings-
saldo]]-Amortering[[#This Row],[lånebelopp]])</f>
        <v>1.5614964867432934E5</v>
      </c>
      <c r="J139" s="18">
        <f ca="1">IF(Amortering[[#This Row],[slut-
saldo]]&gt;0,LastRow-ROW(),0)</f>
        <v>224</v>
      </c>
    </row>
    <row r="140" spans="2:10" ht="15" customHeight="1" x14ac:dyDescent="0.25">
      <c r="B140" s="11">
        <f>ROWS($B$4:B140)</f>
        <v>137</v>
      </c>
      <c r="C140" s="25">
        <f ca="1">IF(AngivnaVärden,IF(Amortering[[#This Row],['#]]&lt;=LånetsLöptid,IF(ROW()-ROW(Amortering[[#Headers],[betalning
datum]])=1,LoanStart,IF(I139&gt;0,EDATE(C139,1),"")),""),"")</f>
        <v>48876</v>
      </c>
      <c r="D140" s="24">
        <f ca="1">IF(ROW()-ROW(Amortering[[#Headers],[öppnings-
saldo]])=1,Lånebelopp,IF(Amortering[[#This Row],[betalning
datum]]="",0,INDEX(Amortering[], ROW()-4,8)))</f>
        <v>1.5614964867432934E5</v>
      </c>
      <c r="E140" s="24">
        <f ca="1">IF(AngivnaVärden,IF(ROW()-ROW(Amortering[[#Headers],[ränta]])=1,-IPMT(Räntesats/12,1,LånetsLöptid-ROWS($C$4:C140)+1,Amortering[[#This Row],[öppnings-
saldo]]),IFERROR(-IPMT(Räntesats/12,1,Amortering[[#This Row],['#
återstående]],D141),0)),0)</f>
        <v>6.488609540185337E2</v>
      </c>
      <c r="F140" s="24">
        <f ca="1">IFERROR(IF(AND(AngivnaVärden,Amortering[[#This Row],[betalning
datum]]&lt;&gt;""),-PPMT(Räntesats/12,1,LånetsLöptid-ROWS($C$4:C140)+1,Amortering[[#This Row],[öppnings-
saldo]]),""),0)</f>
        <v>4.2301970988123946E2</v>
      </c>
      <c r="G140" s="24">
        <f ca="1">IF(Amortering[[#This Row],[betalning
datum]]="",0,PropertyTaxAmount)</f>
        <v>375</v>
      </c>
      <c r="H140" s="24">
        <f ca="1">IF(Amortering[[#This Row],[betalning
datum]]="",0,Amortering[[#This Row],[ränta]]+Amortering[[#This Row],[lånebelopp]]+Amortering[[#This Row],[fastighets-
avgift]])</f>
        <v>1.446880663899773E3</v>
      </c>
      <c r="I140" s="24">
        <f ca="1">IF(Amortering[[#This Row],[betalning
datum]]="",0,Amortering[[#This Row],[öppnings-
saldo]]-Amortering[[#This Row],[lånebelopp]])</f>
        <v>1.557266289644481E5</v>
      </c>
      <c r="J140" s="18">
        <f ca="1">IF(Amortering[[#This Row],[slut-
saldo]]&gt;0,LastRow-ROW(),0)</f>
        <v>223</v>
      </c>
    </row>
    <row r="141" spans="2:10" ht="15" customHeight="1" x14ac:dyDescent="0.25">
      <c r="B141" s="11">
        <f>ROWS($B$4:B141)</f>
        <v>138</v>
      </c>
      <c r="C141" s="25">
        <f ca="1">IF(AngivnaVärden,IF(Amortering[[#This Row],['#]]&lt;=LånetsLöptid,IF(ROW()-ROW(Amortering[[#Headers],[betalning
datum]])=1,LoanStart,IF(I140&gt;0,EDATE(C140,1),"")),""),"")</f>
        <v>48907</v>
      </c>
      <c r="D141" s="24">
        <f ca="1">IF(ROW()-ROW(Amortering[[#Headers],[öppnings-
saldo]])=1,Lånebelopp,IF(Amortering[[#This Row],[betalning
datum]]="",0,INDEX(Amortering[], ROW()-4,8)))</f>
        <v>1.557266289644481E5</v>
      </c>
      <c r="E141" s="24">
        <f ca="1">IF(AngivnaVärden,IF(ROW()-ROW(Amortering[[#Headers],[ränta]])=1,-IPMT(Räntesats/12,1,LånetsLöptid-ROWS($C$4:C141)+1,Amortering[[#This Row],[öppnings-
saldo]]),IFERROR(-IPMT(Räntesats/12,1,Amortering[[#This Row],['#
återstående]],D142),0)),0)</f>
        <v>6.470910278018431E2</v>
      </c>
      <c r="F141" s="24">
        <f ca="1">IFERROR(IF(AND(AngivnaVärden,Amortering[[#This Row],[betalning
datum]]&lt;&gt;""),-PPMT(Räntesats/12,1,LånetsLöptid-ROWS($C$4:C141)+1,Amortering[[#This Row],[öppnings-
saldo]]),""),0)</f>
        <v>4.2478229200574475E2</v>
      </c>
      <c r="G141" s="24">
        <f ca="1">IF(Amortering[[#This Row],[betalning
datum]]="",0,PropertyTaxAmount)</f>
        <v>375</v>
      </c>
      <c r="H141" s="24">
        <f ca="1">IF(Amortering[[#This Row],[betalning
datum]]="",0,Amortering[[#This Row],[ränta]]+Amortering[[#This Row],[lånebelopp]]+Amortering[[#This Row],[fastighets-
avgift]])</f>
        <v>1.446873319807588E3</v>
      </c>
      <c r="I141" s="24">
        <f ca="1">IF(Amortering[[#This Row],[betalning
datum]]="",0,Amortering[[#This Row],[öppnings-
saldo]]-Amortering[[#This Row],[lånebelopp]])</f>
        <v>1.5530184667244233E5</v>
      </c>
      <c r="J141" s="18">
        <f ca="1">IF(Amortering[[#This Row],[slut-
saldo]]&gt;0,LastRow-ROW(),0)</f>
        <v>222</v>
      </c>
    </row>
    <row r="142" spans="2:10" ht="15" customHeight="1" x14ac:dyDescent="0.25">
      <c r="B142" s="11">
        <f>ROWS($B$4:B142)</f>
        <v>139</v>
      </c>
      <c r="C142" s="25">
        <f ca="1">IF(AngivnaVärden,IF(Amortering[[#This Row],['#]]&lt;=LånetsLöptid,IF(ROW()-ROW(Amortering[[#Headers],[betalning
datum]])=1,LoanStart,IF(I141&gt;0,EDATE(C141,1),"")),""),"")</f>
        <v>48937</v>
      </c>
      <c r="D142" s="24">
        <f ca="1">IF(ROW()-ROW(Amortering[[#Headers],[öppnings-
saldo]])=1,Lånebelopp,IF(Amortering[[#This Row],[betalning
datum]]="",0,INDEX(Amortering[], ROW()-4,8)))</f>
        <v>1.5530184667244233E5</v>
      </c>
      <c r="E142" s="24">
        <f ca="1">IF(AngivnaVärden,IF(ROW()-ROW(Amortering[[#Headers],[ränta]])=1,-IPMT(Räntesats/12,1,LånetsLöptid-ROWS($C$4:C142)+1,Amortering[[#This Row],[öppnings-
saldo]]),IFERROR(-IPMT(Räntesats/12,1,Amortering[[#This Row],['#
återstående]],D143),0)),0)</f>
        <v>6.453137268925828E2</v>
      </c>
      <c r="F142" s="24">
        <f ca="1">IFERROR(IF(AND(AngivnaVärden,Amortering[[#This Row],[betalning
datum]]&lt;&gt;""),-PPMT(Räntesats/12,1,LånetsLöptid-ROWS($C$4:C142)+1,Amortering[[#This Row],[öppnings-
saldo]]),""),0)</f>
        <v>4.2655221822243533E2</v>
      </c>
      <c r="G142" s="24">
        <f ca="1">IF(Amortering[[#This Row],[betalning
datum]]="",0,PropertyTaxAmount)</f>
        <v>375</v>
      </c>
      <c r="H142" s="24">
        <f ca="1">IF(Amortering[[#This Row],[betalning
datum]]="",0,Amortering[[#This Row],[ränta]]+Amortering[[#This Row],[lånebelopp]]+Amortering[[#This Row],[fastighets-
avgift]])</f>
        <v>1.4468659451150181E3</v>
      </c>
      <c r="I142" s="24">
        <f ca="1">IF(Amortering[[#This Row],[betalning
datum]]="",0,Amortering[[#This Row],[öppnings-
saldo]]-Amortering[[#This Row],[lånebelopp]])</f>
        <v>1.548752944542199E5</v>
      </c>
      <c r="J142" s="18">
        <f ca="1">IF(Amortering[[#This Row],[slut-
saldo]]&gt;0,LastRow-ROW(),0)</f>
        <v>221</v>
      </c>
    </row>
    <row r="143" spans="2:10" ht="15" customHeight="1" x14ac:dyDescent="0.25">
      <c r="B143" s="11">
        <f>ROWS($B$4:B143)</f>
        <v>140</v>
      </c>
      <c r="C143" s="25">
        <f ca="1">IF(AngivnaVärden,IF(Amortering[[#This Row],['#]]&lt;=LånetsLöptid,IF(ROW()-ROW(Amortering[[#Headers],[betalning
datum]])=1,LoanStart,IF(I142&gt;0,EDATE(C142,1),"")),""),"")</f>
        <v>48968</v>
      </c>
      <c r="D143" s="24">
        <f ca="1">IF(ROW()-ROW(Amortering[[#Headers],[öppnings-
saldo]])=1,Lånebelopp,IF(Amortering[[#This Row],[betalning
datum]]="",0,INDEX(Amortering[], ROW()-4,8)))</f>
        <v>1.548752944542199E5</v>
      </c>
      <c r="E143" s="24">
        <f ca="1">IF(AngivnaVärden,IF(ROW()-ROW(Amortering[[#Headers],[ränta]])=1,-IPMT(Räntesats/12,1,LånetsLöptid-ROWS($C$4:C143)+1,Amortering[[#This Row],[öppnings-
saldo]]),IFERROR(-IPMT(Räntesats/12,1,Amortering[[#This Row],['#
återstående]],D144),0)),0)</f>
        <v>6.435290205628676E2</v>
      </c>
      <c r="F143" s="24">
        <f ca="1">IFERROR(IF(AND(AngivnaVärden,Amortering[[#This Row],[betalning
datum]]&lt;&gt;""),-PPMT(Räntesats/12,1,LånetsLöptid-ROWS($C$4:C143)+1,Amortering[[#This Row],[öppnings-
saldo]]),""),0)</f>
        <v>4.283295191316955E2</v>
      </c>
      <c r="G143" s="24">
        <f ca="1">IF(Amortering[[#This Row],[betalning
datum]]="",0,PropertyTaxAmount)</f>
        <v>375</v>
      </c>
      <c r="H143" s="24">
        <f ca="1">IF(Amortering[[#This Row],[betalning
datum]]="",0,Amortering[[#This Row],[ränta]]+Amortering[[#This Row],[lånebelopp]]+Amortering[[#This Row],[fastighets-
avgift]])</f>
        <v>1.4468585396945632E3</v>
      </c>
      <c r="I143" s="24">
        <f ca="1">IF(Amortering[[#This Row],[betalning
datum]]="",0,Amortering[[#This Row],[öppnings-
saldo]]-Amortering[[#This Row],[lånebelopp]])</f>
        <v>1.544469649350882E5</v>
      </c>
      <c r="J143" s="18">
        <f ca="1">IF(Amortering[[#This Row],[slut-
saldo]]&gt;0,LastRow-ROW(),0)</f>
        <v>220</v>
      </c>
    </row>
    <row r="144" spans="2:10" ht="15" customHeight="1" x14ac:dyDescent="0.25">
      <c r="B144" s="11">
        <f>ROWS($B$4:B144)</f>
        <v>141</v>
      </c>
      <c r="C144" s="25">
        <f ca="1">IF(AngivnaVärden,IF(Amortering[[#This Row],['#]]&lt;=LånetsLöptid,IF(ROW()-ROW(Amortering[[#Headers],[betalning
datum]])=1,LoanStart,IF(I143&gt;0,EDATE(C143,1),"")),""),"")</f>
        <v>48999</v>
      </c>
      <c r="D144" s="24">
        <f ca="1">IF(ROW()-ROW(Amortering[[#Headers],[öppnings-
saldo]])=1,Lånebelopp,IF(Amortering[[#This Row],[betalning
datum]]="",0,INDEX(Amortering[], ROW()-4,8)))</f>
        <v>1.544469649350882E5</v>
      </c>
      <c r="E144" s="24">
        <f ca="1">IF(AngivnaVärden,IF(ROW()-ROW(Amortering[[#Headers],[ränta]])=1,-IPMT(Räntesats/12,1,LånetsLöptid-ROWS($C$4:C144)+1,Amortering[[#This Row],[öppnings-
saldo]]),IFERROR(-IPMT(Räntesats/12,1,Amortering[[#This Row],['#
återstående]],D145),0)),0)</f>
        <v>6.417368779567784E2</v>
      </c>
      <c r="F144" s="24">
        <f ca="1">IFERROR(IF(AND(AngivnaVärden,Amortering[[#This Row],[betalning
datum]]&lt;&gt;""),-PPMT(Räntesats/12,1,LånetsLöptid-ROWS($C$4:C144)+1,Amortering[[#This Row],[öppnings-
saldo]]),""),0)</f>
        <v>4.301142254614109E2</v>
      </c>
      <c r="G144" s="24">
        <f ca="1">IF(Amortering[[#This Row],[betalning
datum]]="",0,PropertyTaxAmount)</f>
        <v>375</v>
      </c>
      <c r="H144" s="24">
        <f ca="1">IF(Amortering[[#This Row],[betalning
datum]]="",0,Amortering[[#This Row],[ränta]]+Amortering[[#This Row],[lånebelopp]]+Amortering[[#This Row],[fastighets-
avgift]])</f>
        <v>1.4468511034181893E3</v>
      </c>
      <c r="I144" s="24">
        <f ca="1">IF(Amortering[[#This Row],[betalning
datum]]="",0,Amortering[[#This Row],[öppnings-
saldo]]-Amortering[[#This Row],[lånebelopp]])</f>
        <v>1.540168507096268E5</v>
      </c>
      <c r="J144" s="18">
        <f ca="1">IF(Amortering[[#This Row],[slut-
saldo]]&gt;0,LastRow-ROW(),0)</f>
        <v>219</v>
      </c>
    </row>
    <row r="145" spans="2:10" ht="15" customHeight="1" x14ac:dyDescent="0.25">
      <c r="B145" s="11">
        <f>ROWS($B$4:B145)</f>
        <v>142</v>
      </c>
      <c r="C145" s="25">
        <f ca="1">IF(AngivnaVärden,IF(Amortering[[#This Row],['#]]&lt;=LånetsLöptid,IF(ROW()-ROW(Amortering[[#Headers],[betalning
datum]])=1,LoanStart,IF(I144&gt;0,EDATE(C144,1),"")),""),"")</f>
        <v>49027</v>
      </c>
      <c r="D145" s="24">
        <f ca="1">IF(ROW()-ROW(Amortering[[#Headers],[öppnings-
saldo]])=1,Lånebelopp,IF(Amortering[[#This Row],[betalning
datum]]="",0,INDEX(Amortering[], ROW()-4,8)))</f>
        <v>1.540168507096268E5</v>
      </c>
      <c r="E145" s="24">
        <f ca="1">IF(AngivnaVärden,IF(ROW()-ROW(Amortering[[#Headers],[ränta]])=1,-IPMT(Räntesats/12,1,LånetsLöptid-ROWS($C$4:C145)+1,Amortering[[#This Row],[öppnings-
saldo]]),IFERROR(-IPMT(Räntesats/12,1,Amortering[[#This Row],['#
återstående]],D146),0)),0)</f>
        <v>6.399372680898305E2</v>
      </c>
      <c r="F145" s="24">
        <f ca="1">IFERROR(IF(AND(AngivnaVärden,Amortering[[#This Row],[betalning
datum]]&lt;&gt;""),-PPMT(Räntesats/12,1,LånetsLöptid-ROWS($C$4:C145)+1,Amortering[[#This Row],[öppnings-
saldo]]),""),0)</f>
        <v>4.3190636806750007E2</v>
      </c>
      <c r="G145" s="24">
        <f ca="1">IF(Amortering[[#This Row],[betalning
datum]]="",0,PropertyTaxAmount)</f>
        <v>375</v>
      </c>
      <c r="H145" s="24">
        <f ca="1">IF(Amortering[[#This Row],[betalning
datum]]="",0,Amortering[[#This Row],[ränta]]+Amortering[[#This Row],[lånebelopp]]+Amortering[[#This Row],[fastighets-
avgift]])</f>
        <v>1.4468436361573306E3</v>
      </c>
      <c r="I145" s="24">
        <f ca="1">IF(Amortering[[#This Row],[betalning
datum]]="",0,Amortering[[#This Row],[öppnings-
saldo]]-Amortering[[#This Row],[lånebelopp]])</f>
        <v>1.535849443415593E5</v>
      </c>
      <c r="J145" s="18">
        <f ca="1">IF(Amortering[[#This Row],[slut-
saldo]]&gt;0,LastRow-ROW(),0)</f>
        <v>218</v>
      </c>
    </row>
    <row r="146" spans="2:10" ht="15" customHeight="1" x14ac:dyDescent="0.25">
      <c r="B146" s="11">
        <f>ROWS($B$4:B146)</f>
        <v>143</v>
      </c>
      <c r="C146" s="25">
        <f ca="1">IF(AngivnaVärden,IF(Amortering[[#This Row],['#]]&lt;=LånetsLöptid,IF(ROW()-ROW(Amortering[[#Headers],[betalning
datum]])=1,LoanStart,IF(I145&gt;0,EDATE(C145,1),"")),""),"")</f>
        <v>49058</v>
      </c>
      <c r="D146" s="24">
        <f ca="1">IF(ROW()-ROW(Amortering[[#Headers],[öppnings-
saldo]])=1,Lånebelopp,IF(Amortering[[#This Row],[betalning
datum]]="",0,INDEX(Amortering[], ROW()-4,8)))</f>
        <v>1.535849443415593E5</v>
      </c>
      <c r="E146" s="24">
        <f ca="1">IF(AngivnaVärden,IF(ROW()-ROW(Amortering[[#Headers],[ränta]])=1,-IPMT(Räntesats/12,1,LånetsLöptid-ROWS($C$4:C146)+1,Amortering[[#This Row],[öppnings-
saldo]]),IFERROR(-IPMT(Räntesats/12,1,Amortering[[#This Row],['#
återstående]],D147),0)),0)</f>
        <v>6.38130159848437E2</v>
      </c>
      <c r="F146" s="24">
        <f ca="1">IFERROR(IF(AND(AngivnaVärden,Amortering[[#This Row],[betalning
datum]]&lt;&gt;""),-PPMT(Räntesats/12,1,LånetsLöptid-ROWS($C$4:C146)+1,Amortering[[#This Row],[öppnings-
saldo]]),""),0)</f>
        <v>4.33705977934448E2</v>
      </c>
      <c r="G146" s="24">
        <f ca="1">IF(Amortering[[#This Row],[betalning
datum]]="",0,PropertyTaxAmount)</f>
        <v>375</v>
      </c>
      <c r="H146" s="24">
        <f ca="1">IF(Amortering[[#This Row],[betalning
datum]]="",0,Amortering[[#This Row],[ränta]]+Amortering[[#This Row],[lånebelopp]]+Amortering[[#This Row],[fastighets-
avgift]])</f>
        <v>1.446836137782885E3</v>
      </c>
      <c r="I146" s="24">
        <f ca="1">IF(Amortering[[#This Row],[betalning
datum]]="",0,Amortering[[#This Row],[öppnings-
saldo]]-Amortering[[#This Row],[lånebelopp]])</f>
        <v>1.5315123836362487E5</v>
      </c>
      <c r="J146" s="18">
        <f ca="1">IF(Amortering[[#This Row],[slut-
saldo]]&gt;0,LastRow-ROW(),0)</f>
        <v>217</v>
      </c>
    </row>
    <row r="147" spans="2:10" ht="15" customHeight="1" x14ac:dyDescent="0.25">
      <c r="B147" s="11">
        <f>ROWS($B$4:B147)</f>
        <v>144</v>
      </c>
      <c r="C147" s="25">
        <f ca="1">IF(AngivnaVärden,IF(Amortering[[#This Row],['#]]&lt;=LånetsLöptid,IF(ROW()-ROW(Amortering[[#Headers],[betalning
datum]])=1,LoanStart,IF(I146&gt;0,EDATE(C146,1),"")),""),"")</f>
        <v>49088</v>
      </c>
      <c r="D147" s="24">
        <f ca="1">IF(ROW()-ROW(Amortering[[#Headers],[öppnings-
saldo]])=1,Lånebelopp,IF(Amortering[[#This Row],[betalning
datum]]="",0,INDEX(Amortering[], ROW()-4,8)))</f>
        <v>1.5315123836362487E5</v>
      </c>
      <c r="E147" s="24">
        <f ca="1">IF(AngivnaVärden,IF(ROW()-ROW(Amortering[[#Headers],[ränta]])=1,-IPMT(Räntesats/12,1,LånetsLöptid-ROWS($C$4:C147)+1,Amortering[[#This Row],[öppnings-
saldo]]),IFERROR(-IPMT(Räntesats/12,1,Amortering[[#This Row],['#
återstående]],D148),0)),0)</f>
        <v>6.36315521989371E2</v>
      </c>
      <c r="F147" s="24">
        <f ca="1">IFERROR(IF(AND(AngivnaVärden,Amortering[[#This Row],[betalning
datum]]&lt;&gt;""),-PPMT(Räntesats/12,1,LånetsLöptid-ROWS($C$4:C147)+1,Amortering[[#This Row],[öppnings-
saldo]]),""),0)</f>
        <v>4.355130861758415E2</v>
      </c>
      <c r="G147" s="24">
        <f ca="1">IF(Amortering[[#This Row],[betalning
datum]]="",0,PropertyTaxAmount)</f>
        <v>375</v>
      </c>
      <c r="H147" s="24">
        <f ca="1">IF(Amortering[[#This Row],[betalning
datum]]="",0,Amortering[[#This Row],[ränta]]+Amortering[[#This Row],[lånebelopp]]+Amortering[[#This Row],[fastighets-
avgift]])</f>
        <v>1.4468286081652125E3</v>
      </c>
      <c r="I147" s="24">
        <f ca="1">IF(Amortering[[#This Row],[betalning
datum]]="",0,Amortering[[#This Row],[öppnings-
saldo]]-Amortering[[#This Row],[lånebelopp]])</f>
        <v>1.5271572527744903E5</v>
      </c>
      <c r="J147" s="18">
        <f ca="1">IF(Amortering[[#This Row],[slut-
saldo]]&gt;0,LastRow-ROW(),0)</f>
        <v>216</v>
      </c>
    </row>
    <row r="148" spans="2:10" ht="15" customHeight="1" x14ac:dyDescent="0.25">
      <c r="B148" s="11">
        <f>ROWS($B$4:B148)</f>
        <v>145</v>
      </c>
      <c r="C148" s="25">
        <f ca="1">IF(AngivnaVärden,IF(Amortering[[#This Row],['#]]&lt;=LånetsLöptid,IF(ROW()-ROW(Amortering[[#Headers],[betalning
datum]])=1,LoanStart,IF(I147&gt;0,EDATE(C147,1),"")),""),"")</f>
        <v>49119</v>
      </c>
      <c r="D148" s="24">
        <f ca="1">IF(ROW()-ROW(Amortering[[#Headers],[öppnings-
saldo]])=1,Lånebelopp,IF(Amortering[[#This Row],[betalning
datum]]="",0,INDEX(Amortering[], ROW()-4,8)))</f>
        <v>1.5271572527744903E5</v>
      </c>
      <c r="E148" s="24">
        <f ca="1">IF(AngivnaVärden,IF(ROW()-ROW(Amortering[[#Headers],[ränta]])=1,-IPMT(Räntesats/12,1,LånetsLöptid-ROWS($C$4:C148)+1,Amortering[[#This Row],[öppnings-
saldo]]),IFERROR(-IPMT(Räntesats/12,1,Amortering[[#This Row],['#
återstående]],D149),0)),0)</f>
        <v>6.344933231392256E2</v>
      </c>
      <c r="F148" s="24">
        <f ca="1">IFERROR(IF(AND(AngivnaVärden,Amortering[[#This Row],[betalning
datum]]&lt;&gt;""),-PPMT(Räntesats/12,1,LånetsLöptid-ROWS($C$4:C148)+1,Amortering[[#This Row],[öppnings-
saldo]]),""),0)</f>
        <v>4.3732772403490753E2</v>
      </c>
      <c r="G148" s="24">
        <f ca="1">IF(Amortering[[#This Row],[betalning
datum]]="",0,PropertyTaxAmount)</f>
        <v>375</v>
      </c>
      <c r="H148" s="24">
        <f ca="1">IF(Amortering[[#This Row],[betalning
datum]]="",0,Amortering[[#This Row],[ränta]]+Amortering[[#This Row],[lånebelopp]]+Amortering[[#This Row],[fastighets-
avgift]])</f>
        <v>1.4468210471741331E3</v>
      </c>
      <c r="I148" s="24">
        <f ca="1">IF(Amortering[[#This Row],[betalning
datum]]="",0,Amortering[[#This Row],[öppnings-
saldo]]-Amortering[[#This Row],[lånebelopp]])</f>
        <v>1.5227839755341414E5</v>
      </c>
      <c r="J148" s="18">
        <f ca="1">IF(Amortering[[#This Row],[slut-
saldo]]&gt;0,LastRow-ROW(),0)</f>
        <v>215</v>
      </c>
    </row>
    <row r="149" spans="2:10" ht="15" customHeight="1" x14ac:dyDescent="0.25">
      <c r="B149" s="11">
        <f>ROWS($B$4:B149)</f>
        <v>146</v>
      </c>
      <c r="C149" s="25">
        <f ca="1">IF(AngivnaVärden,IF(Amortering[[#This Row],['#]]&lt;=LånetsLöptid,IF(ROW()-ROW(Amortering[[#Headers],[betalning
datum]])=1,LoanStart,IF(I148&gt;0,EDATE(C148,1),"")),""),"")</f>
        <v>49149</v>
      </c>
      <c r="D149" s="24">
        <f ca="1">IF(ROW()-ROW(Amortering[[#Headers],[öppnings-
saldo]])=1,Lånebelopp,IF(Amortering[[#This Row],[betalning
datum]]="",0,INDEX(Amortering[], ROW()-4,8)))</f>
        <v>1.5227839755341414E5</v>
      </c>
      <c r="E149" s="24">
        <f ca="1">IF(AngivnaVärden,IF(ROW()-ROW(Amortering[[#Headers],[ränta]])=1,-IPMT(Räntesats/12,1,LånetsLöptid-ROWS($C$4:C149)+1,Amortering[[#This Row],[öppnings-
saldo]]),IFERROR(-IPMT(Räntesats/12,1,Amortering[[#This Row],['#
återstående]],D150),0)),0)</f>
        <v>6.326635317938711E2</v>
      </c>
      <c r="F149" s="24">
        <f ca="1">IFERROR(IF(AND(AngivnaVärden,Amortering[[#This Row],[betalning
datum]]&lt;&gt;""),-PPMT(Räntesats/12,1,LånetsLöptid-ROWS($C$4:C149)+1,Amortering[[#This Row],[öppnings-
saldo]]),""),0)</f>
        <v>4.3914992288505294E2</v>
      </c>
      <c r="G149" s="24">
        <f ca="1">IF(Amortering[[#This Row],[betalning
datum]]="",0,PropertyTaxAmount)</f>
        <v>375</v>
      </c>
      <c r="H149" s="24">
        <f ca="1">IF(Amortering[[#This Row],[betalning
datum]]="",0,Amortering[[#This Row],[ränta]]+Amortering[[#This Row],[lånebelopp]]+Amortering[[#This Row],[fastighets-
avgift]])</f>
        <v>1.446813454678924E3</v>
      </c>
      <c r="I149" s="24">
        <f ca="1">IF(Amortering[[#This Row],[betalning
datum]]="",0,Amortering[[#This Row],[öppnings-
saldo]]-Amortering[[#This Row],[lånebelopp]])</f>
        <v>1.5183924763052908E5</v>
      </c>
      <c r="J149" s="18">
        <f ca="1">IF(Amortering[[#This Row],[slut-
saldo]]&gt;0,LastRow-ROW(),0)</f>
        <v>214</v>
      </c>
    </row>
    <row r="150" spans="2:10" ht="15" customHeight="1" x14ac:dyDescent="0.25">
      <c r="B150" s="11">
        <f>ROWS($B$4:B150)</f>
        <v>147</v>
      </c>
      <c r="C150" s="25">
        <f ca="1">IF(AngivnaVärden,IF(Amortering[[#This Row],['#]]&lt;=LånetsLöptid,IF(ROW()-ROW(Amortering[[#Headers],[betalning
datum]])=1,LoanStart,IF(I149&gt;0,EDATE(C149,1),"")),""),"")</f>
        <v>49180</v>
      </c>
      <c r="D150" s="24">
        <f ca="1">IF(ROW()-ROW(Amortering[[#Headers],[öppnings-
saldo]])=1,Lånebelopp,IF(Amortering[[#This Row],[betalning
datum]]="",0,INDEX(Amortering[], ROW()-4,8)))</f>
        <v>1.5183924763052908E5</v>
      </c>
      <c r="E150" s="24">
        <f ca="1">IF(AngivnaVärden,IF(ROW()-ROW(Amortering[[#Headers],[ränta]])=1,-IPMT(Räntesats/12,1,LånetsLöptid-ROWS($C$4:C150)+1,Amortering[[#This Row],[öppnings-
saldo]]),IFERROR(-IPMT(Räntesats/12,1,Amortering[[#This Row],['#
återstående]],D151),0)),0)</f>
        <v>6.308261163179111E2</v>
      </c>
      <c r="F150" s="24">
        <f ca="1">IFERROR(IF(AND(AngivnaVärden,Amortering[[#This Row],[betalning
datum]]&lt;&gt;""),-PPMT(Räntesats/12,1,LånetsLöptid-ROWS($C$4:C150)+1,Amortering[[#This Row],[öppnings-
saldo]]),""),0)</f>
        <v>4.409797142304073E2</v>
      </c>
      <c r="G150" s="24">
        <f ca="1">IF(Amortering[[#This Row],[betalning
datum]]="",0,PropertyTaxAmount)</f>
        <v>375</v>
      </c>
      <c r="H150" s="24">
        <f ca="1">IF(Amortering[[#This Row],[betalning
datum]]="",0,Amortering[[#This Row],[ränta]]+Amortering[[#This Row],[lånebelopp]]+Amortering[[#This Row],[fastighets-
avgift]])</f>
        <v>1.4468058305483185E3</v>
      </c>
      <c r="I150" s="24">
        <f ca="1">IF(Amortering[[#This Row],[betalning
datum]]="",0,Amortering[[#This Row],[öppnings-
saldo]]-Amortering[[#This Row],[lånebelopp]])</f>
        <v>1.5139826791629868E5</v>
      </c>
      <c r="J150" s="18">
        <f ca="1">IF(Amortering[[#This Row],[slut-
saldo]]&gt;0,LastRow-ROW(),0)</f>
        <v>213</v>
      </c>
    </row>
    <row r="151" spans="2:10" ht="15" customHeight="1" x14ac:dyDescent="0.25">
      <c r="B151" s="11">
        <f>ROWS($B$4:B151)</f>
        <v>148</v>
      </c>
      <c r="C151" s="25">
        <f ca="1">IF(AngivnaVärden,IF(Amortering[[#This Row],['#]]&lt;=LånetsLöptid,IF(ROW()-ROW(Amortering[[#Headers],[betalning
datum]])=1,LoanStart,IF(I150&gt;0,EDATE(C150,1),"")),""),"")</f>
        <v>49211</v>
      </c>
      <c r="D151" s="24">
        <f ca="1">IF(ROW()-ROW(Amortering[[#Headers],[öppnings-
saldo]])=1,Lånebelopp,IF(Amortering[[#This Row],[betalning
datum]]="",0,INDEX(Amortering[], ROW()-4,8)))</f>
        <v>1.5139826791629868E5</v>
      </c>
      <c r="E151" s="24">
        <f ca="1">IF(AngivnaVärden,IF(ROW()-ROW(Amortering[[#Headers],[ränta]])=1,-IPMT(Räntesats/12,1,LånetsLöptid-ROWS($C$4:C151)+1,Amortering[[#This Row],[öppnings-
saldo]]),IFERROR(-IPMT(Räntesats/12,1,Amortering[[#This Row],['#
återstående]],D152),0)),0)</f>
        <v>6.289810449441345E2</v>
      </c>
      <c r="F151" s="24">
        <f ca="1">IFERROR(IF(AND(AngivnaVärden,Amortering[[#This Row],[betalning
datum]]&lt;&gt;""),-PPMT(Räntesats/12,1,LånetsLöptid-ROWS($C$4:C151)+1,Amortering[[#This Row],[öppnings-
saldo]]),""),0)</f>
        <v>4.4281712970636744E2</v>
      </c>
      <c r="G151" s="24">
        <f ca="1">IF(Amortering[[#This Row],[betalning
datum]]="",0,PropertyTaxAmount)</f>
        <v>375</v>
      </c>
      <c r="H151" s="24">
        <f ca="1">IF(Amortering[[#This Row],[betalning
datum]]="",0,Amortering[[#This Row],[ränta]]+Amortering[[#This Row],[lånebelopp]]+Amortering[[#This Row],[fastighets-
avgift]])</f>
        <v>1.446798174650502E3</v>
      </c>
      <c r="I151" s="24">
        <f ca="1">IF(Amortering[[#This Row],[betalning
datum]]="",0,Amortering[[#This Row],[öppnings-
saldo]]-Amortering[[#This Row],[lånebelopp]])</f>
        <v>1.509554507865923E5</v>
      </c>
      <c r="J151" s="18">
        <f ca="1">IF(Amortering[[#This Row],[slut-
saldo]]&gt;0,LastRow-ROW(),0)</f>
        <v>212</v>
      </c>
    </row>
    <row r="152" spans="2:10" ht="15" customHeight="1" x14ac:dyDescent="0.25">
      <c r="B152" s="11">
        <f>ROWS($B$4:B152)</f>
        <v>149</v>
      </c>
      <c r="C152" s="25">
        <f ca="1">IF(AngivnaVärden,IF(Amortering[[#This Row],['#]]&lt;=LånetsLöptid,IF(ROW()-ROW(Amortering[[#Headers],[betalning
datum]])=1,LoanStart,IF(I151&gt;0,EDATE(C151,1),"")),""),"")</f>
        <v>49241</v>
      </c>
      <c r="D152" s="24">
        <f ca="1">IF(ROW()-ROW(Amortering[[#Headers],[öppnings-
saldo]])=1,Lånebelopp,IF(Amortering[[#This Row],[betalning
datum]]="",0,INDEX(Amortering[], ROW()-4,8)))</f>
        <v>1.509554507865923E5</v>
      </c>
      <c r="E152" s="24">
        <f ca="1">IF(AngivnaVärden,IF(ROW()-ROW(Amortering[[#Headers],[ränta]])=1,-IPMT(Räntesats/12,1,LånetsLöptid-ROWS($C$4:C152)+1,Amortering[[#This Row],[öppnings-
saldo]]),IFERROR(-IPMT(Räntesats/12,1,Amortering[[#This Row],['#
återstående]],D153),0)),0)</f>
        <v>6.271282857729673E2</v>
      </c>
      <c r="F152" s="24">
        <f ca="1">IFERROR(IF(AND(AngivnaVärden,Amortering[[#This Row],[betalning
datum]]&lt;&gt;""),-PPMT(Räntesats/12,1,LånetsLöptid-ROWS($C$4:C152)+1,Amortering[[#This Row],[öppnings-
saldo]]),""),0)</f>
        <v>4.4466220108014386E2</v>
      </c>
      <c r="G152" s="24">
        <f ca="1">IF(Amortering[[#This Row],[betalning
datum]]="",0,PropertyTaxAmount)</f>
        <v>375</v>
      </c>
      <c r="H152" s="24">
        <f ca="1">IF(Amortering[[#This Row],[betalning
datum]]="",0,Amortering[[#This Row],[ränta]]+Amortering[[#This Row],[lånebelopp]]+Amortering[[#This Row],[fastighets-
avgift]])</f>
        <v>1.4467904868531111E3</v>
      </c>
      <c r="I152" s="24">
        <f ca="1">IF(Amortering[[#This Row],[betalning
datum]]="",0,Amortering[[#This Row],[öppnings-
saldo]]-Amortering[[#This Row],[lånebelopp]])</f>
        <v>1.5051078858551214E5</v>
      </c>
      <c r="J152" s="18">
        <f ca="1">IF(Amortering[[#This Row],[slut-
saldo]]&gt;0,LastRow-ROW(),0)</f>
        <v>211</v>
      </c>
    </row>
    <row r="153" spans="2:10" ht="15" customHeight="1" x14ac:dyDescent="0.25">
      <c r="B153" s="11">
        <f>ROWS($B$4:B153)</f>
        <v>150</v>
      </c>
      <c r="C153" s="25">
        <f ca="1">IF(AngivnaVärden,IF(Amortering[[#This Row],['#]]&lt;=LånetsLöptid,IF(ROW()-ROW(Amortering[[#Headers],[betalning
datum]])=1,LoanStart,IF(I152&gt;0,EDATE(C152,1),"")),""),"")</f>
        <v>49272</v>
      </c>
      <c r="D153" s="24">
        <f ca="1">IF(ROW()-ROW(Amortering[[#Headers],[öppnings-
saldo]])=1,Lånebelopp,IF(Amortering[[#This Row],[betalning
datum]]="",0,INDEX(Amortering[], ROW()-4,8)))</f>
        <v>1.5051078858551214E5</v>
      </c>
      <c r="E153" s="24">
        <f ca="1">IF(AngivnaVärden,IF(ROW()-ROW(Amortering[[#Headers],[ränta]])=1,-IPMT(Räntesats/12,1,LånetsLöptid-ROWS($C$4:C153)+1,Amortering[[#This Row],[öppnings-
saldo]]),IFERROR(-IPMT(Räntesats/12,1,Amortering[[#This Row],['#
återstående]],D154),0)),0)</f>
        <v>6.252678067719202E2</v>
      </c>
      <c r="F153" s="24">
        <f ca="1">IFERROR(IF(AND(AngivnaVärden,Amortering[[#This Row],[betalning
datum]]&lt;&gt;""),-PPMT(Räntesats/12,1,LånetsLöptid-ROWS($C$4:C153)+1,Amortering[[#This Row],[öppnings-
saldo]]),""),0)</f>
        <v>4.465149602513112E2</v>
      </c>
      <c r="G153" s="24">
        <f ca="1">IF(Amortering[[#This Row],[betalning
datum]]="",0,PropertyTaxAmount)</f>
        <v>375</v>
      </c>
      <c r="H153" s="24">
        <f ca="1">IF(Amortering[[#This Row],[betalning
datum]]="",0,Amortering[[#This Row],[ränta]]+Amortering[[#This Row],[lånebelopp]]+Amortering[[#This Row],[fastighets-
avgift]])</f>
        <v>1.4467827670232314E3</v>
      </c>
      <c r="I153" s="24">
        <f ca="1">IF(Amortering[[#This Row],[betalning
datum]]="",0,Amortering[[#This Row],[öppnings-
saldo]]-Amortering[[#This Row],[lånebelopp]])</f>
        <v>1.5006427362526083E5</v>
      </c>
      <c r="J153" s="18">
        <f ca="1">IF(Amortering[[#This Row],[slut-
saldo]]&gt;0,LastRow-ROW(),0)</f>
        <v>210</v>
      </c>
    </row>
    <row r="154" spans="2:10" ht="15" customHeight="1" x14ac:dyDescent="0.25">
      <c r="B154" s="11">
        <f>ROWS($B$4:B154)</f>
        <v>151</v>
      </c>
      <c r="C154" s="25">
        <f ca="1">IF(AngivnaVärden,IF(Amortering[[#This Row],['#]]&lt;=LånetsLöptid,IF(ROW()-ROW(Amortering[[#Headers],[betalning
datum]])=1,LoanStart,IF(I153&gt;0,EDATE(C153,1),"")),""),"")</f>
        <v>49302</v>
      </c>
      <c r="D154" s="24">
        <f ca="1">IF(ROW()-ROW(Amortering[[#Headers],[öppnings-
saldo]])=1,Lånebelopp,IF(Amortering[[#This Row],[betalning
datum]]="",0,INDEX(Amortering[], ROW()-4,8)))</f>
        <v>1.5006427362526083E5</v>
      </c>
      <c r="E154" s="24">
        <f ca="1">IF(AngivnaVärden,IF(ROW()-ROW(Amortering[[#Headers],[ränta]])=1,-IPMT(Räntesats/12,1,LånetsLöptid-ROWS($C$4:C154)+1,Amortering[[#This Row],[öppnings-
saldo]]),IFERROR(-IPMT(Räntesats/12,1,Amortering[[#This Row],['#
återstående]],D155),0)),0)</f>
        <v>6.233995757750353E2</v>
      </c>
      <c r="F154" s="24">
        <f ca="1">IFERROR(IF(AND(AngivnaVärden,Amortering[[#This Row],[betalning
datum]]&lt;&gt;""),-PPMT(Räntesats/12,1,LånetsLöptid-ROWS($C$4:C154)+1,Amortering[[#This Row],[öppnings-
saldo]]),""),0)</f>
        <v>4.483754392523585E2</v>
      </c>
      <c r="G154" s="24">
        <f ca="1">IF(Amortering[[#This Row],[betalning
datum]]="",0,PropertyTaxAmount)</f>
        <v>375</v>
      </c>
      <c r="H154" s="24">
        <f ca="1">IF(Amortering[[#This Row],[betalning
datum]]="",0,Amortering[[#This Row],[ränta]]+Amortering[[#This Row],[lånebelopp]]+Amortering[[#This Row],[fastighets-
avgift]])</f>
        <v>1.4467750150273937E3</v>
      </c>
      <c r="I154" s="24">
        <f ca="1">IF(Amortering[[#This Row],[betalning
datum]]="",0,Amortering[[#This Row],[öppnings-
saldo]]-Amortering[[#This Row],[lånebelopp]])</f>
        <v>1.4961589818600848E5</v>
      </c>
      <c r="J154" s="18">
        <f ca="1">IF(Amortering[[#This Row],[slut-
saldo]]&gt;0,LastRow-ROW(),0)</f>
        <v>209</v>
      </c>
    </row>
    <row r="155" spans="2:10" ht="15" customHeight="1" x14ac:dyDescent="0.25">
      <c r="B155" s="11">
        <f>ROWS($B$4:B155)</f>
        <v>152</v>
      </c>
      <c r="C155" s="25">
        <f ca="1">IF(AngivnaVärden,IF(Amortering[[#This Row],['#]]&lt;=LånetsLöptid,IF(ROW()-ROW(Amortering[[#Headers],[betalning
datum]])=1,LoanStart,IF(I154&gt;0,EDATE(C154,1),"")),""),"")</f>
        <v>49333</v>
      </c>
      <c r="D155" s="24">
        <f ca="1">IF(ROW()-ROW(Amortering[[#Headers],[öppnings-
saldo]])=1,Lånebelopp,IF(Amortering[[#This Row],[betalning
datum]]="",0,INDEX(Amortering[], ROW()-4,8)))</f>
        <v>1.4961589818600848E5</v>
      </c>
      <c r="E155" s="24">
        <f ca="1">IF(AngivnaVärden,IF(ROW()-ROW(Amortering[[#Headers],[ränta]])=1,-IPMT(Räntesats/12,1,LånetsLöptid-ROWS($C$4:C155)+1,Amortering[[#This Row],[öppnings-
saldo]]),IFERROR(-IPMT(Räntesats/12,1,Amortering[[#This Row],['#
återstående]],D156),0)),0)</f>
        <v>6.215235604823301E2</v>
      </c>
      <c r="F155" s="24">
        <f ca="1">IFERROR(IF(AND(AngivnaVärden,Amortering[[#This Row],[betalning
datum]]&lt;&gt;""),-PPMT(Räntesats/12,1,LånetsLöptid-ROWS($C$4:C155)+1,Amortering[[#This Row],[öppnings-
saldo]]),""),0)</f>
        <v>4.502436702492432E2</v>
      </c>
      <c r="G155" s="24">
        <f ca="1">IF(Amortering[[#This Row],[betalning
datum]]="",0,PropertyTaxAmount)</f>
        <v>375</v>
      </c>
      <c r="H155" s="24">
        <f ca="1">IF(Amortering[[#This Row],[betalning
datum]]="",0,Amortering[[#This Row],[ränta]]+Amortering[[#This Row],[lånebelopp]]+Amortering[[#This Row],[fastighets-
avgift]])</f>
        <v>1.4467672307315734E3</v>
      </c>
      <c r="I155" s="24">
        <f ca="1">IF(Amortering[[#This Row],[betalning
datum]]="",0,Amortering[[#This Row],[öppnings-
saldo]]-Amortering[[#This Row],[lånebelopp]])</f>
        <v>1.4916565451575923E5</v>
      </c>
      <c r="J155" s="18">
        <f ca="1">IF(Amortering[[#This Row],[slut-
saldo]]&gt;0,LastRow-ROW(),0)</f>
        <v>208</v>
      </c>
    </row>
    <row r="156" spans="2:10" ht="15" customHeight="1" x14ac:dyDescent="0.25">
      <c r="B156" s="11">
        <f>ROWS($B$4:B156)</f>
        <v>153</v>
      </c>
      <c r="C156" s="25">
        <f ca="1">IF(AngivnaVärden,IF(Amortering[[#This Row],['#]]&lt;=LånetsLöptid,IF(ROW()-ROW(Amortering[[#Headers],[betalning
datum]])=1,LoanStart,IF(I155&gt;0,EDATE(C155,1),"")),""),"")</f>
        <v>49364</v>
      </c>
      <c r="D156" s="24">
        <f ca="1">IF(ROW()-ROW(Amortering[[#Headers],[öppnings-
saldo]])=1,Lånebelopp,IF(Amortering[[#This Row],[betalning
datum]]="",0,INDEX(Amortering[], ROW()-4,8)))</f>
        <v>1.4916565451575923E5</v>
      </c>
      <c r="E156" s="24">
        <f ca="1">IF(AngivnaVärden,IF(ROW()-ROW(Amortering[[#Headers],[ränta]])=1,-IPMT(Räntesats/12,1,LånetsLöptid-ROWS($C$4:C156)+1,Amortering[[#This Row],[öppnings-
saldo]]),IFERROR(-IPMT(Räntesats/12,1,Amortering[[#This Row],['#
återstående]],D157),0)),0)</f>
        <v>6.196397284592387E2</v>
      </c>
      <c r="F156" s="24">
        <f ca="1">IFERROR(IF(AND(AngivnaVärden,Amortering[[#This Row],[betalning
datum]]&lt;&gt;""),-PPMT(Räntesats/12,1,LånetsLöptid-ROWS($C$4:C156)+1,Amortering[[#This Row],[öppnings-
saldo]]),""),0)</f>
        <v>4.521196855419483E2</v>
      </c>
      <c r="G156" s="24">
        <f ca="1">IF(Amortering[[#This Row],[betalning
datum]]="",0,PropertyTaxAmount)</f>
        <v>375</v>
      </c>
      <c r="H156" s="24">
        <f ca="1">IF(Amortering[[#This Row],[betalning
datum]]="",0,Amortering[[#This Row],[ränta]]+Amortering[[#This Row],[lånebelopp]]+Amortering[[#This Row],[fastighets-
avgift]])</f>
        <v>1.446759414001187E3</v>
      </c>
      <c r="I156" s="24">
        <f ca="1">IF(Amortering[[#This Row],[betalning
datum]]="",0,Amortering[[#This Row],[öppnings-
saldo]]-Amortering[[#This Row],[lånebelopp]])</f>
        <v>1.4871353483021728E5</v>
      </c>
      <c r="J156" s="18">
        <f ca="1">IF(Amortering[[#This Row],[slut-
saldo]]&gt;0,LastRow-ROW(),0)</f>
        <v>207</v>
      </c>
    </row>
    <row r="157" spans="2:10" ht="15" customHeight="1" x14ac:dyDescent="0.25">
      <c r="B157" s="11">
        <f>ROWS($B$4:B157)</f>
        <v>154</v>
      </c>
      <c r="C157" s="25">
        <f ca="1">IF(AngivnaVärden,IF(Amortering[[#This Row],['#]]&lt;=LånetsLöptid,IF(ROW()-ROW(Amortering[[#Headers],[betalning
datum]])=1,LoanStart,IF(I156&gt;0,EDATE(C156,1),"")),""),"")</f>
        <v>49392</v>
      </c>
      <c r="D157" s="24">
        <f ca="1">IF(ROW()-ROW(Amortering[[#Headers],[öppnings-
saldo]])=1,Lånebelopp,IF(Amortering[[#This Row],[betalning
datum]]="",0,INDEX(Amortering[], ROW()-4,8)))</f>
        <v>1.4871353483021728E5</v>
      </c>
      <c r="E157" s="24">
        <f ca="1">IF(AngivnaVärden,IF(ROW()-ROW(Amortering[[#Headers],[ränta]])=1,-IPMT(Räntesats/12,1,LånetsLöptid-ROWS($C$4:C157)+1,Amortering[[#This Row],[öppnings-
saldo]]),IFERROR(-IPMT(Räntesats/12,1,Amortering[[#This Row],['#
återstående]],D158),0)),0)</f>
        <v>6.17748047136051E2</v>
      </c>
      <c r="F157" s="24">
        <f ca="1">IFERROR(IF(AND(AngivnaVärden,Amortering[[#This Row],[betalning
datum]]&lt;&gt;""),-PPMT(Räntesats/12,1,LånetsLöptid-ROWS($C$4:C157)+1,Amortering[[#This Row],[öppnings-
saldo]]),""),0)</f>
        <v>4.5400351756503983E2</v>
      </c>
      <c r="G157" s="24">
        <f ca="1">IF(Amortering[[#This Row],[betalning
datum]]="",0,PropertyTaxAmount)</f>
        <v>375</v>
      </c>
      <c r="H157" s="24">
        <f ca="1">IF(Amortering[[#This Row],[betalning
datum]]="",0,Amortering[[#This Row],[ränta]]+Amortering[[#This Row],[lånebelopp]]+Amortering[[#This Row],[fastighets-
avgift]])</f>
        <v>1.446751564701091E3</v>
      </c>
      <c r="I157" s="24">
        <f ca="1">IF(Amortering[[#This Row],[betalning
datum]]="",0,Amortering[[#This Row],[öppnings-
saldo]]-Amortering[[#This Row],[lånebelopp]])</f>
        <v>1.4825953131265225E5</v>
      </c>
      <c r="J157" s="18">
        <f ca="1">IF(Amortering[[#This Row],[slut-
saldo]]&gt;0,LastRow-ROW(),0)</f>
        <v>206</v>
      </c>
    </row>
    <row r="158" spans="2:10" ht="15" customHeight="1" x14ac:dyDescent="0.25">
      <c r="B158" s="11">
        <f>ROWS($B$4:B158)</f>
        <v>155</v>
      </c>
      <c r="C158" s="25">
        <f ca="1">IF(AngivnaVärden,IF(Amortering[[#This Row],['#]]&lt;=LånetsLöptid,IF(ROW()-ROW(Amortering[[#Headers],[betalning
datum]])=1,LoanStart,IF(I157&gt;0,EDATE(C157,1),"")),""),"")</f>
        <v>49423</v>
      </c>
      <c r="D158" s="24">
        <f ca="1">IF(ROW()-ROW(Amortering[[#Headers],[öppnings-
saldo]])=1,Lånebelopp,IF(Amortering[[#This Row],[betalning
datum]]="",0,INDEX(Amortering[], ROW()-4,8)))</f>
        <v>1.4825953131265225E5</v>
      </c>
      <c r="E158" s="24">
        <f ca="1">IF(AngivnaVärden,IF(ROW()-ROW(Amortering[[#Headers],[ränta]])=1,-IPMT(Räntesats/12,1,LånetsLöptid-ROWS($C$4:C158)+1,Amortering[[#This Row],[öppnings-
saldo]]),IFERROR(-IPMT(Räntesats/12,1,Amortering[[#This Row],['#
återstående]],D159),0)),0)</f>
        <v>615.84848380735</v>
      </c>
      <c r="F158" s="24">
        <f ca="1">IFERROR(IF(AND(AngivnaVärden,Amortering[[#This Row],[betalning
datum]]&lt;&gt;""),-PPMT(Räntesats/12,1,LånetsLöptid-ROWS($C$4:C158)+1,Amortering[[#This Row],[öppnings-
saldo]]),""),0)</f>
        <v>4.558951988882275E2</v>
      </c>
      <c r="G158" s="24">
        <f ca="1">IF(Amortering[[#This Row],[betalning
datum]]="",0,PropertyTaxAmount)</f>
        <v>375</v>
      </c>
      <c r="H158" s="24">
        <f ca="1">IF(Amortering[[#This Row],[betalning
datum]]="",0,Amortering[[#This Row],[ränta]]+Amortering[[#This Row],[lånebelopp]]+Amortering[[#This Row],[fastighets-
avgift]])</f>
        <v>1.4467436826955775E3</v>
      </c>
      <c r="I158" s="24">
        <f ca="1">IF(Amortering[[#This Row],[betalning
datum]]="",0,Amortering[[#This Row],[öppnings-
saldo]]-Amortering[[#This Row],[lånebelopp]])</f>
        <v>1.4780363611376402E5</v>
      </c>
      <c r="J158" s="18">
        <f ca="1">IF(Amortering[[#This Row],[slut-
saldo]]&gt;0,LastRow-ROW(),0)</f>
        <v>205</v>
      </c>
    </row>
    <row r="159" spans="2:10" ht="15" customHeight="1" x14ac:dyDescent="0.25">
      <c r="B159" s="11">
        <f>ROWS($B$4:B159)</f>
        <v>156</v>
      </c>
      <c r="C159" s="25">
        <f ca="1">IF(AngivnaVärden,IF(Amortering[[#This Row],['#]]&lt;=LånetsLöptid,IF(ROW()-ROW(Amortering[[#Headers],[betalning
datum]])=1,LoanStart,IF(I158&gt;0,EDATE(C158,1),"")),""),"")</f>
        <v>49453</v>
      </c>
      <c r="D159" s="24">
        <f ca="1">IF(ROW()-ROW(Amortering[[#Headers],[öppnings-
saldo]])=1,Lånebelopp,IF(Amortering[[#This Row],[betalning
datum]]="",0,INDEX(Amortering[], ROW()-4,8)))</f>
        <v>1.4780363611376402E5</v>
      </c>
      <c r="E159" s="24">
        <f ca="1">IF(AngivnaVärden,IF(ROW()-ROW(Amortering[[#Headers],[ränta]])=1,-IPMT(Räntesats/12,1,LånetsLöptid-ROWS($C$4:C159)+1,Amortering[[#This Row],[öppnings-
saldo]]),IFERROR(-IPMT(Räntesats/12,1,Amortering[[#This Row],['#
återstående]],D160),0)),0)</f>
        <v>6.139410056314463E2</v>
      </c>
      <c r="F159" s="24">
        <f ca="1">IFERROR(IF(AND(AngivnaVärden,Amortering[[#This Row],[betalning
datum]]&lt;&gt;""),-PPMT(Räntesats/12,1,LånetsLöptid-ROWS($C$4:C159)+1,Amortering[[#This Row],[öppnings-
saldo]]),""),0)</f>
        <v>4.5779476221692846E2</v>
      </c>
      <c r="G159" s="24">
        <f ca="1">IF(Amortering[[#This Row],[betalning
datum]]="",0,PropertyTaxAmount)</f>
        <v>375</v>
      </c>
      <c r="H159" s="24">
        <f ca="1">IF(Amortering[[#This Row],[betalning
datum]]="",0,Amortering[[#This Row],[ränta]]+Amortering[[#This Row],[lånebelopp]]+Amortering[[#This Row],[fastighets-
avgift]])</f>
        <v>1.4467357678483747E3</v>
      </c>
      <c r="I159" s="24">
        <f ca="1">IF(Amortering[[#This Row],[betalning
datum]]="",0,Amortering[[#This Row],[öppnings-
saldo]]-Amortering[[#This Row],[lånebelopp]])</f>
        <v>1.473458413515471E5</v>
      </c>
      <c r="J159" s="18">
        <f ca="1">IF(Amortering[[#This Row],[slut-
saldo]]&gt;0,LastRow-ROW(),0)</f>
        <v>204</v>
      </c>
    </row>
    <row r="160" spans="2:10" ht="15" customHeight="1" x14ac:dyDescent="0.25">
      <c r="B160" s="11">
        <f>ROWS($B$4:B160)</f>
        <v>157</v>
      </c>
      <c r="C160" s="25">
        <f ca="1">IF(AngivnaVärden,IF(Amortering[[#This Row],['#]]&lt;=LånetsLöptid,IF(ROW()-ROW(Amortering[[#Headers],[betalning
datum]])=1,LoanStart,IF(I159&gt;0,EDATE(C159,1),"")),""),"")</f>
        <v>49484</v>
      </c>
      <c r="D160" s="24">
        <f ca="1">IF(ROW()-ROW(Amortering[[#Headers],[öppnings-
saldo]])=1,Lånebelopp,IF(Amortering[[#This Row],[betalning
datum]]="",0,INDEX(Amortering[], ROW()-4,8)))</f>
        <v>1.473458413515471E5</v>
      </c>
      <c r="E160" s="24">
        <f ca="1">IF(AngivnaVärden,IF(ROW()-ROW(Amortering[[#Headers],[ränta]])=1,-IPMT(Räntesats/12,1,LånetsLöptid-ROWS($C$4:C160)+1,Amortering[[#This Row],[öppnings-
saldo]]),IFERROR(-IPMT(Räntesats/12,1,Amortering[[#This Row],['#
återstående]],D161),0)),0)</f>
        <v>6.120255796298095E2</v>
      </c>
      <c r="F160" s="24">
        <f ca="1">IFERROR(IF(AND(AngivnaVärden,Amortering[[#This Row],[betalning
datum]]&lt;&gt;""),-PPMT(Räntesats/12,1,LånetsLöptid-ROWS($C$4:C160)+1,Amortering[[#This Row],[öppnings-
saldo]]),""),0)</f>
        <v>4.597022403928324E2</v>
      </c>
      <c r="G160" s="24">
        <f ca="1">IF(Amortering[[#This Row],[betalning
datum]]="",0,PropertyTaxAmount)</f>
        <v>375</v>
      </c>
      <c r="H160" s="24">
        <f ca="1">IF(Amortering[[#This Row],[betalning
datum]]="",0,Amortering[[#This Row],[ränta]]+Amortering[[#This Row],[lånebelopp]]+Amortering[[#This Row],[fastighets-
avgift]])</f>
        <v>1.446727820022642E3</v>
      </c>
      <c r="I160" s="24">
        <f ca="1">IF(Amortering[[#This Row],[betalning
datum]]="",0,Amortering[[#This Row],[öppnings-
saldo]]-Amortering[[#This Row],[lånebelopp]])</f>
        <v>1.4688613911115428E5</v>
      </c>
      <c r="J160" s="18">
        <f ca="1">IF(Amortering[[#This Row],[slut-
saldo]]&gt;0,LastRow-ROW(),0)</f>
        <v>203</v>
      </c>
    </row>
    <row r="161" spans="2:10" ht="15" customHeight="1" x14ac:dyDescent="0.25">
      <c r="B161" s="11">
        <f>ROWS($B$4:B161)</f>
        <v>158</v>
      </c>
      <c r="C161" s="25">
        <f ca="1">IF(AngivnaVärden,IF(Amortering[[#This Row],['#]]&lt;=LånetsLöptid,IF(ROW()-ROW(Amortering[[#Headers],[betalning
datum]])=1,LoanStart,IF(I160&gt;0,EDATE(C160,1),"")),""),"")</f>
        <v>49514</v>
      </c>
      <c r="D161" s="24">
        <f ca="1">IF(ROW()-ROW(Amortering[[#Headers],[öppnings-
saldo]])=1,Lånebelopp,IF(Amortering[[#This Row],[betalning
datum]]="",0,INDEX(Amortering[], ROW()-4,8)))</f>
        <v>1.4688613911115428E5</v>
      </c>
      <c r="E161" s="24">
        <f ca="1">IF(AngivnaVärden,IF(ROW()-ROW(Amortering[[#Headers],[ränta]])=1,-IPMT(Räntesats/12,1,LånetsLöptid-ROWS($C$4:C161)+1,Amortering[[#This Row],[öppnings-
saldo]]),IFERROR(-IPMT(Räntesats/12,1,Amortering[[#This Row],['#
återstående]],D162),0)),0)</f>
        <v>6.101021726864991E2</v>
      </c>
      <c r="F161" s="24">
        <f ca="1">IFERROR(IF(AND(AngivnaVärden,Amortering[[#This Row],[betalning
datum]]&lt;&gt;""),-PPMT(Räntesats/12,1,LånetsLöptid-ROWS($C$4:C161)+1,Amortering[[#This Row],[öppnings-
saldo]]),""),0)</f>
        <v>4.616176663944691E2</v>
      </c>
      <c r="G161" s="24">
        <f ca="1">IF(Amortering[[#This Row],[betalning
datum]]="",0,PropertyTaxAmount)</f>
        <v>375</v>
      </c>
      <c r="H161" s="24">
        <f ca="1">IF(Amortering[[#This Row],[betalning
datum]]="",0,Amortering[[#This Row],[ränta]]+Amortering[[#This Row],[lånebelopp]]+Amortering[[#This Row],[fastighets-
avgift]])</f>
        <v>1.446719839080968E3</v>
      </c>
      <c r="I161" s="24">
        <f ca="1">IF(Amortering[[#This Row],[betalning
datum]]="",0,Amortering[[#This Row],[öppnings-
saldo]]-Amortering[[#This Row],[lånebelopp]])</f>
        <v>1.464245214447598E5</v>
      </c>
      <c r="J161" s="18">
        <f ca="1">IF(Amortering[[#This Row],[slut-
saldo]]&gt;0,LastRow-ROW(),0)</f>
        <v>202</v>
      </c>
    </row>
    <row r="162" spans="2:10" ht="15" customHeight="1" x14ac:dyDescent="0.25">
      <c r="B162" s="11">
        <f>ROWS($B$4:B162)</f>
        <v>159</v>
      </c>
      <c r="C162" s="25">
        <f ca="1">IF(AngivnaVärden,IF(Amortering[[#This Row],['#]]&lt;=LånetsLöptid,IF(ROW()-ROW(Amortering[[#Headers],[betalning
datum]])=1,LoanStart,IF(I161&gt;0,EDATE(C161,1),"")),""),"")</f>
        <v>49545</v>
      </c>
      <c r="D162" s="24">
        <f ca="1">IF(ROW()-ROW(Amortering[[#Headers],[öppnings-
saldo]])=1,Lånebelopp,IF(Amortering[[#This Row],[betalning
datum]]="",0,INDEX(Amortering[], ROW()-4,8)))</f>
        <v>1.464245214447598E5</v>
      </c>
      <c r="E162" s="24">
        <f ca="1">IF(AngivnaVärden,IF(ROW()-ROW(Amortering[[#Headers],[ränta]])=1,-IPMT(Räntesats/12,1,LånetsLöptid-ROWS($C$4:C162)+1,Amortering[[#This Row],[öppnings-
saldo]]),IFERROR(-IPMT(Räntesats/12,1,Amortering[[#This Row],['#
återstående]],D163),0)),0)</f>
        <v>6.081707515475917E2</v>
      </c>
      <c r="F162" s="24">
        <f ca="1">IFERROR(IF(AND(AngivnaVärden,Amortering[[#This Row],[betalning
datum]]&lt;&gt;""),-PPMT(Räntesats/12,1,LånetsLöptid-ROWS($C$4:C162)+1,Amortering[[#This Row],[öppnings-
saldo]]),""),0)</f>
        <v>4.6354107333777944E2</v>
      </c>
      <c r="G162" s="24">
        <f ca="1">IF(Amortering[[#This Row],[betalning
datum]]="",0,PropertyTaxAmount)</f>
        <v>375</v>
      </c>
      <c r="H162" s="24">
        <f ca="1">IF(Amortering[[#This Row],[betalning
datum]]="",0,Amortering[[#This Row],[ränta]]+Amortering[[#This Row],[lånebelopp]]+Amortering[[#This Row],[fastighets-
avgift]])</f>
        <v>1.4467118248853712E3</v>
      </c>
      <c r="I162" s="24">
        <f ca="1">IF(Amortering[[#This Row],[betalning
datum]]="",0,Amortering[[#This Row],[öppnings-
saldo]]-Amortering[[#This Row],[lånebelopp]])</f>
        <v>1.4596098037142202E5</v>
      </c>
      <c r="J162" s="18">
        <f ca="1">IF(Amortering[[#This Row],[slut-
saldo]]&gt;0,LastRow-ROW(),0)</f>
        <v>201</v>
      </c>
    </row>
    <row r="163" spans="2:10" ht="15" customHeight="1" x14ac:dyDescent="0.25">
      <c r="B163" s="11">
        <f>ROWS($B$4:B163)</f>
        <v>160</v>
      </c>
      <c r="C163" s="25">
        <f ca="1">IF(AngivnaVärden,IF(Amortering[[#This Row],['#]]&lt;=LånetsLöptid,IF(ROW()-ROW(Amortering[[#Headers],[betalning
datum]])=1,LoanStart,IF(I162&gt;0,EDATE(C162,1),"")),""),"")</f>
        <v>49576</v>
      </c>
      <c r="D163" s="24">
        <f ca="1">IF(ROW()-ROW(Amortering[[#Headers],[öppnings-
saldo]])=1,Lånebelopp,IF(Amortering[[#This Row],[betalning
datum]]="",0,INDEX(Amortering[], ROW()-4,8)))</f>
        <v>1.4596098037142202E5</v>
      </c>
      <c r="E163" s="24">
        <f ca="1">IF(AngivnaVärden,IF(ROW()-ROW(Amortering[[#Headers],[ränta]])=1,-IPMT(Räntesats/12,1,LånetsLöptid-ROWS($C$4:C163)+1,Amortering[[#This Row],[öppnings-
saldo]]),IFERROR(-IPMT(Räntesats/12,1,Amortering[[#This Row],['#
återstående]],D164),0)),0)</f>
        <v>6.062312828206055E2</v>
      </c>
      <c r="F163" s="24">
        <f ca="1">IFERROR(IF(AND(AngivnaVärden,Amortering[[#This Row],[betalning
datum]]&lt;&gt;""),-PPMT(Räntesats/12,1,LånetsLöptid-ROWS($C$4:C163)+1,Amortering[[#This Row],[öppnings-
saldo]]),""),0)</f>
        <v>4.6547249447668685E2</v>
      </c>
      <c r="G163" s="24">
        <f ca="1">IF(Amortering[[#This Row],[betalning
datum]]="",0,PropertyTaxAmount)</f>
        <v>375</v>
      </c>
      <c r="H163" s="24">
        <f ca="1">IF(Amortering[[#This Row],[betalning
datum]]="",0,Amortering[[#This Row],[ränta]]+Amortering[[#This Row],[lånebelopp]]+Amortering[[#This Row],[fastighets-
avgift]])</f>
        <v>1.4467037772972924E3</v>
      </c>
      <c r="I163" s="24">
        <f ca="1">IF(Amortering[[#This Row],[betalning
datum]]="",0,Amortering[[#This Row],[öppnings-
saldo]]-Amortering[[#This Row],[lånebelopp]])</f>
        <v>1.4549550787694534E5</v>
      </c>
      <c r="J163" s="18">
        <f ca="1">IF(Amortering[[#This Row],[slut-
saldo]]&gt;0,LastRow-ROW(),0)</f>
        <v>200</v>
      </c>
    </row>
    <row r="164" spans="2:10" ht="15" customHeight="1" x14ac:dyDescent="0.25">
      <c r="B164" s="11">
        <f>ROWS($B$4:B164)</f>
        <v>161</v>
      </c>
      <c r="C164" s="25">
        <f ca="1">IF(AngivnaVärden,IF(Amortering[[#This Row],['#]]&lt;=LånetsLöptid,IF(ROW()-ROW(Amortering[[#Headers],[betalning
datum]])=1,LoanStart,IF(I163&gt;0,EDATE(C163,1),"")),""),"")</f>
        <v>49606</v>
      </c>
      <c r="D164" s="24">
        <f ca="1">IF(ROW()-ROW(Amortering[[#Headers],[öppnings-
saldo]])=1,Lånebelopp,IF(Amortering[[#This Row],[betalning
datum]]="",0,INDEX(Amortering[], ROW()-4,8)))</f>
        <v>1.4549550787694534E5</v>
      </c>
      <c r="E164" s="24">
        <f ca="1">IF(AngivnaVärden,IF(ROW()-ROW(Amortering[[#Headers],[ränta]])=1,-IPMT(Räntesats/12,1,LånetsLöptid-ROWS($C$4:C164)+1,Amortering[[#This Row],[öppnings-
saldo]]),IFERROR(-IPMT(Räntesats/12,1,Amortering[[#This Row],['#
återstående]],D165),0)),0)</f>
        <v>6.042837329739236E2</v>
      </c>
      <c r="F164" s="24">
        <f ca="1">IFERROR(IF(AND(AngivnaVärden,Amortering[[#This Row],[betalning
datum]]&lt;&gt;""),-PPMT(Räntesats/12,1,LånetsLöptid-ROWS($C$4:C164)+1,Amortering[[#This Row],[öppnings-
saldo]]),""),0)</f>
        <v>4.6741196320367294E2</v>
      </c>
      <c r="G164" s="24">
        <f ca="1">IF(Amortering[[#This Row],[betalning
datum]]="",0,PropertyTaxAmount)</f>
        <v>375</v>
      </c>
      <c r="H164" s="24">
        <f ca="1">IF(Amortering[[#This Row],[betalning
datum]]="",0,Amortering[[#This Row],[ränta]]+Amortering[[#This Row],[lånebelopp]]+Amortering[[#This Row],[fastighets-
avgift]])</f>
        <v>1.4466956961775966E3</v>
      </c>
      <c r="I164" s="24">
        <f ca="1">IF(Amortering[[#This Row],[betalning
datum]]="",0,Amortering[[#This Row],[öppnings-
saldo]]-Amortering[[#This Row],[lånebelopp]])</f>
        <v>1.4502809591374168E5</v>
      </c>
      <c r="J164" s="18">
        <f ca="1">IF(Amortering[[#This Row],[slut-
saldo]]&gt;0,LastRow-ROW(),0)</f>
        <v>199</v>
      </c>
    </row>
    <row r="165" spans="2:10" ht="15" customHeight="1" x14ac:dyDescent="0.25">
      <c r="B165" s="11">
        <f>ROWS($B$4:B165)</f>
        <v>162</v>
      </c>
      <c r="C165" s="25">
        <f ca="1">IF(AngivnaVärden,IF(Amortering[[#This Row],['#]]&lt;=LånetsLöptid,IF(ROW()-ROW(Amortering[[#Headers],[betalning
datum]])=1,LoanStart,IF(I164&gt;0,EDATE(C164,1),"")),""),"")</f>
        <v>49637</v>
      </c>
      <c r="D165" s="24">
        <f ca="1">IF(ROW()-ROW(Amortering[[#Headers],[öppnings-
saldo]])=1,Lånebelopp,IF(Amortering[[#This Row],[betalning
datum]]="",0,INDEX(Amortering[], ROW()-4,8)))</f>
        <v>1.4502809591374168E5</v>
      </c>
      <c r="E165" s="24">
        <f ca="1">IF(AngivnaVärden,IF(ROW()-ROW(Amortering[[#Headers],[ränta]])=1,-IPMT(Räntesats/12,1,LånetsLöptid-ROWS($C$4:C165)+1,Amortering[[#This Row],[öppnings-
saldo]]),IFERROR(-IPMT(Räntesats/12,1,Amortering[[#This Row],['#
återstående]],D166),0)),0)</f>
        <v>6.023280683362138E2</v>
      </c>
      <c r="F165" s="24">
        <f ca="1">IFERROR(IF(AND(AngivnaVärden,Amortering[[#This Row],[betalning
datum]]&lt;&gt;""),-PPMT(Räntesats/12,1,LånetsLöptid-ROWS($C$4:C165)+1,Amortering[[#This Row],[öppnings-
saldo]]),""),0)</f>
        <v>4.6935951305035496E2</v>
      </c>
      <c r="G165" s="24">
        <f ca="1">IF(Amortering[[#This Row],[betalning
datum]]="",0,PropertyTaxAmount)</f>
        <v>375</v>
      </c>
      <c r="H165" s="24">
        <f ca="1">IF(Amortering[[#This Row],[betalning
datum]]="",0,Amortering[[#This Row],[ränta]]+Amortering[[#This Row],[lånebelopp]]+Amortering[[#This Row],[fastighets-
avgift]])</f>
        <v>1.4466875813865688E3</v>
      </c>
      <c r="I165" s="24">
        <f ca="1">IF(Amortering[[#This Row],[betalning
datum]]="",0,Amortering[[#This Row],[öppnings-
saldo]]-Amortering[[#This Row],[lånebelopp]])</f>
        <v>1.4455873640069133E5</v>
      </c>
      <c r="J165" s="18">
        <f ca="1">IF(Amortering[[#This Row],[slut-
saldo]]&gt;0,LastRow-ROW(),0)</f>
        <v>198</v>
      </c>
    </row>
    <row r="166" spans="2:10" ht="15" customHeight="1" x14ac:dyDescent="0.25">
      <c r="B166" s="11">
        <f>ROWS($B$4:B166)</f>
        <v>163</v>
      </c>
      <c r="C166" s="25">
        <f ca="1">IF(AngivnaVärden,IF(Amortering[[#This Row],['#]]&lt;=LånetsLöptid,IF(ROW()-ROW(Amortering[[#Headers],[betalning
datum]])=1,LoanStart,IF(I165&gt;0,EDATE(C165,1),"")),""),"")</f>
        <v>49667</v>
      </c>
      <c r="D166" s="24">
        <f ca="1">IF(ROW()-ROW(Amortering[[#Headers],[öppnings-
saldo]])=1,Lånebelopp,IF(Amortering[[#This Row],[betalning
datum]]="",0,INDEX(Amortering[], ROW()-4,8)))</f>
        <v>1.4455873640069133E5</v>
      </c>
      <c r="E166" s="24">
        <f ca="1">IF(AngivnaVärden,IF(ROW()-ROW(Amortering[[#Headers],[ränta]])=1,-IPMT(Räntesats/12,1,LånetsLöptid-ROWS($C$4:C166)+1,Amortering[[#This Row],[öppnings-
saldo]]),IFERROR(-IPMT(Räntesats/12,1,Amortering[[#This Row],['#
återstående]],D167),0)),0)</f>
        <v>6.003642550958469E2</v>
      </c>
      <c r="F166" s="24">
        <f ca="1">IFERROR(IF(AND(AngivnaVärden,Amortering[[#This Row],[betalning
datum]]&lt;&gt;""),-PPMT(Räntesats/12,1,LånetsLöptid-ROWS($C$4:C166)+1,Amortering[[#This Row],[öppnings-
saldo]]),""),0)</f>
        <v>4.71315177688065E2</v>
      </c>
      <c r="G166" s="24">
        <f ca="1">IF(Amortering[[#This Row],[betalning
datum]]="",0,PropertyTaxAmount)</f>
        <v>375</v>
      </c>
      <c r="H166" s="24">
        <f ca="1">IF(Amortering[[#This Row],[betalning
datum]]="",0,Amortering[[#This Row],[ränta]]+Amortering[[#This Row],[lånebelopp]]+Amortering[[#This Row],[fastighets-
avgift]])</f>
        <v>1.446679432783912E3</v>
      </c>
      <c r="I166" s="24">
        <f ca="1">IF(Amortering[[#This Row],[betalning
datum]]="",0,Amortering[[#This Row],[öppnings-
saldo]]-Amortering[[#This Row],[lånebelopp]])</f>
        <v>1.4408742122300327E5</v>
      </c>
      <c r="J166" s="18">
        <f ca="1">IF(Amortering[[#This Row],[slut-
saldo]]&gt;0,LastRow-ROW(),0)</f>
        <v>197</v>
      </c>
    </row>
    <row r="167" spans="2:10" ht="15" customHeight="1" x14ac:dyDescent="0.25">
      <c r="B167" s="11">
        <f>ROWS($B$4:B167)</f>
        <v>164</v>
      </c>
      <c r="C167" s="25">
        <f ca="1">IF(AngivnaVärden,IF(Amortering[[#This Row],['#]]&lt;=LånetsLöptid,IF(ROW()-ROW(Amortering[[#Headers],[betalning
datum]])=1,LoanStart,IF(I166&gt;0,EDATE(C166,1),"")),""),"")</f>
        <v>49698</v>
      </c>
      <c r="D167" s="24">
        <f ca="1">IF(ROW()-ROW(Amortering[[#Headers],[öppnings-
saldo]])=1,Lånebelopp,IF(Amortering[[#This Row],[betalning
datum]]="",0,INDEX(Amortering[], ROW()-4,8)))</f>
        <v>1.4408742122300327E5</v>
      </c>
      <c r="E167" s="24">
        <f ca="1">IF(AngivnaVärden,IF(ROW()-ROW(Amortering[[#Headers],[ränta]])=1,-IPMT(Räntesats/12,1,LånetsLöptid-ROWS($C$4:C167)+1,Amortering[[#This Row],[öppnings-
saldo]]),IFERROR(-IPMT(Räntesats/12,1,Amortering[[#This Row],['#
återstående]],D168),0)),0)</f>
        <v>5.983922593003118E2</v>
      </c>
      <c r="F167" s="24">
        <f ca="1">IFERROR(IF(AND(AngivnaVärden,Amortering[[#This Row],[betalning
datum]]&lt;&gt;""),-PPMT(Räntesats/12,1,LånetsLöptid-ROWS($C$4:C167)+1,Amortering[[#This Row],[öppnings-
saldo]]),""),0)</f>
        <v>4.732789909284319E2</v>
      </c>
      <c r="G167" s="24">
        <f ca="1">IF(Amortering[[#This Row],[betalning
datum]]="",0,PropertyTaxAmount)</f>
        <v>375</v>
      </c>
      <c r="H167" s="24">
        <f ca="1">IF(Amortering[[#This Row],[betalning
datum]]="",0,Amortering[[#This Row],[ränta]]+Amortering[[#This Row],[lånebelopp]]+Amortering[[#This Row],[fastighets-
avgift]])</f>
        <v>1.4466712502287437E3</v>
      </c>
      <c r="I167" s="24">
        <f ca="1">IF(Amortering[[#This Row],[betalning
datum]]="",0,Amortering[[#This Row],[öppnings-
saldo]]-Amortering[[#This Row],[lånebelopp]])</f>
        <v>1.4361414223207484E5</v>
      </c>
      <c r="J167" s="18">
        <f ca="1">IF(Amortering[[#This Row],[slut-
saldo]]&gt;0,LastRow-ROW(),0)</f>
        <v>196</v>
      </c>
    </row>
    <row r="168" spans="2:10" ht="15" customHeight="1" x14ac:dyDescent="0.25">
      <c r="B168" s="11">
        <f>ROWS($B$4:B168)</f>
        <v>165</v>
      </c>
      <c r="C168" s="25">
        <f ca="1">IF(AngivnaVärden,IF(Amortering[[#This Row],['#]]&lt;=LånetsLöptid,IF(ROW()-ROW(Amortering[[#Headers],[betalning
datum]])=1,LoanStart,IF(I167&gt;0,EDATE(C167,1),"")),""),"")</f>
        <v>49729</v>
      </c>
      <c r="D168" s="24">
        <f ca="1">IF(ROW()-ROW(Amortering[[#Headers],[öppnings-
saldo]])=1,Lånebelopp,IF(Amortering[[#This Row],[betalning
datum]]="",0,INDEX(Amortering[], ROW()-4,8)))</f>
        <v>1.4361414223207484E5</v>
      </c>
      <c r="E168" s="24">
        <f ca="1">IF(AngivnaVärden,IF(ROW()-ROW(Amortering[[#Headers],[ränta]])=1,-IPMT(Räntesats/12,1,LånetsLöptid-ROWS($C$4:C168)+1,Amortering[[#This Row],[öppnings-
saldo]]),IFERROR(-IPMT(Räntesats/12,1,Amortering[[#This Row],['#
återstående]],D169),0)),0)</f>
        <v>5.964120468556287E2</v>
      </c>
      <c r="F168" s="24">
        <f ca="1">IFERROR(IF(AND(AngivnaVärden,Amortering[[#This Row],[betalning
datum]]&lt;&gt;""),-PPMT(Räntesats/12,1,LånetsLöptid-ROWS($C$4:C168)+1,Amortering[[#This Row],[öppnings-
saldo]]),""),0)</f>
        <v>4.75250986723967E2</v>
      </c>
      <c r="G168" s="24">
        <f ca="1">IF(Amortering[[#This Row],[betalning
datum]]="",0,PropertyTaxAmount)</f>
        <v>375</v>
      </c>
      <c r="H168" s="24">
        <f ca="1">IF(Amortering[[#This Row],[betalning
datum]]="",0,Amortering[[#This Row],[ränta]]+Amortering[[#This Row],[lånebelopp]]+Amortering[[#This Row],[fastighets-
avgift]])</f>
        <v>1.4466630335795958E3</v>
      </c>
      <c r="I168" s="24">
        <f ca="1">IF(Amortering[[#This Row],[betalning
datum]]="",0,Amortering[[#This Row],[öppnings-
saldo]]-Amortering[[#This Row],[lånebelopp]])</f>
        <v>1.4313889124535088E5</v>
      </c>
      <c r="J168" s="18">
        <f ca="1">IF(Amortering[[#This Row],[slut-
saldo]]&gt;0,LastRow-ROW(),0)</f>
        <v>195</v>
      </c>
    </row>
    <row r="169" spans="2:10" ht="15" customHeight="1" x14ac:dyDescent="0.25">
      <c r="B169" s="11">
        <f>ROWS($B$4:B169)</f>
        <v>166</v>
      </c>
      <c r="C169" s="25">
        <f ca="1">IF(AngivnaVärden,IF(Amortering[[#This Row],['#]]&lt;=LånetsLöptid,IF(ROW()-ROW(Amortering[[#Headers],[betalning
datum]])=1,LoanStart,IF(I168&gt;0,EDATE(C168,1),"")),""),"")</f>
        <v>49758</v>
      </c>
      <c r="D169" s="24">
        <f ca="1">IF(ROW()-ROW(Amortering[[#Headers],[öppnings-
saldo]])=1,Lånebelopp,IF(Amortering[[#This Row],[betalning
datum]]="",0,INDEX(Amortering[], ROW()-4,8)))</f>
        <v>1.4313889124535088E5</v>
      </c>
      <c r="E169" s="24">
        <f ca="1">IF(AngivnaVärden,IF(ROW()-ROW(Amortering[[#Headers],[ränta]])=1,-IPMT(Räntesats/12,1,LånetsLöptid-ROWS($C$4:C169)+1,Amortering[[#This Row],[öppnings-
saldo]]),IFERROR(-IPMT(Räntesats/12,1,Amortering[[#This Row],['#
återstående]],D170),0)),0)</f>
        <v>5.944235835257592E2</v>
      </c>
      <c r="F169" s="24">
        <f ca="1">IFERROR(IF(AND(AngivnaVärden,Amortering[[#This Row],[betalning
datum]]&lt;&gt;""),-PPMT(Räntesats/12,1,LånetsLöptid-ROWS($C$4:C169)+1,Amortering[[#This Row],[öppnings-
saldo]]),""),0)</f>
        <v>4.772311991686503E2</v>
      </c>
      <c r="G169" s="24">
        <f ca="1">IF(Amortering[[#This Row],[betalning
datum]]="",0,PropertyTaxAmount)</f>
        <v>375</v>
      </c>
      <c r="H169" s="24">
        <f ca="1">IF(Amortering[[#This Row],[betalning
datum]]="",0,Amortering[[#This Row],[ränta]]+Amortering[[#This Row],[lånebelopp]]+Amortering[[#This Row],[fastighets-
avgift]])</f>
        <v>1.4466547826944095E3</v>
      </c>
      <c r="I169" s="24">
        <f ca="1">IF(Amortering[[#This Row],[betalning
datum]]="",0,Amortering[[#This Row],[öppnings-
saldo]]-Amortering[[#This Row],[lånebelopp]])</f>
        <v>1.4266166004618222E5</v>
      </c>
      <c r="J169" s="18">
        <f ca="1">IF(Amortering[[#This Row],[slut-
saldo]]&gt;0,LastRow-ROW(),0)</f>
        <v>194</v>
      </c>
    </row>
    <row r="170" spans="2:10" ht="15" customHeight="1" x14ac:dyDescent="0.25">
      <c r="B170" s="11">
        <f>ROWS($B$4:B170)</f>
        <v>167</v>
      </c>
      <c r="C170" s="25">
        <f ca="1">IF(AngivnaVärden,IF(Amortering[[#This Row],['#]]&lt;=LånetsLöptid,IF(ROW()-ROW(Amortering[[#Headers],[betalning
datum]])=1,LoanStart,IF(I169&gt;0,EDATE(C169,1),"")),""),"")</f>
        <v>49789</v>
      </c>
      <c r="D170" s="24">
        <f ca="1">IF(ROW()-ROW(Amortering[[#Headers],[öppnings-
saldo]])=1,Lånebelopp,IF(Amortering[[#This Row],[betalning
datum]]="",0,INDEX(Amortering[], ROW()-4,8)))</f>
        <v>1.4266166004618222E5</v>
      </c>
      <c r="E170" s="24">
        <f ca="1">IF(AngivnaVärden,IF(ROW()-ROW(Amortering[[#Headers],[ränta]])=1,-IPMT(Räntesats/12,1,LånetsLöptid-ROWS($C$4:C170)+1,Amortering[[#This Row],[öppnings-
saldo]]),IFERROR(-IPMT(Räntesats/12,1,Amortering[[#This Row],['#
återstående]],D171),0)),0)</f>
        <v>5.924268349320155E2</v>
      </c>
      <c r="F170" s="24">
        <f ca="1">IFERROR(IF(AND(AngivnaVärden,Amortering[[#This Row],[betalning
datum]]&lt;&gt;""),-PPMT(Räntesats/12,1,LånetsLöptid-ROWS($C$4:C170)+1,Amortering[[#This Row],[öppnings-
saldo]]),""),0)</f>
        <v>4.792196624985195E2</v>
      </c>
      <c r="G170" s="24">
        <f ca="1">IF(Amortering[[#This Row],[betalning
datum]]="",0,PropertyTaxAmount)</f>
        <v>375</v>
      </c>
      <c r="H170" s="24">
        <f ca="1">IF(Amortering[[#This Row],[betalning
datum]]="",0,Amortering[[#This Row],[ränta]]+Amortering[[#This Row],[lånebelopp]]+Amortering[[#This Row],[fastighets-
avgift]])</f>
        <v>1.446646497430535E3</v>
      </c>
      <c r="I170" s="24">
        <f ca="1">IF(Amortering[[#This Row],[betalning
datum]]="",0,Amortering[[#This Row],[öppnings-
saldo]]-Amortering[[#This Row],[lånebelopp]])</f>
        <v>1.4218244038368372E5</v>
      </c>
      <c r="J170" s="18">
        <f ca="1">IF(Amortering[[#This Row],[slut-
saldo]]&gt;0,LastRow-ROW(),0)</f>
        <v>193</v>
      </c>
    </row>
    <row r="171" spans="2:10" ht="15" customHeight="1" x14ac:dyDescent="0.25">
      <c r="B171" s="11">
        <f>ROWS($B$4:B171)</f>
        <v>168</v>
      </c>
      <c r="C171" s="25">
        <f ca="1">IF(AngivnaVärden,IF(Amortering[[#This Row],['#]]&lt;=LånetsLöptid,IF(ROW()-ROW(Amortering[[#Headers],[betalning
datum]])=1,LoanStart,IF(I170&gt;0,EDATE(C170,1),"")),""),"")</f>
        <v>49819</v>
      </c>
      <c r="D171" s="24">
        <f ca="1">IF(ROW()-ROW(Amortering[[#Headers],[öppnings-
saldo]])=1,Lånebelopp,IF(Amortering[[#This Row],[betalning
datum]]="",0,INDEX(Amortering[], ROW()-4,8)))</f>
        <v>1.4218244038368372E5</v>
      </c>
      <c r="E171" s="24">
        <f ca="1">IF(AngivnaVärden,IF(ROW()-ROW(Amortering[[#Headers],[ränta]])=1,-IPMT(Räntesats/12,1,LånetsLöptid-ROWS($C$4:C171)+1,Amortering[[#This Row],[öppnings-
saldo]]),IFERROR(-IPMT(Räntesats/12,1,Amortering[[#This Row],['#
återstående]],D172),0)),0)</f>
        <v>5.904217665524644E2</v>
      </c>
      <c r="F171" s="24">
        <f ca="1">IFERROR(IF(AND(AngivnaVärden,Amortering[[#This Row],[betalning
datum]]&lt;&gt;""),-PPMT(Räntesats/12,1,LånetsLöptid-ROWS($C$4:C171)+1,Amortering[[#This Row],[öppnings-
saldo]]),""),0)</f>
        <v>4.8121641109226334E2</v>
      </c>
      <c r="G171" s="24">
        <f ca="1">IF(Amortering[[#This Row],[betalning
datum]]="",0,PropertyTaxAmount)</f>
        <v>375</v>
      </c>
      <c r="H171" s="24">
        <f ca="1">IF(Amortering[[#This Row],[betalning
datum]]="",0,Amortering[[#This Row],[ränta]]+Amortering[[#This Row],[lånebelopp]]+Amortering[[#This Row],[fastighets-
avgift]])</f>
        <v>1.4466381776447279E3</v>
      </c>
      <c r="I171" s="24">
        <f ca="1">IF(Amortering[[#This Row],[betalning
datum]]="",0,Amortering[[#This Row],[öppnings-
saldo]]-Amortering[[#This Row],[lånebelopp]])</f>
        <v>1.4170122397259146E5</v>
      </c>
      <c r="J171" s="18">
        <f ca="1">IF(Amortering[[#This Row],[slut-
saldo]]&gt;0,LastRow-ROW(),0)</f>
        <v>192</v>
      </c>
    </row>
    <row r="172" spans="2:10" ht="15" customHeight="1" x14ac:dyDescent="0.25">
      <c r="B172" s="11">
        <f>ROWS($B$4:B172)</f>
        <v>169</v>
      </c>
      <c r="C172" s="25">
        <f ca="1">IF(AngivnaVärden,IF(Amortering[[#This Row],['#]]&lt;=LånetsLöptid,IF(ROW()-ROW(Amortering[[#Headers],[betalning
datum]])=1,LoanStart,IF(I171&gt;0,EDATE(C171,1),"")),""),"")</f>
        <v>49850</v>
      </c>
      <c r="D172" s="24">
        <f ca="1">IF(ROW()-ROW(Amortering[[#Headers],[öppnings-
saldo]])=1,Lånebelopp,IF(Amortering[[#This Row],[betalning
datum]]="",0,INDEX(Amortering[], ROW()-4,8)))</f>
        <v>1.4170122397259146E5</v>
      </c>
      <c r="E172" s="24">
        <f ca="1">IF(AngivnaVärden,IF(ROW()-ROW(Amortering[[#Headers],[ränta]])=1,-IPMT(Räntesats/12,1,LånetsLöptid-ROWS($C$4:C172)+1,Amortering[[#This Row],[öppnings-
saldo]]),IFERROR(-IPMT(Räntesats/12,1,Amortering[[#This Row],['#
återstående]],D173),0)),0)</f>
        <v>5.884083437213319E2</v>
      </c>
      <c r="F172" s="24">
        <f ca="1">IFERROR(IF(AND(AngivnaVärden,Amortering[[#This Row],[betalning
datum]]&lt;&gt;""),-PPMT(Räntesats/12,1,LånetsLöptid-ROWS($C$4:C172)+1,Amortering[[#This Row],[öppnings-
saldo]]),""),0)</f>
        <v>4.832214794718145E2</v>
      </c>
      <c r="G172" s="24">
        <f ca="1">IF(Amortering[[#This Row],[betalning
datum]]="",0,PropertyTaxAmount)</f>
        <v>375</v>
      </c>
      <c r="H172" s="24">
        <f ca="1">IF(Amortering[[#This Row],[betalning
datum]]="",0,Amortering[[#This Row],[ränta]]+Amortering[[#This Row],[lånebelopp]]+Amortering[[#This Row],[fastighets-
avgift]])</f>
        <v>1.4466298231931464E3</v>
      </c>
      <c r="I172" s="24">
        <f ca="1">IF(Amortering[[#This Row],[betalning
datum]]="",0,Amortering[[#This Row],[öppnings-
saldo]]-Amortering[[#This Row],[lånebelopp]])</f>
        <v>1.4121800249311965E5</v>
      </c>
      <c r="J172" s="18">
        <f ca="1">IF(Amortering[[#This Row],[slut-
saldo]]&gt;0,LastRow-ROW(),0)</f>
        <v>191</v>
      </c>
    </row>
    <row r="173" spans="2:10" ht="15" customHeight="1" x14ac:dyDescent="0.25">
      <c r="B173" s="11">
        <f>ROWS($B$4:B173)</f>
        <v>170</v>
      </c>
      <c r="C173" s="25">
        <f ca="1">IF(AngivnaVärden,IF(Amortering[[#This Row],['#]]&lt;=LånetsLöptid,IF(ROW()-ROW(Amortering[[#Headers],[betalning
datum]])=1,LoanStart,IF(I172&gt;0,EDATE(C172,1),"")),""),"")</f>
        <v>49880</v>
      </c>
      <c r="D173" s="24">
        <f ca="1">IF(ROW()-ROW(Amortering[[#Headers],[öppnings-
saldo]])=1,Lånebelopp,IF(Amortering[[#This Row],[betalning
datum]]="",0,INDEX(Amortering[], ROW()-4,8)))</f>
        <v>1.4121800249311965E5</v>
      </c>
      <c r="E173" s="24">
        <f ca="1">IF(AngivnaVärden,IF(ROW()-ROW(Amortering[[#Headers],[ränta]])=1,-IPMT(Räntesats/12,1,LånetsLöptid-ROWS($C$4:C173)+1,Amortering[[#This Row],[öppnings-
saldo]]),IFERROR(-IPMT(Räntesats/12,1,Amortering[[#This Row],['#
återstående]],D174),0)),0)</f>
        <v>5.86386531628403E2</v>
      </c>
      <c r="F173" s="24">
        <f ca="1">IFERROR(IF(AND(AngivnaVärden,Amortering[[#This Row],[betalning
datum]]&lt;&gt;""),-PPMT(Räntesats/12,1,LånetsLöptid-ROWS($C$4:C173)+1,Amortering[[#This Row],[öppnings-
saldo]]),""),0)</f>
        <v>4.8523490230294715E2</v>
      </c>
      <c r="G173" s="24">
        <f ca="1">IF(Amortering[[#This Row],[betalning
datum]]="",0,PropertyTaxAmount)</f>
        <v>375</v>
      </c>
      <c r="H173" s="24">
        <f ca="1">IF(Amortering[[#This Row],[betalning
datum]]="",0,Amortering[[#This Row],[ränta]]+Amortering[[#This Row],[lånebelopp]]+Amortering[[#This Row],[fastighets-
avgift]])</f>
        <v>1.44662143393135E3</v>
      </c>
      <c r="I173" s="24">
        <f ca="1">IF(Amortering[[#This Row],[betalning
datum]]="",0,Amortering[[#This Row],[öppnings-
saldo]]-Amortering[[#This Row],[lånebelopp]])</f>
        <v>1.4073276759081671E5</v>
      </c>
      <c r="J173" s="18">
        <f ca="1">IF(Amortering[[#This Row],[slut-
saldo]]&gt;0,LastRow-ROW(),0)</f>
        <v>190</v>
      </c>
    </row>
    <row r="174" spans="2:10" ht="15" customHeight="1" x14ac:dyDescent="0.25">
      <c r="B174" s="11">
        <f>ROWS($B$4:B174)</f>
        <v>171</v>
      </c>
      <c r="C174" s="25">
        <f ca="1">IF(AngivnaVärden,IF(Amortering[[#This Row],['#]]&lt;=LånetsLöptid,IF(ROW()-ROW(Amortering[[#Headers],[betalning
datum]])=1,LoanStart,IF(I173&gt;0,EDATE(C173,1),"")),""),"")</f>
        <v>49911</v>
      </c>
      <c r="D174" s="24">
        <f ca="1">IF(ROW()-ROW(Amortering[[#Headers],[öppnings-
saldo]])=1,Lånebelopp,IF(Amortering[[#This Row],[betalning
datum]]="",0,INDEX(Amortering[], ROW()-4,8)))</f>
        <v>1.4073276759081671E5</v>
      </c>
      <c r="E174" s="24">
        <f ca="1">IF(AngivnaVärden,IF(ROW()-ROW(Amortering[[#Headers],[ränta]])=1,-IPMT(Räntesats/12,1,LånetsLöptid-ROWS($C$4:C174)+1,Amortering[[#This Row],[öppnings-
saldo]]),IFERROR(-IPMT(Räntesats/12,1,Amortering[[#This Row],['#
återstående]],D175),0)),0)</f>
        <v>584.35629531842</v>
      </c>
      <c r="F174" s="24">
        <f ca="1">IFERROR(IF(AND(AngivnaVärden,Amortering[[#This Row],[betalning
datum]]&lt;&gt;""),-PPMT(Räntesats/12,1,LånetsLöptid-ROWS($C$4:C174)+1,Amortering[[#This Row],[öppnings-
saldo]]),""),0)</f>
        <v>4.8725671439587603E2</v>
      </c>
      <c r="G174" s="24">
        <f ca="1">IF(Amortering[[#This Row],[betalning
datum]]="",0,PropertyTaxAmount)</f>
        <v>375</v>
      </c>
      <c r="H174" s="24">
        <f ca="1">IF(Amortering[[#This Row],[betalning
datum]]="",0,Amortering[[#This Row],[ränta]]+Amortering[[#This Row],[lånebelopp]]+Amortering[[#This Row],[fastighets-
avgift]])</f>
        <v>1.4466130097142961E3</v>
      </c>
      <c r="I174" s="24">
        <f ca="1">IF(Amortering[[#This Row],[betalning
datum]]="",0,Amortering[[#This Row],[öppnings-
saldo]]-Amortering[[#This Row],[lånebelopp]])</f>
        <v>1.4024551087642083E5</v>
      </c>
      <c r="J174" s="18">
        <f ca="1">IF(Amortering[[#This Row],[slut-
saldo]]&gt;0,LastRow-ROW(),0)</f>
        <v>189</v>
      </c>
    </row>
    <row r="175" spans="2:10" ht="15" customHeight="1" x14ac:dyDescent="0.25">
      <c r="B175" s="11">
        <f>ROWS($B$4:B175)</f>
        <v>172</v>
      </c>
      <c r="C175" s="25">
        <f ca="1">IF(AngivnaVärden,IF(Amortering[[#This Row],['#]]&lt;=LånetsLöptid,IF(ROW()-ROW(Amortering[[#Headers],[betalning
datum]])=1,LoanStart,IF(I174&gt;0,EDATE(C174,1),"")),""),"")</f>
        <v>49942</v>
      </c>
      <c r="D175" s="24">
        <f ca="1">IF(ROW()-ROW(Amortering[[#Headers],[öppnings-
saldo]])=1,Lånebelopp,IF(Amortering[[#This Row],[betalning
datum]]="",0,INDEX(Amortering[], ROW()-4,8)))</f>
        <v>1.4024551087642083E5</v>
      </c>
      <c r="E175" s="24">
        <f ca="1">IF(AngivnaVärden,IF(ROW()-ROW(Amortering[[#Headers],[ränta]])=1,-IPMT(Räntesats/12,1,LånetsLöptid-ROWS($C$4:C175)+1,Amortering[[#This Row],[öppnings-
saldo]]),IFERROR(-IPMT(Räntesats/12,1,Amortering[[#This Row],['#
återstående]],D176),0)),0)</f>
        <v>5.82317599690479E2</v>
      </c>
      <c r="F175" s="24">
        <f ca="1">IFERROR(IF(AND(AngivnaVärden,Amortering[[#This Row],[betalning
datum]]&lt;&gt;""),-PPMT(Räntesats/12,1,LånetsLöptid-ROWS($C$4:C175)+1,Amortering[[#This Row],[öppnings-
saldo]]),""),0)</f>
        <v>4.892869507058589E2</v>
      </c>
      <c r="G175" s="24">
        <f ca="1">IF(Amortering[[#This Row],[betalning
datum]]="",0,PropertyTaxAmount)</f>
        <v>375</v>
      </c>
      <c r="H175" s="24">
        <f ca="1">IF(Amortering[[#This Row],[betalning
datum]]="",0,Amortering[[#This Row],[ränta]]+Amortering[[#This Row],[lånebelopp]]+Amortering[[#This Row],[fastighets-
avgift]])</f>
        <v>1.4466045503963378E3</v>
      </c>
      <c r="I175" s="24">
        <f ca="1">IF(Amortering[[#This Row],[betalning
datum]]="",0,Amortering[[#This Row],[öppnings-
saldo]]-Amortering[[#This Row],[lånebelopp]])</f>
        <v>1.3975622392571496E5</v>
      </c>
      <c r="J175" s="18">
        <f ca="1">IF(Amortering[[#This Row],[slut-
saldo]]&gt;0,LastRow-ROW(),0)</f>
        <v>188</v>
      </c>
    </row>
    <row r="176" spans="2:10" ht="15" customHeight="1" x14ac:dyDescent="0.25">
      <c r="B176" s="11">
        <f>ROWS($B$4:B176)</f>
        <v>173</v>
      </c>
      <c r="C176" s="25">
        <f ca="1">IF(AngivnaVärden,IF(Amortering[[#This Row],['#]]&lt;=LånetsLöptid,IF(ROW()-ROW(Amortering[[#Headers],[betalning
datum]])=1,LoanStart,IF(I175&gt;0,EDATE(C175,1),"")),""),"")</f>
        <v>49972</v>
      </c>
      <c r="D176" s="24">
        <f ca="1">IF(ROW()-ROW(Amortering[[#Headers],[öppnings-
saldo]])=1,Lånebelopp,IF(Amortering[[#This Row],[betalning
datum]]="",0,INDEX(Amortering[], ROW()-4,8)))</f>
        <v>1.3975622392571496E5</v>
      </c>
      <c r="E176" s="24">
        <f ca="1">IF(AngivnaVärden,IF(ROW()-ROW(Amortering[[#Headers],[ränta]])=1,-IPMT(Räntesats/12,1,LånetsLöptid-ROWS($C$4:C176)+1,Amortering[[#This Row],[öppnings-
saldo]]),IFERROR(-IPMT(Räntesats/12,1,Amortering[[#This Row],['#
återstående]],D177),0)),0)</f>
        <v>5.802704094974215E2</v>
      </c>
      <c r="F176" s="24">
        <f ca="1">IFERROR(IF(AND(AngivnaVärden,Amortering[[#This Row],[betalning
datum]]&lt;&gt;""),-PPMT(Räntesats/12,1,LånetsLöptid-ROWS($C$4:C176)+1,Amortering[[#This Row],[öppnings-
saldo]]),""),0)</f>
        <v>4.9132564633379985E2</v>
      </c>
      <c r="G176" s="24">
        <f ca="1">IF(Amortering[[#This Row],[betalning
datum]]="",0,PropertyTaxAmount)</f>
        <v>375</v>
      </c>
      <c r="H176" s="24">
        <f ca="1">IF(Amortering[[#This Row],[betalning
datum]]="",0,Amortering[[#This Row],[ränta]]+Amortering[[#This Row],[lånebelopp]]+Amortering[[#This Row],[fastighets-
avgift]])</f>
        <v>1.4465960558312213E3</v>
      </c>
      <c r="I176" s="24">
        <f ca="1">IF(Amortering[[#This Row],[betalning
datum]]="",0,Amortering[[#This Row],[öppnings-
saldo]]-Amortering[[#This Row],[lånebelopp]])</f>
        <v>1.3926489827938116E5</v>
      </c>
      <c r="J176" s="18">
        <f ca="1">IF(Amortering[[#This Row],[slut-
saldo]]&gt;0,LastRow-ROW(),0)</f>
        <v>187</v>
      </c>
    </row>
    <row r="177" spans="2:10" ht="15" customHeight="1" x14ac:dyDescent="0.25">
      <c r="B177" s="11">
        <f>ROWS($B$4:B177)</f>
        <v>174</v>
      </c>
      <c r="C177" s="25">
        <f ca="1">IF(AngivnaVärden,IF(Amortering[[#This Row],['#]]&lt;=LånetsLöptid,IF(ROW()-ROW(Amortering[[#Headers],[betalning
datum]])=1,LoanStart,IF(I176&gt;0,EDATE(C176,1),"")),""),"")</f>
        <v>50003</v>
      </c>
      <c r="D177" s="24">
        <f ca="1">IF(ROW()-ROW(Amortering[[#Headers],[öppnings-
saldo]])=1,Lånebelopp,IF(Amortering[[#This Row],[betalning
datum]]="",0,INDEX(Amortering[], ROW()-4,8)))</f>
        <v>1.3926489827938116E5</v>
      </c>
      <c r="E177" s="24">
        <f ca="1">IF(AngivnaVärden,IF(ROW()-ROW(Amortering[[#Headers],[ränta]])=1,-IPMT(Räntesats/12,1,LånetsLöptid-ROWS($C$4:C177)+1,Amortering[[#This Row],[öppnings-
saldo]]),IFERROR(-IPMT(Räntesats/12,1,Amortering[[#This Row],['#
återstående]],D178),0)),0)</f>
        <v>5.782146893452262E2</v>
      </c>
      <c r="F177" s="24">
        <f ca="1">IFERROR(IF(AND(AngivnaVärden,Amortering[[#This Row],[betalning
datum]]&lt;&gt;""),-PPMT(Räntesats/12,1,LånetsLöptid-ROWS($C$4:C177)+1,Amortering[[#This Row],[öppnings-
saldo]]),""),0)</f>
        <v>4.933728365268574E2</v>
      </c>
      <c r="G177" s="24">
        <f ca="1">IF(Amortering[[#This Row],[betalning
datum]]="",0,PropertyTaxAmount)</f>
        <v>375</v>
      </c>
      <c r="H177" s="24">
        <f ca="1">IF(Amortering[[#This Row],[betalning
datum]]="",0,Amortering[[#This Row],[ränta]]+Amortering[[#This Row],[lånebelopp]]+Amortering[[#This Row],[fastighets-
avgift]])</f>
        <v>1.4465875258720837E3</v>
      </c>
      <c r="I177" s="24">
        <f ca="1">IF(Amortering[[#This Row],[betalning
datum]]="",0,Amortering[[#This Row],[öppnings-
saldo]]-Amortering[[#This Row],[lånebelopp]])</f>
        <v>1.387715254428543E5</v>
      </c>
      <c r="J177" s="18">
        <f ca="1">IF(Amortering[[#This Row],[slut-
saldo]]&gt;0,LastRow-ROW(),0)</f>
        <v>186</v>
      </c>
    </row>
    <row r="178" spans="2:10" ht="15" customHeight="1" x14ac:dyDescent="0.25">
      <c r="B178" s="11">
        <f>ROWS($B$4:B178)</f>
        <v>175</v>
      </c>
      <c r="C178" s="25">
        <f ca="1">IF(AngivnaVärden,IF(Amortering[[#This Row],['#]]&lt;=LånetsLöptid,IF(ROW()-ROW(Amortering[[#Headers],[betalning
datum]])=1,LoanStart,IF(I177&gt;0,EDATE(C177,1),"")),""),"")</f>
        <v>50033</v>
      </c>
      <c r="D178" s="24">
        <f ca="1">IF(ROW()-ROW(Amortering[[#Headers],[öppnings-
saldo]])=1,Lånebelopp,IF(Amortering[[#This Row],[betalning
datum]]="",0,INDEX(Amortering[], ROW()-4,8)))</f>
        <v>1.387715254428543E5</v>
      </c>
      <c r="E178" s="24">
        <f ca="1">IF(AngivnaVärden,IF(ROW()-ROW(Amortering[[#Headers],[ränta]])=1,-IPMT(Räntesats/12,1,LånetsLöptid-ROWS($C$4:C178)+1,Amortering[[#This Row],[öppnings-
saldo]]),IFERROR(-IPMT(Räntesats/12,1,Amortering[[#This Row],['#
återstående]],D179),0)),0)</f>
        <v>5.761504036923968E2</v>
      </c>
      <c r="F178" s="24">
        <f ca="1">IFERROR(IF(AND(AngivnaVärden,Amortering[[#This Row],[betalning
datum]]&lt;&gt;""),-PPMT(Räntesats/12,1,LånetsLöptid-ROWS($C$4:C178)+1,Amortering[[#This Row],[öppnings-
saldo]]),""),0)</f>
        <v>4.9542855667905263E2</v>
      </c>
      <c r="G178" s="24">
        <f ca="1">IF(Amortering[[#This Row],[betalning
datum]]="",0,PropertyTaxAmount)</f>
        <v>375</v>
      </c>
      <c r="H178" s="24">
        <f ca="1">IF(Amortering[[#This Row],[betalning
datum]]="",0,Amortering[[#This Row],[ränta]]+Amortering[[#This Row],[lånebelopp]]+Amortering[[#This Row],[fastighets-
avgift]])</f>
        <v>1.4465789603714495E3</v>
      </c>
      <c r="I178" s="24">
        <f ca="1">IF(Amortering[[#This Row],[betalning
datum]]="",0,Amortering[[#This Row],[öppnings-
saldo]]-Amortering[[#This Row],[lånebelopp]])</f>
        <v>1.3827609688617525E5</v>
      </c>
      <c r="J178" s="18">
        <f ca="1">IF(Amortering[[#This Row],[slut-
saldo]]&gt;0,LastRow-ROW(),0)</f>
        <v>185</v>
      </c>
    </row>
    <row r="179" spans="2:10" ht="15" customHeight="1" x14ac:dyDescent="0.25">
      <c r="B179" s="11">
        <f>ROWS($B$4:B179)</f>
        <v>176</v>
      </c>
      <c r="C179" s="25">
        <f ca="1">IF(AngivnaVärden,IF(Amortering[[#This Row],['#]]&lt;=LånetsLöptid,IF(ROW()-ROW(Amortering[[#Headers],[betalning
datum]])=1,LoanStart,IF(I178&gt;0,EDATE(C178,1),"")),""),"")</f>
        <v>50064</v>
      </c>
      <c r="D179" s="24">
        <f ca="1">IF(ROW()-ROW(Amortering[[#Headers],[öppnings-
saldo]])=1,Lånebelopp,IF(Amortering[[#This Row],[betalning
datum]]="",0,INDEX(Amortering[], ROW()-4,8)))</f>
        <v>1.3827609688617525E5</v>
      </c>
      <c r="E179" s="24">
        <f ca="1">IF(AngivnaVärden,IF(ROW()-ROW(Amortering[[#Headers],[ränta]])=1,-IPMT(Räntesats/12,1,LånetsLöptid-ROWS($C$4:C179)+1,Amortering[[#This Row],[öppnings-
saldo]]),IFERROR(-IPMT(Räntesats/12,1,Amortering[[#This Row],['#
återstående]],D180),0)),0)</f>
        <v>5.740775168493474E2</v>
      </c>
      <c r="F179" s="24">
        <f ca="1">IFERROR(IF(AND(AngivnaVärden,Amortering[[#This Row],[betalning
datum]]&lt;&gt;""),-PPMT(Räntesats/12,1,LånetsLöptid-ROWS($C$4:C179)+1,Amortering[[#This Row],[öppnings-
saldo]]),""),0)</f>
        <v>4.97492842331882E2</v>
      </c>
      <c r="G179" s="24">
        <f ca="1">IF(Amortering[[#This Row],[betalning
datum]]="",0,PropertyTaxAmount)</f>
        <v>375</v>
      </c>
      <c r="H179" s="24">
        <f ca="1">IF(Amortering[[#This Row],[betalning
datum]]="",0,Amortering[[#This Row],[ränta]]+Amortering[[#This Row],[lånebelopp]]+Amortering[[#This Row],[fastighets-
avgift]])</f>
        <v>1.4465703591812294E3</v>
      </c>
      <c r="I179" s="24">
        <f ca="1">IF(Amortering[[#This Row],[betalning
datum]]="",0,Amortering[[#This Row],[öppnings-
saldo]]-Amortering[[#This Row],[lånebelopp]])</f>
        <v>1.3777860404384337E5</v>
      </c>
      <c r="J179" s="18">
        <f ca="1">IF(Amortering[[#This Row],[slut-
saldo]]&gt;0,LastRow-ROW(),0)</f>
        <v>184</v>
      </c>
    </row>
    <row r="180" spans="2:10" ht="15" customHeight="1" x14ac:dyDescent="0.25">
      <c r="B180" s="11">
        <f>ROWS($B$4:B180)</f>
        <v>177</v>
      </c>
      <c r="C180" s="25">
        <f ca="1">IF(AngivnaVärden,IF(Amortering[[#This Row],['#]]&lt;=LånetsLöptid,IF(ROW()-ROW(Amortering[[#Headers],[betalning
datum]])=1,LoanStart,IF(I179&gt;0,EDATE(C179,1),"")),""),"")</f>
        <v>50095</v>
      </c>
      <c r="D180" s="24">
        <f ca="1">IF(ROW()-ROW(Amortering[[#Headers],[öppnings-
saldo]])=1,Lånebelopp,IF(Amortering[[#This Row],[betalning
datum]]="",0,INDEX(Amortering[], ROW()-4,8)))</f>
        <v>1.3777860404384337E5</v>
      </c>
      <c r="E180" s="24">
        <f ca="1">IF(AngivnaVärden,IF(ROW()-ROW(Amortering[[#Headers],[ränta]])=1,-IPMT(Räntesats/12,1,LånetsLöptid-ROWS($C$4:C180)+1,Amortering[[#This Row],[öppnings-
saldo]]),IFERROR(-IPMT(Räntesats/12,1,Amortering[[#This Row],['#
återstående]],D181),0)),0)</f>
        <v>5.719959929777851E2</v>
      </c>
      <c r="F180" s="24">
        <f ca="1">IFERROR(IF(AND(AngivnaVärden,Amortering[[#This Row],[betalning
datum]]&lt;&gt;""),-PPMT(Räntesats/12,1,LånetsLöptid-ROWS($C$4:C180)+1,Amortering[[#This Row],[öppnings-
saldo]]),""),0)</f>
        <v>4.9956572917493156E2</v>
      </c>
      <c r="G180" s="24">
        <f ca="1">IF(Amortering[[#This Row],[betalning
datum]]="",0,PropertyTaxAmount)</f>
        <v>375</v>
      </c>
      <c r="H180" s="24">
        <f ca="1">IF(Amortering[[#This Row],[betalning
datum]]="",0,Amortering[[#This Row],[ränta]]+Amortering[[#This Row],[lånebelopp]]+Amortering[[#This Row],[fastighets-
avgift]])</f>
        <v>1.4465617221527168E3</v>
      </c>
      <c r="I180" s="24">
        <f ca="1">IF(Amortering[[#This Row],[betalning
datum]]="",0,Amortering[[#This Row],[öppnings-
saldo]]-Amortering[[#This Row],[lånebelopp]])</f>
        <v>1.3727903831466843E5</v>
      </c>
      <c r="J180" s="18">
        <f ca="1">IF(Amortering[[#This Row],[slut-
saldo]]&gt;0,LastRow-ROW(),0)</f>
        <v>183</v>
      </c>
    </row>
    <row r="181" spans="2:10" ht="15" customHeight="1" x14ac:dyDescent="0.25">
      <c r="B181" s="11">
        <f>ROWS($B$4:B181)</f>
        <v>178</v>
      </c>
      <c r="C181" s="25">
        <f ca="1">IF(AngivnaVärden,IF(Amortering[[#This Row],['#]]&lt;=LånetsLöptid,IF(ROW()-ROW(Amortering[[#Headers],[betalning
datum]])=1,LoanStart,IF(I180&gt;0,EDATE(C180,1),"")),""),"")</f>
        <v>50123</v>
      </c>
      <c r="D181" s="24">
        <f ca="1">IF(ROW()-ROW(Amortering[[#Headers],[öppnings-
saldo]])=1,Lånebelopp,IF(Amortering[[#This Row],[betalning
datum]]="",0,INDEX(Amortering[], ROW()-4,8)))</f>
        <v>1.3727903831466843E5</v>
      </c>
      <c r="E181" s="24">
        <f ca="1">IF(AngivnaVärden,IF(ROW()-ROW(Amortering[[#Headers],[ränta]])=1,-IPMT(Räntesats/12,1,LånetsLöptid-ROWS($C$4:C181)+1,Amortering[[#This Row],[öppnings-
saldo]]),IFERROR(-IPMT(Räntesats/12,1,Amortering[[#This Row],['#
återstående]],D182),0)),0)</f>
        <v>5.699057960900915E2</v>
      </c>
      <c r="F181" s="24">
        <f ca="1">IFERROR(IF(AND(AngivnaVärden,Amortering[[#This Row],[betalning
datum]]&lt;&gt;""),-PPMT(Räntesats/12,1,LånetsLöptid-ROWS($C$4:C181)+1,Amortering[[#This Row],[öppnings-
saldo]]),""),0)</f>
        <v>5.016472530464938E2</v>
      </c>
      <c r="G181" s="24">
        <f ca="1">IF(Amortering[[#This Row],[betalning
datum]]="",0,PropertyTaxAmount)</f>
        <v>375</v>
      </c>
      <c r="H181" s="24">
        <f ca="1">IF(Amortering[[#This Row],[betalning
datum]]="",0,Amortering[[#This Row],[ränta]]+Amortering[[#This Row],[lånebelopp]]+Amortering[[#This Row],[fastighets-
avgift]])</f>
        <v>1.4465530491365853E3</v>
      </c>
      <c r="I181" s="24">
        <f ca="1">IF(Amortering[[#This Row],[betalning
datum]]="",0,Amortering[[#This Row],[öppnings-
saldo]]-Amortering[[#This Row],[lånebelopp]])</f>
        <v>1.3677739106162195E5</v>
      </c>
      <c r="J181" s="18">
        <f ca="1">IF(Amortering[[#This Row],[slut-
saldo]]&gt;0,LastRow-ROW(),0)</f>
        <v>182</v>
      </c>
    </row>
    <row r="182" spans="2:10" ht="15" customHeight="1" x14ac:dyDescent="0.25">
      <c r="B182" s="11">
        <f>ROWS($B$4:B182)</f>
        <v>179</v>
      </c>
      <c r="C182" s="25">
        <f ca="1">IF(AngivnaVärden,IF(Amortering[[#This Row],['#]]&lt;=LånetsLöptid,IF(ROW()-ROW(Amortering[[#Headers],[betalning
datum]])=1,LoanStart,IF(I181&gt;0,EDATE(C181,1),"")),""),"")</f>
        <v>50154</v>
      </c>
      <c r="D182" s="24">
        <f ca="1">IF(ROW()-ROW(Amortering[[#Headers],[öppnings-
saldo]])=1,Lånebelopp,IF(Amortering[[#This Row],[betalning
datum]]="",0,INDEX(Amortering[], ROW()-4,8)))</f>
        <v>1.3677739106162195E5</v>
      </c>
      <c r="E182" s="24">
        <f ca="1">IF(AngivnaVärden,IF(ROW()-ROW(Amortering[[#Headers],[ränta]])=1,-IPMT(Räntesats/12,1,LånetsLöptid-ROWS($C$4:C182)+1,Amortering[[#This Row],[öppnings-
saldo]]),IFERROR(-IPMT(Räntesats/12,1,Amortering[[#This Row],['#
återstående]],D183),0)),0)</f>
        <v>5.678068900486991E2</v>
      </c>
      <c r="F182" s="24">
        <f ca="1">IFERROR(IF(AND(AngivnaVärden,Amortering[[#This Row],[betalning
datum]]&lt;&gt;""),-PPMT(Räntesats/12,1,LånetsLöptid-ROWS($C$4:C182)+1,Amortering[[#This Row],[öppnings-
saldo]]),""),0)</f>
        <v>5.0373744993418757E2</v>
      </c>
      <c r="G182" s="24">
        <f ca="1">IF(Amortering[[#This Row],[betalning
datum]]="",0,PropertyTaxAmount)</f>
        <v>375</v>
      </c>
      <c r="H182" s="24">
        <f ca="1">IF(Amortering[[#This Row],[betalning
datum]]="",0,Amortering[[#This Row],[ränta]]+Amortering[[#This Row],[lånebelopp]]+Amortering[[#This Row],[fastighets-
avgift]])</f>
        <v>1.4465443399828866E3</v>
      </c>
      <c r="I182" s="24">
        <f ca="1">IF(Amortering[[#This Row],[betalning
datum]]="",0,Amortering[[#This Row],[öppnings-
saldo]]-Amortering[[#This Row],[lånebelopp]])</f>
        <v>1.3627365361168777E5</v>
      </c>
      <c r="J182" s="18">
        <f ca="1">IF(Amortering[[#This Row],[slut-
saldo]]&gt;0,LastRow-ROW(),0)</f>
        <v>181</v>
      </c>
    </row>
    <row r="183" spans="2:10" ht="15" customHeight="1" x14ac:dyDescent="0.25">
      <c r="B183" s="11">
        <f>ROWS($B$4:B183)</f>
        <v>180</v>
      </c>
      <c r="C183" s="25">
        <f ca="1">IF(AngivnaVärden,IF(Amortering[[#This Row],['#]]&lt;=LånetsLöptid,IF(ROW()-ROW(Amortering[[#Headers],[betalning
datum]])=1,LoanStart,IF(I182&gt;0,EDATE(C182,1),"")),""),"")</f>
        <v>50184</v>
      </c>
      <c r="D183" s="24">
        <f ca="1">IF(ROW()-ROW(Amortering[[#Headers],[öppnings-
saldo]])=1,Lånebelopp,IF(Amortering[[#This Row],[betalning
datum]]="",0,INDEX(Amortering[], ROW()-4,8)))</f>
        <v>1.3627365361168777E5</v>
      </c>
      <c r="E183" s="24">
        <f ca="1">IF(AngivnaVärden,IF(ROW()-ROW(Amortering[[#Headers],[ränta]])=1,-IPMT(Räntesats/12,1,LånetsLöptid-ROWS($C$4:C183)+1,Amortering[[#This Row],[öppnings-
saldo]]),IFERROR(-IPMT(Räntesats/12,1,Amortering[[#This Row],['#
återstående]],D184),0)),0)</f>
        <v>5.656992385654675E2</v>
      </c>
      <c r="F183" s="24">
        <f ca="1">IFERROR(IF(AND(AngivnaVärden,Amortering[[#This Row],[betalning
datum]]&lt;&gt;""),-PPMT(Räntesats/12,1,LånetsLöptid-ROWS($C$4:C183)+1,Amortering[[#This Row],[öppnings-
saldo]]),""),0)</f>
        <v>505.83635597558</v>
      </c>
      <c r="G183" s="24">
        <f ca="1">IF(Amortering[[#This Row],[betalning
datum]]="",0,PropertyTaxAmount)</f>
        <v>375</v>
      </c>
      <c r="H183" s="24">
        <f ca="1">IF(Amortering[[#This Row],[betalning
datum]]="",0,Amortering[[#This Row],[ränta]]+Amortering[[#This Row],[lånebelopp]]+Amortering[[#This Row],[fastighets-
avgift]])</f>
        <v>1.4465355945410474E3</v>
      </c>
      <c r="I183" s="24">
        <f ca="1">IF(Amortering[[#This Row],[betalning
datum]]="",0,Amortering[[#This Row],[öppnings-
saldo]]-Amortering[[#This Row],[lånebelopp]])</f>
        <v>1.357678172557122E5</v>
      </c>
      <c r="J183" s="18">
        <f ca="1">IF(Amortering[[#This Row],[slut-
saldo]]&gt;0,LastRow-ROW(),0)</f>
        <v>180</v>
      </c>
    </row>
    <row r="184" spans="2:10" ht="15" customHeight="1" x14ac:dyDescent="0.25">
      <c r="B184" s="11">
        <f>ROWS($B$4:B184)</f>
        <v>181</v>
      </c>
      <c r="C184" s="25">
        <f ca="1">IF(AngivnaVärden,IF(Amortering[[#This Row],['#]]&lt;=LånetsLöptid,IF(ROW()-ROW(Amortering[[#Headers],[betalning
datum]])=1,LoanStart,IF(I183&gt;0,EDATE(C183,1),"")),""),"")</f>
        <v>50215</v>
      </c>
      <c r="D184" s="24">
        <f ca="1">IF(ROW()-ROW(Amortering[[#Headers],[öppnings-
saldo]])=1,Lånebelopp,IF(Amortering[[#This Row],[betalning
datum]]="",0,INDEX(Amortering[], ROW()-4,8)))</f>
        <v>1.357678172557122E5</v>
      </c>
      <c r="E184" s="24">
        <f ca="1">IF(AngivnaVärden,IF(ROW()-ROW(Amortering[[#Headers],[ränta]])=1,-IPMT(Räntesats/12,1,LånetsLöptid-ROWS($C$4:C184)+1,Amortering[[#This Row],[öppnings-
saldo]]),IFERROR(-IPMT(Räntesats/12,1,Amortering[[#This Row],['#
återstående]],D185),0)),0)</f>
        <v>5.635828052010559E2</v>
      </c>
      <c r="F184" s="24">
        <f ca="1">IFERROR(IF(AND(AngivnaVärden,Amortering[[#This Row],[betalning
datum]]&lt;&gt;""),-PPMT(Räntesats/12,1,LånetsLöptid-ROWS($C$4:C184)+1,Amortering[[#This Row],[öppnings-
saldo]]),""),0)</f>
        <v>5.0794400745881165E2</v>
      </c>
      <c r="G184" s="24">
        <f ca="1">IF(Amortering[[#This Row],[betalning
datum]]="",0,PropertyTaxAmount)</f>
        <v>375</v>
      </c>
      <c r="H184" s="24">
        <f ca="1">IF(Amortering[[#This Row],[betalning
datum]]="",0,Amortering[[#This Row],[ränta]]+Amortering[[#This Row],[lånebelopp]]+Amortering[[#This Row],[fastighets-
avgift]])</f>
        <v>1.4465268126598676E3</v>
      </c>
      <c r="I184" s="24">
        <f ca="1">IF(Amortering[[#This Row],[betalning
datum]]="",0,Amortering[[#This Row],[öppnings-
saldo]]-Amortering[[#This Row],[lånebelopp]])</f>
        <v>1.352598732482534E5</v>
      </c>
      <c r="J184" s="18">
        <f ca="1">IF(Amortering[[#This Row],[slut-
saldo]]&gt;0,LastRow-ROW(),0)</f>
        <v>179</v>
      </c>
    </row>
    <row r="185" spans="2:10" ht="15" customHeight="1" x14ac:dyDescent="0.25">
      <c r="B185" s="11">
        <f>ROWS($B$4:B185)</f>
        <v>182</v>
      </c>
      <c r="C185" s="25">
        <f ca="1">IF(AngivnaVärden,IF(Amortering[[#This Row],['#]]&lt;=LånetsLöptid,IF(ROW()-ROW(Amortering[[#Headers],[betalning
datum]])=1,LoanStart,IF(I184&gt;0,EDATE(C184,1),"")),""),"")</f>
        <v>50245</v>
      </c>
      <c r="D185" s="24">
        <f ca="1">IF(ROW()-ROW(Amortering[[#Headers],[öppnings-
saldo]])=1,Lånebelopp,IF(Amortering[[#This Row],[betalning
datum]]="",0,INDEX(Amortering[], ROW()-4,8)))</f>
        <v>1.352598732482534E5</v>
      </c>
      <c r="E185" s="24">
        <f ca="1">IF(AngivnaVärden,IF(ROW()-ROW(Amortering[[#Headers],[ränta]])=1,-IPMT(Räntesats/12,1,LånetsLöptid-ROWS($C$4:C185)+1,Amortering[[#This Row],[öppnings-
saldo]]),IFERROR(-IPMT(Räntesats/12,1,Amortering[[#This Row],['#
återstående]],D186),0)),0)</f>
        <v>5.614575533642924E2</v>
      </c>
      <c r="F185" s="24">
        <f ca="1">IFERROR(IF(AND(AngivnaVärden,Amortering[[#This Row],[betalning
datum]]&lt;&gt;""),-PPMT(Räntesats/12,1,LånetsLöptid-ROWS($C$4:C185)+1,Amortering[[#This Row],[öppnings-
saldo]]),""),0)</f>
        <v>5.100604408232234E2</v>
      </c>
      <c r="G185" s="24">
        <f ca="1">IF(Amortering[[#This Row],[betalning
datum]]="",0,PropertyTaxAmount)</f>
        <v>375</v>
      </c>
      <c r="H185" s="24">
        <f ca="1">IF(Amortering[[#This Row],[betalning
datum]]="",0,Amortering[[#This Row],[ränta]]+Amortering[[#This Row],[lånebelopp]]+Amortering[[#This Row],[fastighets-
avgift]])</f>
        <v>1.4465179941875158E3</v>
      </c>
      <c r="I185" s="24">
        <f ca="1">IF(Amortering[[#This Row],[betalning
datum]]="",0,Amortering[[#This Row],[öppnings-
saldo]]-Amortering[[#This Row],[lånebelopp]])</f>
        <v>1.3474981280743016E5</v>
      </c>
      <c r="J185" s="18">
        <f ca="1">IF(Amortering[[#This Row],[slut-
saldo]]&gt;0,LastRow-ROW(),0)</f>
        <v>178</v>
      </c>
    </row>
    <row r="186" spans="2:10" ht="15" customHeight="1" x14ac:dyDescent="0.25">
      <c r="B186" s="11">
        <f>ROWS($B$4:B186)</f>
        <v>183</v>
      </c>
      <c r="C186" s="25">
        <f ca="1">IF(AngivnaVärden,IF(Amortering[[#This Row],['#]]&lt;=LånetsLöptid,IF(ROW()-ROW(Amortering[[#Headers],[betalning
datum]])=1,LoanStart,IF(I185&gt;0,EDATE(C185,1),"")),""),"")</f>
        <v>50276</v>
      </c>
      <c r="D186" s="24">
        <f ca="1">IF(ROW()-ROW(Amortering[[#Headers],[öppnings-
saldo]])=1,Lånebelopp,IF(Amortering[[#This Row],[betalning
datum]]="",0,INDEX(Amortering[], ROW()-4,8)))</f>
        <v>1.3474981280743016E5</v>
      </c>
      <c r="E186" s="24">
        <f ca="1">IF(AngivnaVärden,IF(ROW()-ROW(Amortering[[#Headers],[ränta]])=1,-IPMT(Räntesats/12,1,LånetsLöptid-ROWS($C$4:C186)+1,Amortering[[#This Row],[öppnings-
saldo]]),IFERROR(-IPMT(Räntesats/12,1,Amortering[[#This Row],['#
återstående]],D187),0)),0)</f>
        <v>5.593234463115424E2</v>
      </c>
      <c r="F186" s="24">
        <f ca="1">IFERROR(IF(AND(AngivnaVärden,Amortering[[#This Row],[betalning
datum]]&lt;&gt;""),-PPMT(Räntesats/12,1,LånetsLöptid-ROWS($C$4:C186)+1,Amortering[[#This Row],[öppnings-
saldo]]),""),0)</f>
        <v>5.121856926599867E2</v>
      </c>
      <c r="G186" s="24">
        <f ca="1">IF(Amortering[[#This Row],[betalning
datum]]="",0,PropertyTaxAmount)</f>
        <v>375</v>
      </c>
      <c r="H186" s="24">
        <f ca="1">IF(Amortering[[#This Row],[betalning
datum]]="",0,Amortering[[#This Row],[ränta]]+Amortering[[#This Row],[lånebelopp]]+Amortering[[#This Row],[fastighets-
avgift]])</f>
        <v>1.446509138971529E3</v>
      </c>
      <c r="I186" s="24">
        <f ca="1">IF(Amortering[[#This Row],[betalning
datum]]="",0,Amortering[[#This Row],[öppnings-
saldo]]-Amortering[[#This Row],[lånebelopp]])</f>
        <v>1.3423762711477018E5</v>
      </c>
      <c r="J186" s="18">
        <f ca="1">IF(Amortering[[#This Row],[slut-
saldo]]&gt;0,LastRow-ROW(),0)</f>
        <v>177</v>
      </c>
    </row>
    <row r="187" spans="2:10" ht="15" customHeight="1" x14ac:dyDescent="0.25">
      <c r="B187" s="11">
        <f>ROWS($B$4:B187)</f>
        <v>184</v>
      </c>
      <c r="C187" s="25">
        <f ca="1">IF(AngivnaVärden,IF(Amortering[[#This Row],['#]]&lt;=LånetsLöptid,IF(ROW()-ROW(Amortering[[#Headers],[betalning
datum]])=1,LoanStart,IF(I186&gt;0,EDATE(C186,1),"")),""),"")</f>
        <v>50307</v>
      </c>
      <c r="D187" s="24">
        <f ca="1">IF(ROW()-ROW(Amortering[[#Headers],[öppnings-
saldo]])=1,Lånebelopp,IF(Amortering[[#This Row],[betalning
datum]]="",0,INDEX(Amortering[], ROW()-4,8)))</f>
        <v>1.3423762711477018E5</v>
      </c>
      <c r="E187" s="24">
        <f ca="1">IF(AngivnaVärden,IF(ROW()-ROW(Amortering[[#Headers],[ränta]])=1,-IPMT(Räntesats/12,1,LånetsLöptid-ROWS($C$4:C187)+1,Amortering[[#This Row],[öppnings-
saldo]]),IFERROR(-IPMT(Räntesats/12,1,Amortering[[#This Row],['#
återstående]],D188),0)),0)</f>
        <v>5.571804471460727E2</v>
      </c>
      <c r="F187" s="24">
        <f ca="1">IFERROR(IF(AND(AngivnaVärden,Amortering[[#This Row],[betalning
datum]]&lt;&gt;""),-PPMT(Räntesats/12,1,LånetsLöptid-ROWS($C$4:C187)+1,Amortering[[#This Row],[öppnings-
saldo]]),""),0)</f>
        <v>5.143197997127365E2</v>
      </c>
      <c r="G187" s="24">
        <f ca="1">IF(Amortering[[#This Row],[betalning
datum]]="",0,PropertyTaxAmount)</f>
        <v>375</v>
      </c>
      <c r="H187" s="24">
        <f ca="1">IF(Amortering[[#This Row],[betalning
datum]]="",0,Amortering[[#This Row],[ränta]]+Amortering[[#This Row],[lånebelopp]]+Amortering[[#This Row],[fastighets-
avgift]])</f>
        <v>1.446500246858809E3</v>
      </c>
      <c r="I187" s="24">
        <f ca="1">IF(Amortering[[#This Row],[betalning
datum]]="",0,Amortering[[#This Row],[öppnings-
saldo]]-Amortering[[#This Row],[lånebelopp]])</f>
        <v>1.3372330731505743E5</v>
      </c>
      <c r="J187" s="18">
        <f ca="1">IF(Amortering[[#This Row],[slut-
saldo]]&gt;0,LastRow-ROW(),0)</f>
        <v>176</v>
      </c>
    </row>
    <row r="188" spans="2:10" ht="15" customHeight="1" x14ac:dyDescent="0.25">
      <c r="B188" s="11">
        <f>ROWS($B$4:B188)</f>
        <v>185</v>
      </c>
      <c r="C188" s="25">
        <f ca="1">IF(AngivnaVärden,IF(Amortering[[#This Row],['#]]&lt;=LånetsLöptid,IF(ROW()-ROW(Amortering[[#Headers],[betalning
datum]])=1,LoanStart,IF(I187&gt;0,EDATE(C187,1),"")),""),"")</f>
        <v>50337</v>
      </c>
      <c r="D188" s="24">
        <f ca="1">IF(ROW()-ROW(Amortering[[#Headers],[öppnings-
saldo]])=1,Lånebelopp,IF(Amortering[[#This Row],[betalning
datum]]="",0,INDEX(Amortering[], ROW()-4,8)))</f>
        <v>1.3372330731505743E5</v>
      </c>
      <c r="E188" s="24">
        <f ca="1">IF(AngivnaVärden,IF(ROW()-ROW(Amortering[[#Headers],[ränta]])=1,-IPMT(Räntesats/12,1,LånetsLöptid-ROWS($C$4:C188)+1,Amortering[[#This Row],[öppnings-
saldo]]),IFERROR(-IPMT(Räntesats/12,1,Amortering[[#This Row],['#
återstående]],D189),0)),0)</f>
        <v>5.550285188174134E2</v>
      </c>
      <c r="F188" s="24">
        <f ca="1">IFERROR(IF(AND(AngivnaVärden,Amortering[[#This Row],[betalning
datum]]&lt;&gt;""),-PPMT(Räntesats/12,1,LånetsLöptid-ROWS($C$4:C188)+1,Amortering[[#This Row],[öppnings-
saldo]]),""),0)</f>
        <v>5.164627988782064E2</v>
      </c>
      <c r="G188" s="24">
        <f ca="1">IF(Amortering[[#This Row],[betalning
datum]]="",0,PropertyTaxAmount)</f>
        <v>375</v>
      </c>
      <c r="H188" s="24">
        <f ca="1">IF(Amortering[[#This Row],[betalning
datum]]="",0,Amortering[[#This Row],[ränta]]+Amortering[[#This Row],[lånebelopp]]+Amortering[[#This Row],[fastighets-
avgift]])</f>
        <v>1.4464913176956197E3</v>
      </c>
      <c r="I188" s="24">
        <f ca="1">IF(Amortering[[#This Row],[betalning
datum]]="",0,Amortering[[#This Row],[öppnings-
saldo]]-Amortering[[#This Row],[lånebelopp]])</f>
        <v>1.3320684451617923E5</v>
      </c>
      <c r="J188" s="18">
        <f ca="1">IF(Amortering[[#This Row],[slut-
saldo]]&gt;0,LastRow-ROW(),0)</f>
        <v>175</v>
      </c>
    </row>
    <row r="189" spans="2:10" ht="15" customHeight="1" x14ac:dyDescent="0.25">
      <c r="B189" s="11">
        <f>ROWS($B$4:B189)</f>
        <v>186</v>
      </c>
      <c r="C189" s="25">
        <f ca="1">IF(AngivnaVärden,IF(Amortering[[#This Row],['#]]&lt;=LånetsLöptid,IF(ROW()-ROW(Amortering[[#Headers],[betalning
datum]])=1,LoanStart,IF(I188&gt;0,EDATE(C188,1),"")),""),"")</f>
        <v>50368</v>
      </c>
      <c r="D189" s="24">
        <f ca="1">IF(ROW()-ROW(Amortering[[#Headers],[öppnings-
saldo]])=1,Lånebelopp,IF(Amortering[[#This Row],[betalning
datum]]="",0,INDEX(Amortering[], ROW()-4,8)))</f>
        <v>1.3320684451617923E5</v>
      </c>
      <c r="E189" s="24">
        <f ca="1">IF(AngivnaVärden,IF(ROW()-ROW(Amortering[[#Headers],[ränta]])=1,-IPMT(Räntesats/12,1,LånetsLöptid-ROWS($C$4:C189)+1,Amortering[[#This Row],[öppnings-
saldo]]),IFERROR(-IPMT(Räntesats/12,1,Amortering[[#This Row],['#
återstående]],D190),0)),0)</f>
        <v>5.528676241207181E2</v>
      </c>
      <c r="F189" s="24">
        <f ca="1">IFERROR(IF(AND(AngivnaVärden,Amortering[[#This Row],[betalning
datum]]&lt;&gt;""),-PPMT(Räntesats/12,1,LånetsLöptid-ROWS($C$4:C189)+1,Amortering[[#This Row],[öppnings-
saldo]]),""),0)</f>
        <v>5.186147272068655E2</v>
      </c>
      <c r="G189" s="24">
        <f ca="1">IF(Amortering[[#This Row],[betalning
datum]]="",0,PropertyTaxAmount)</f>
        <v>375</v>
      </c>
      <c r="H189" s="24">
        <f ca="1">IF(Amortering[[#This Row],[betalning
datum]]="",0,Amortering[[#This Row],[ränta]]+Amortering[[#This Row],[lånebelopp]]+Amortering[[#This Row],[fastighets-
avgift]])</f>
        <v>1.4464823513275837E3</v>
      </c>
      <c r="I189" s="24">
        <f ca="1">IF(Amortering[[#This Row],[betalning
datum]]="",0,Amortering[[#This Row],[öppnings-
saldo]]-Amortering[[#This Row],[lånebelopp]])</f>
        <v>1.3268822978897236E5</v>
      </c>
      <c r="J189" s="18">
        <f ca="1">IF(Amortering[[#This Row],[slut-
saldo]]&gt;0,LastRow-ROW(),0)</f>
        <v>174</v>
      </c>
    </row>
    <row r="190" spans="2:10" ht="15" customHeight="1" x14ac:dyDescent="0.25">
      <c r="B190" s="11">
        <f>ROWS($B$4:B190)</f>
        <v>187</v>
      </c>
      <c r="C190" s="25">
        <f ca="1">IF(AngivnaVärden,IF(Amortering[[#This Row],['#]]&lt;=LånetsLöptid,IF(ROW()-ROW(Amortering[[#Headers],[betalning
datum]])=1,LoanStart,IF(I189&gt;0,EDATE(C189,1),"")),""),"")</f>
        <v>50398</v>
      </c>
      <c r="D190" s="24">
        <f ca="1">IF(ROW()-ROW(Amortering[[#Headers],[öppnings-
saldo]])=1,Lånebelopp,IF(Amortering[[#This Row],[betalning
datum]]="",0,INDEX(Amortering[], ROW()-4,8)))</f>
        <v>1.3268822978897236E5</v>
      </c>
      <c r="E190" s="24">
        <f ca="1">IF(AngivnaVärden,IF(ROW()-ROW(Amortering[[#Headers],[ränta]])=1,-IPMT(Räntesats/12,1,LånetsLöptid-ROWS($C$4:C190)+1,Amortering[[#This Row],[öppnings-
saldo]]),IFERROR(-IPMT(Räntesats/12,1,Amortering[[#This Row],['#
återstående]],D191),0)),0)</f>
        <v>550.69772569612</v>
      </c>
      <c r="F190" s="24">
        <f ca="1">IFERROR(IF(AND(AngivnaVärden,Amortering[[#This Row],[betalning
datum]]&lt;&gt;""),-PPMT(Räntesats/12,1,LånetsLöptid-ROWS($C$4:C190)+1,Amortering[[#This Row],[öppnings-
saldo]]),""),0)</f>
        <v>5.207756219035608E2</v>
      </c>
      <c r="G190" s="24">
        <f ca="1">IF(Amortering[[#This Row],[betalning
datum]]="",0,PropertyTaxAmount)</f>
        <v>375</v>
      </c>
      <c r="H190" s="24">
        <f ca="1">IF(Amortering[[#This Row],[betalning
datum]]="",0,Amortering[[#This Row],[ränta]]+Amortering[[#This Row],[lånebelopp]]+Amortering[[#This Row],[fastighets-
avgift]])</f>
        <v>1.446473347599681E3</v>
      </c>
      <c r="I190" s="24">
        <f ca="1">IF(Amortering[[#This Row],[betalning
datum]]="",0,Amortering[[#This Row],[öppnings-
saldo]]-Amortering[[#This Row],[lånebelopp]])</f>
        <v>1.321674541670688E5</v>
      </c>
      <c r="J190" s="18">
        <f ca="1">IF(Amortering[[#This Row],[slut-
saldo]]&gt;0,LastRow-ROW(),0)</f>
        <v>173</v>
      </c>
    </row>
    <row r="191" spans="2:10" ht="15" customHeight="1" x14ac:dyDescent="0.25">
      <c r="B191" s="11">
        <f>ROWS($B$4:B191)</f>
        <v>188</v>
      </c>
      <c r="C191" s="25">
        <f ca="1">IF(AngivnaVärden,IF(Amortering[[#This Row],['#]]&lt;=LånetsLöptid,IF(ROW()-ROW(Amortering[[#Headers],[betalning
datum]])=1,LoanStart,IF(I190&gt;0,EDATE(C190,1),"")),""),"")</f>
        <v>50429</v>
      </c>
      <c r="D191" s="24">
        <f ca="1">IF(ROW()-ROW(Amortering[[#Headers],[öppnings-
saldo]])=1,Lånebelopp,IF(Amortering[[#This Row],[betalning
datum]]="",0,INDEX(Amortering[], ROW()-4,8)))</f>
        <v>1.321674541670688E5</v>
      </c>
      <c r="E191" s="24">
        <f ca="1">IF(AngivnaVärden,IF(ROW()-ROW(Amortering[[#Headers],[ränta]])=1,-IPMT(Räntesats/12,1,LånetsLöptid-ROWS($C$4:C191)+1,Amortering[[#This Row],[öppnings-
saldo]]),IFERROR(-IPMT(Räntesats/12,1,Amortering[[#This Row],['#
återstående]],D192),0)),0)</f>
        <v>5.48518786028086E2</v>
      </c>
      <c r="F191" s="24">
        <f ca="1">IFERROR(IF(AND(AngivnaVärden,Amortering[[#This Row],[betalning
datum]]&lt;&gt;""),-PPMT(Räntesats/12,1,LånetsLöptid-ROWS($C$4:C191)+1,Amortering[[#This Row],[öppnings-
saldo]]),""),0)</f>
        <v>5.229455203281589E2</v>
      </c>
      <c r="G191" s="24">
        <f ca="1">IF(Amortering[[#This Row],[betalning
datum]]="",0,PropertyTaxAmount)</f>
        <v>375</v>
      </c>
      <c r="H191" s="24">
        <f ca="1">IF(Amortering[[#This Row],[betalning
datum]]="",0,Amortering[[#This Row],[ränta]]+Amortering[[#This Row],[lånebelopp]]+Amortering[[#This Row],[fastighets-
avgift]])</f>
        <v>1.4464643063562448E3</v>
      </c>
      <c r="I191" s="24">
        <f ca="1">IF(Amortering[[#This Row],[betalning
datum]]="",0,Amortering[[#This Row],[öppnings-
saldo]]-Amortering[[#This Row],[lånebelopp]])</f>
        <v>1.3164450864674064E5</v>
      </c>
      <c r="J191" s="18">
        <f ca="1">IF(Amortering[[#This Row],[slut-
saldo]]&gt;0,LastRow-ROW(),0)</f>
        <v>172</v>
      </c>
    </row>
    <row r="192" spans="2:10" ht="15" customHeight="1" x14ac:dyDescent="0.25">
      <c r="B192" s="11">
        <f>ROWS($B$4:B192)</f>
        <v>189</v>
      </c>
      <c r="C192" s="25">
        <f ca="1">IF(AngivnaVärden,IF(Amortering[[#This Row],['#]]&lt;=LånetsLöptid,IF(ROW()-ROW(Amortering[[#Headers],[betalning
datum]])=1,LoanStart,IF(I191&gt;0,EDATE(C191,1),"")),""),"")</f>
        <v>50460</v>
      </c>
      <c r="D192" s="24">
        <f ca="1">IF(ROW()-ROW(Amortering[[#Headers],[öppnings-
saldo]])=1,Lånebelopp,IF(Amortering[[#This Row],[betalning
datum]]="",0,INDEX(Amortering[], ROW()-4,8)))</f>
        <v>1.3164450864674064E5</v>
      </c>
      <c r="E192" s="24">
        <f ca="1">IF(AngivnaVärden,IF(ROW()-ROW(Amortering[[#Headers],[ränta]])=1,-IPMT(Räntesats/12,1,LånetsLöptid-ROWS($C$4:C192)+1,Amortering[[#This Row],[öppnings-
saldo]]),IFERROR(-IPMT(Räntesats/12,1,Amortering[[#This Row],['#
återstående]],D193),0)),0)</f>
        <v>5.463307674447685E2</v>
      </c>
      <c r="F192" s="24">
        <f ca="1">IFERROR(IF(AND(AngivnaVärden,Amortering[[#This Row],[betalning
datum]]&lt;&gt;""),-PPMT(Räntesats/12,1,LånetsLöptid-ROWS($C$4:C192)+1,Amortering[[#This Row],[öppnings-
saldo]]),""),0)</f>
        <v>5.25124459996193E2</v>
      </c>
      <c r="G192" s="24">
        <f ca="1">IF(Amortering[[#This Row],[betalning
datum]]="",0,PropertyTaxAmount)</f>
        <v>375</v>
      </c>
      <c r="H192" s="24">
        <f ca="1">IF(Amortering[[#This Row],[betalning
datum]]="",0,Amortering[[#This Row],[ränta]]+Amortering[[#This Row],[lånebelopp]]+Amortering[[#This Row],[fastighets-
avgift]])</f>
        <v>1.4464552274409616E3</v>
      </c>
      <c r="I192" s="24">
        <f ca="1">IF(Amortering[[#This Row],[betalning
datum]]="",0,Amortering[[#This Row],[öppnings-
saldo]]-Amortering[[#This Row],[lånebelopp]])</f>
        <v>1.3111938418674446E5</v>
      </c>
      <c r="J192" s="18">
        <f ca="1">IF(Amortering[[#This Row],[slut-
saldo]]&gt;0,LastRow-ROW(),0)</f>
        <v>171</v>
      </c>
    </row>
    <row r="193" spans="2:10" ht="15" customHeight="1" x14ac:dyDescent="0.25">
      <c r="B193" s="11">
        <f>ROWS($B$4:B193)</f>
        <v>190</v>
      </c>
      <c r="C193" s="25">
        <f ca="1">IF(AngivnaVärden,IF(Amortering[[#This Row],['#]]&lt;=LånetsLöptid,IF(ROW()-ROW(Amortering[[#Headers],[betalning
datum]])=1,LoanStart,IF(I192&gt;0,EDATE(C192,1),"")),""),"")</f>
        <v>50488</v>
      </c>
      <c r="D193" s="24">
        <f ca="1">IF(ROW()-ROW(Amortering[[#Headers],[öppnings-
saldo]])=1,Lånebelopp,IF(Amortering[[#This Row],[betalning
datum]]="",0,INDEX(Amortering[], ROW()-4,8)))</f>
        <v>1.3111938418674446E5</v>
      </c>
      <c r="E193" s="24">
        <f ca="1">IF(AngivnaVärden,IF(ROW()-ROW(Amortering[[#Headers],[ränta]])=1,-IPMT(Räntesats/12,1,LånetsLöptid-ROWS($C$4:C193)+1,Amortering[[#This Row],[öppnings-
saldo]]),IFERROR(-IPMT(Räntesats/12,1,Amortering[[#This Row],['#
återstående]],D194),0)),0)</f>
        <v>5.44133632117354E2</v>
      </c>
      <c r="F193" s="24">
        <f ca="1">IFERROR(IF(AND(AngivnaVärden,Amortering[[#This Row],[betalning
datum]]&lt;&gt;""),-PPMT(Räntesats/12,1,LånetsLöptid-ROWS($C$4:C193)+1,Amortering[[#This Row],[öppnings-
saldo]]),""),0)</f>
        <v>5.273124785795105E2</v>
      </c>
      <c r="G193" s="24">
        <f ca="1">IF(Amortering[[#This Row],[betalning
datum]]="",0,PropertyTaxAmount)</f>
        <v>375</v>
      </c>
      <c r="H193" s="24">
        <f ca="1">IF(Amortering[[#This Row],[betalning
datum]]="",0,Amortering[[#This Row],[ränta]]+Amortering[[#This Row],[lånebelopp]]+Amortering[[#This Row],[fastighets-
avgift]])</f>
        <v>1.4464461106968645E3</v>
      </c>
      <c r="I193" s="24">
        <f ca="1">IF(Amortering[[#This Row],[betalning
datum]]="",0,Amortering[[#This Row],[öppnings-
saldo]]-Amortering[[#This Row],[lånebelopp]])</f>
        <v>1.3059207170816495E5</v>
      </c>
      <c r="J193" s="18">
        <f ca="1">IF(Amortering[[#This Row],[slut-
saldo]]&gt;0,LastRow-ROW(),0)</f>
        <v>170</v>
      </c>
    </row>
    <row r="194" spans="2:10" ht="15" customHeight="1" x14ac:dyDescent="0.25">
      <c r="B194" s="11">
        <f>ROWS($B$4:B194)</f>
        <v>191</v>
      </c>
      <c r="C194" s="25">
        <f ca="1">IF(AngivnaVärden,IF(Amortering[[#This Row],['#]]&lt;=LånetsLöptid,IF(ROW()-ROW(Amortering[[#Headers],[betalning
datum]])=1,LoanStart,IF(I193&gt;0,EDATE(C193,1),"")),""),"")</f>
        <v>50519</v>
      </c>
      <c r="D194" s="24">
        <f ca="1">IF(ROW()-ROW(Amortering[[#Headers],[öppnings-
saldo]])=1,Lånebelopp,IF(Amortering[[#This Row],[betalning
datum]]="",0,INDEX(Amortering[], ROW()-4,8)))</f>
        <v>1.3059207170816495E5</v>
      </c>
      <c r="E194" s="24">
        <f ca="1">IF(AngivnaVärden,IF(ROW()-ROW(Amortering[[#Headers],[ränta]])=1,-IPMT(Räntesats/12,1,LånetsLöptid-ROWS($C$4:C194)+1,Amortering[[#This Row],[öppnings-
saldo]]),IFERROR(-IPMT(Räntesats/12,1,Amortering[[#This Row],['#
återstående]],D195),0)),0)</f>
        <v>5.419273420594085E2</v>
      </c>
      <c r="F194" s="24">
        <f ca="1">IFERROR(IF(AND(AngivnaVärden,Amortering[[#This Row],[betalning
datum]]&lt;&gt;""),-PPMT(Räntesats/12,1,LånetsLöptid-ROWS($C$4:C194)+1,Amortering[[#This Row],[öppnings-
saldo]]),""),0)</f>
        <v>5.295096139069252E2</v>
      </c>
      <c r="G194" s="24">
        <f ca="1">IF(Amortering[[#This Row],[betalning
datum]]="",0,PropertyTaxAmount)</f>
        <v>375</v>
      </c>
      <c r="H194" s="24">
        <f ca="1">IF(Amortering[[#This Row],[betalning
datum]]="",0,Amortering[[#This Row],[ränta]]+Amortering[[#This Row],[lånebelopp]]+Amortering[[#This Row],[fastighets-
avgift]])</f>
        <v>1.4464369559663337E3</v>
      </c>
      <c r="I194" s="24">
        <f ca="1">IF(Amortering[[#This Row],[betalning
datum]]="",0,Amortering[[#This Row],[öppnings-
saldo]]-Amortering[[#This Row],[lånebelopp]])</f>
        <v>1.3006256209425803E5</v>
      </c>
      <c r="J194" s="18">
        <f ca="1">IF(Amortering[[#This Row],[slut-
saldo]]&gt;0,LastRow-ROW(),0)</f>
        <v>169</v>
      </c>
    </row>
    <row r="195" spans="2:10" ht="15" customHeight="1" x14ac:dyDescent="0.25">
      <c r="B195" s="11">
        <f>ROWS($B$4:B195)</f>
        <v>192</v>
      </c>
      <c r="C195" s="25">
        <f ca="1">IF(AngivnaVärden,IF(Amortering[[#This Row],['#]]&lt;=LånetsLöptid,IF(ROW()-ROW(Amortering[[#Headers],[betalning
datum]])=1,LoanStart,IF(I194&gt;0,EDATE(C194,1),"")),""),"")</f>
        <v>50549</v>
      </c>
      <c r="D195" s="24">
        <f ca="1">IF(ROW()-ROW(Amortering[[#Headers],[öppnings-
saldo]])=1,Lånebelopp,IF(Amortering[[#This Row],[betalning
datum]]="",0,INDEX(Amortering[], ROW()-4,8)))</f>
        <v>1.3006256209425803E5</v>
      </c>
      <c r="E195" s="24">
        <f ca="1">IF(AngivnaVärden,IF(ROW()-ROW(Amortering[[#Headers],[ränta]])=1,-IPMT(Räntesats/12,1,LånetsLöptid-ROWS($C$4:C195)+1,Amortering[[#This Row],[öppnings-
saldo]]),IFERROR(-IPMT(Räntesats/12,1,Amortering[[#This Row],['#
återstående]],D196),0)),0)</f>
        <v>5.397118591262215E2</v>
      </c>
      <c r="F195" s="24">
        <f ca="1">IFERROR(IF(AND(AngivnaVärden,Amortering[[#This Row],[betalning
datum]]&lt;&gt;""),-PPMT(Räntesats/12,1,LånetsLöptid-ROWS($C$4:C195)+1,Amortering[[#This Row],[öppnings-
saldo]]),""),0)</f>
        <v>5.317159039648708E2</v>
      </c>
      <c r="G195" s="24">
        <f ca="1">IF(Amortering[[#This Row],[betalning
datum]]="",0,PropertyTaxAmount)</f>
        <v>375</v>
      </c>
      <c r="H195" s="24">
        <f ca="1">IF(Amortering[[#This Row],[betalning
datum]]="",0,Amortering[[#This Row],[ränta]]+Amortering[[#This Row],[lånebelopp]]+Amortering[[#This Row],[fastighets-
avgift]])</f>
        <v>1.4464277630910924E3</v>
      </c>
      <c r="I195" s="24">
        <f ca="1">IF(Amortering[[#This Row],[betalning
datum]]="",0,Amortering[[#This Row],[öppnings-
saldo]]-Amortering[[#This Row],[lånebelopp]])</f>
        <v>1.2953084619029316E5</v>
      </c>
      <c r="J195" s="18">
        <f ca="1">IF(Amortering[[#This Row],[slut-
saldo]]&gt;0,LastRow-ROW(),0)</f>
        <v>168</v>
      </c>
    </row>
    <row r="196" spans="2:10" ht="15" customHeight="1" x14ac:dyDescent="0.25">
      <c r="B196" s="11">
        <f>ROWS($B$4:B196)</f>
        <v>193</v>
      </c>
      <c r="C196" s="25">
        <f ca="1">IF(AngivnaVärden,IF(Amortering[[#This Row],['#]]&lt;=LånetsLöptid,IF(ROW()-ROW(Amortering[[#Headers],[betalning
datum]])=1,LoanStart,IF(I195&gt;0,EDATE(C195,1),"")),""),"")</f>
        <v>50580</v>
      </c>
      <c r="D196" s="24">
        <f ca="1">IF(ROW()-ROW(Amortering[[#Headers],[öppnings-
saldo]])=1,Lånebelopp,IF(Amortering[[#This Row],[betalning
datum]]="",0,INDEX(Amortering[], ROW()-4,8)))</f>
        <v>1.2953084619029316E5</v>
      </c>
      <c r="E196" s="24">
        <f ca="1">IF(AngivnaVärden,IF(ROW()-ROW(Amortering[[#Headers],[ränta]])=1,-IPMT(Räntesats/12,1,LånetsLöptid-ROWS($C$4:C196)+1,Amortering[[#This Row],[öppnings-
saldo]]),IFERROR(-IPMT(Räntesats/12,1,Amortering[[#This Row],['#
återstående]],D197),0)),0)</f>
        <v>5.374871450141462E2</v>
      </c>
      <c r="F196" s="24">
        <f ca="1">IFERROR(IF(AND(AngivnaVärden,Amortering[[#This Row],[betalning
datum]]&lt;&gt;""),-PPMT(Räntesats/12,1,LånetsLöptid-ROWS($C$4:C196)+1,Amortering[[#This Row],[öppnings-
saldo]]),""),0)</f>
        <v>5.339313868980577E2</v>
      </c>
      <c r="G196" s="24">
        <f ca="1">IF(Amortering[[#This Row],[betalning
datum]]="",0,PropertyTaxAmount)</f>
        <v>375</v>
      </c>
      <c r="H196" s="24">
        <f ca="1">IF(Amortering[[#This Row],[betalning
datum]]="",0,Amortering[[#This Row],[ränta]]+Amortering[[#This Row],[lånebelopp]]+Amortering[[#This Row],[fastighets-
avgift]])</f>
        <v>1.446418531912204E3</v>
      </c>
      <c r="I196" s="24">
        <f ca="1">IF(Amortering[[#This Row],[betalning
datum]]="",0,Amortering[[#This Row],[öppnings-
saldo]]-Amortering[[#This Row],[lånebelopp]])</f>
        <v>1.289969148033951E5</v>
      </c>
      <c r="J196" s="18">
        <f ca="1">IF(Amortering[[#This Row],[slut-
saldo]]&gt;0,LastRow-ROW(),0)</f>
        <v>167</v>
      </c>
    </row>
    <row r="197" spans="2:10" ht="15" customHeight="1" x14ac:dyDescent="0.25">
      <c r="B197" s="11">
        <f>ROWS($B$4:B197)</f>
        <v>194</v>
      </c>
      <c r="C197" s="25">
        <f ca="1">IF(AngivnaVärden,IF(Amortering[[#This Row],['#]]&lt;=LånetsLöptid,IF(ROW()-ROW(Amortering[[#Headers],[betalning
datum]])=1,LoanStart,IF(I196&gt;0,EDATE(C196,1),"")),""),"")</f>
        <v>50610</v>
      </c>
      <c r="D197" s="24">
        <f ca="1">IF(ROW()-ROW(Amortering[[#Headers],[öppnings-
saldo]])=1,Lånebelopp,IF(Amortering[[#This Row],[betalning
datum]]="",0,INDEX(Amortering[], ROW()-4,8)))</f>
        <v>1.289969148033951E5</v>
      </c>
      <c r="E197" s="24">
        <f ca="1">IF(AngivnaVärden,IF(ROW()-ROW(Amortering[[#Headers],[ränta]])=1,-IPMT(Räntesats/12,1,LånetsLöptid-ROWS($C$4:C197)+1,Amortering[[#This Row],[öppnings-
saldo]]),IFERROR(-IPMT(Räntesats/12,1,Amortering[[#This Row],['#
återstående]],D198),0)),0)</f>
        <v>5.352531612599374E2</v>
      </c>
      <c r="F197" s="24">
        <f ca="1">IFERROR(IF(AND(AngivnaVärden,Amortering[[#This Row],[betalning
datum]]&lt;&gt;""),-PPMT(Räntesats/12,1,LånetsLöptid-ROWS($C$4:C197)+1,Amortering[[#This Row],[öppnings-
saldo]]),""),0)</f>
        <v>5.361561010101329E2</v>
      </c>
      <c r="G197" s="24">
        <f ca="1">IF(Amortering[[#This Row],[betalning
datum]]="",0,PropertyTaxAmount)</f>
        <v>375</v>
      </c>
      <c r="H197" s="24">
        <f ca="1">IF(Amortering[[#This Row],[betalning
datum]]="",0,Amortering[[#This Row],[ränta]]+Amortering[[#This Row],[lånebelopp]]+Amortering[[#This Row],[fastighets-
avgift]])</f>
        <v>1.4464092622700705E3</v>
      </c>
      <c r="I197" s="24">
        <f ca="1">IF(Amortering[[#This Row],[betalning
datum]]="",0,Amortering[[#This Row],[öppnings-
saldo]]-Amortering[[#This Row],[lånebelopp]])</f>
        <v>1.2846075870238498E5</v>
      </c>
      <c r="J197" s="18">
        <f ca="1">IF(Amortering[[#This Row],[slut-
saldo]]&gt;0,LastRow-ROW(),0)</f>
        <v>166</v>
      </c>
    </row>
    <row r="198" spans="2:10" ht="15" customHeight="1" x14ac:dyDescent="0.25">
      <c r="B198" s="11">
        <f>ROWS($B$4:B198)</f>
        <v>195</v>
      </c>
      <c r="C198" s="25">
        <f ca="1">IF(AngivnaVärden,IF(Amortering[[#This Row],['#]]&lt;=LånetsLöptid,IF(ROW()-ROW(Amortering[[#Headers],[betalning
datum]])=1,LoanStart,IF(I197&gt;0,EDATE(C197,1),"")),""),"")</f>
        <v>50641</v>
      </c>
      <c r="D198" s="24">
        <f ca="1">IF(ROW()-ROW(Amortering[[#Headers],[öppnings-
saldo]])=1,Lånebelopp,IF(Amortering[[#This Row],[betalning
datum]]="",0,INDEX(Amortering[], ROW()-4,8)))</f>
        <v>1.2846075870238498E5</v>
      </c>
      <c r="E198" s="24">
        <f ca="1">IF(AngivnaVärden,IF(ROW()-ROW(Amortering[[#Headers],[ränta]])=1,-IPMT(Räntesats/12,1,LånetsLöptid-ROWS($C$4:C198)+1,Amortering[[#This Row],[öppnings-
saldo]]),IFERROR(-IPMT(Räntesats/12,1,Amortering[[#This Row],['#
återstående]],D199),0)),0)</f>
        <v>5.33009869240086E2</v>
      </c>
      <c r="F198" s="24">
        <f ca="1">IFERROR(IF(AND(AngivnaVärden,Amortering[[#This Row],[betalning
datum]]&lt;&gt;""),-PPMT(Räntesats/12,1,LånetsLöptid-ROWS($C$4:C198)+1,Amortering[[#This Row],[öppnings-
saldo]]),""),0)</f>
        <v>5.383900847643417E2</v>
      </c>
      <c r="G198" s="24">
        <f ca="1">IF(Amortering[[#This Row],[betalning
datum]]="",0,PropertyTaxAmount)</f>
        <v>375</v>
      </c>
      <c r="H198" s="24">
        <f ca="1">IF(Amortering[[#This Row],[betalning
datum]]="",0,Amortering[[#This Row],[ränta]]+Amortering[[#This Row],[lånebelopp]]+Amortering[[#This Row],[fastighets-
avgift]])</f>
        <v>1.4463999540044279E3</v>
      </c>
      <c r="I198" s="24">
        <f ca="1">IF(Amortering[[#This Row],[betalning
datum]]="",0,Amortering[[#This Row],[öppnings-
saldo]]-Amortering[[#This Row],[lånebelopp]])</f>
        <v>1.2792236861762064E5</v>
      </c>
      <c r="J198" s="18">
        <f ca="1">IF(Amortering[[#This Row],[slut-
saldo]]&gt;0,LastRow-ROW(),0)</f>
        <v>165</v>
      </c>
    </row>
    <row r="199" spans="2:10" ht="15" customHeight="1" x14ac:dyDescent="0.25">
      <c r="B199" s="11">
        <f>ROWS($B$4:B199)</f>
        <v>196</v>
      </c>
      <c r="C199" s="25">
        <f ca="1">IF(AngivnaVärden,IF(Amortering[[#This Row],['#]]&lt;=LånetsLöptid,IF(ROW()-ROW(Amortering[[#Headers],[betalning
datum]])=1,LoanStart,IF(I198&gt;0,EDATE(C198,1),"")),""),"")</f>
        <v>50672</v>
      </c>
      <c r="D199" s="24">
        <f ca="1">IF(ROW()-ROW(Amortering[[#Headers],[öppnings-
saldo]])=1,Lånebelopp,IF(Amortering[[#This Row],[betalning
datum]]="",0,INDEX(Amortering[], ROW()-4,8)))</f>
        <v>1.2792236861762064E5</v>
      </c>
      <c r="E199" s="24">
        <f ca="1">IF(AngivnaVärden,IF(ROW()-ROW(Amortering[[#Headers],[ränta]])=1,-IPMT(Räntesats/12,1,LånetsLöptid-ROWS($C$4:C199)+1,Amortering[[#This Row],[öppnings-
saldo]]),IFERROR(-IPMT(Räntesats/12,1,Amortering[[#This Row],['#
återstående]],D200),0)),0)</f>
        <v>5.307572301701518E2</v>
      </c>
      <c r="F199" s="24">
        <f ca="1">IFERROR(IF(AND(AngivnaVärden,Amortering[[#This Row],[betalning
datum]]&lt;&gt;""),-PPMT(Räntesats/12,1,LånetsLöptid-ROWS($C$4:C199)+1,Amortering[[#This Row],[öppnings-
saldo]]),""),0)</f>
        <v>5.406333767841933E2</v>
      </c>
      <c r="G199" s="24">
        <f ca="1">IF(Amortering[[#This Row],[betalning
datum]]="",0,PropertyTaxAmount)</f>
        <v>375</v>
      </c>
      <c r="H199" s="24">
        <f ca="1">IF(Amortering[[#This Row],[betalning
datum]]="",0,Amortering[[#This Row],[ränta]]+Amortering[[#This Row],[lånebelopp]]+Amortering[[#This Row],[fastighets-
avgift]])</f>
        <v>1.446390606954345E3</v>
      </c>
      <c r="I199" s="24">
        <f ca="1">IF(Amortering[[#This Row],[betalning
datum]]="",0,Amortering[[#This Row],[öppnings-
saldo]]-Amortering[[#This Row],[lånebelopp]])</f>
        <v>1.2738173524083645E5</v>
      </c>
      <c r="J199" s="18">
        <f ca="1">IF(Amortering[[#This Row],[slut-
saldo]]&gt;0,LastRow-ROW(),0)</f>
        <v>164</v>
      </c>
    </row>
    <row r="200" spans="2:10" ht="15" customHeight="1" x14ac:dyDescent="0.25">
      <c r="B200" s="11">
        <f>ROWS($B$4:B200)</f>
        <v>197</v>
      </c>
      <c r="C200" s="25">
        <f ca="1">IF(AngivnaVärden,IF(Amortering[[#This Row],['#]]&lt;=LånetsLöptid,IF(ROW()-ROW(Amortering[[#Headers],[betalning
datum]])=1,LoanStart,IF(I199&gt;0,EDATE(C199,1),"")),""),"")</f>
        <v>50702</v>
      </c>
      <c r="D200" s="24">
        <f ca="1">IF(ROW()-ROW(Amortering[[#Headers],[öppnings-
saldo]])=1,Lånebelopp,IF(Amortering[[#This Row],[betalning
datum]]="",0,INDEX(Amortering[], ROW()-4,8)))</f>
        <v>1.2738173524083645E5</v>
      </c>
      <c r="E200" s="24">
        <f ca="1">IF(AngivnaVärden,IF(ROW()-ROW(Amortering[[#Headers],[ränta]])=1,-IPMT(Räntesats/12,1,LånetsLöptid-ROWS($C$4:C200)+1,Amortering[[#This Row],[öppnings-
saldo]]),IFERROR(-IPMT(Räntesats/12,1,Amortering[[#This Row],['#
återstående]],D201),0)),0)</f>
        <v>5.284952051040931E2</v>
      </c>
      <c r="F200" s="24">
        <f ca="1">IFERROR(IF(AND(AngivnaVärden,Amortering[[#This Row],[betalning
datum]]&lt;&gt;""),-PPMT(Räntesats/12,1,LånetsLöptid-ROWS($C$4:C200)+1,Amortering[[#This Row],[öppnings-
saldo]]),""),0)</f>
        <v>5.428860158541274E2</v>
      </c>
      <c r="G200" s="24">
        <f ca="1">IF(Amortering[[#This Row],[betalning
datum]]="",0,PropertyTaxAmount)</f>
        <v>375</v>
      </c>
      <c r="H200" s="24">
        <f ca="1">IF(Amortering[[#This Row],[betalning
datum]]="",0,Amortering[[#This Row],[ränta]]+Amortering[[#This Row],[lånebelopp]]+Amortering[[#This Row],[fastighets-
avgift]])</f>
        <v>1.4463812209582206E3</v>
      </c>
      <c r="I200" s="24">
        <f ca="1">IF(Amortering[[#This Row],[betalning
datum]]="",0,Amortering[[#This Row],[öppnings-
saldo]]-Amortering[[#This Row],[lånebelopp]])</f>
        <v>1.2683884922498233E5</v>
      </c>
      <c r="J200" s="18">
        <f ca="1">IF(Amortering[[#This Row],[slut-
saldo]]&gt;0,LastRow-ROW(),0)</f>
        <v>163</v>
      </c>
    </row>
    <row r="201" spans="2:10" ht="15" customHeight="1" x14ac:dyDescent="0.25">
      <c r="B201" s="11">
        <f>ROWS($B$4:B201)</f>
        <v>198</v>
      </c>
      <c r="C201" s="25">
        <f ca="1">IF(AngivnaVärden,IF(Amortering[[#This Row],['#]]&lt;=LånetsLöptid,IF(ROW()-ROW(Amortering[[#Headers],[betalning
datum]])=1,LoanStart,IF(I200&gt;0,EDATE(C200,1),"")),""),"")</f>
        <v>50733</v>
      </c>
      <c r="D201" s="24">
        <f ca="1">IF(ROW()-ROW(Amortering[[#Headers],[öppnings-
saldo]])=1,Lånebelopp,IF(Amortering[[#This Row],[betalning
datum]]="",0,INDEX(Amortering[], ROW()-4,8)))</f>
        <v>1.2683884922498233E5</v>
      </c>
      <c r="E201" s="24">
        <f ca="1">IF(AngivnaVärden,IF(ROW()-ROW(Amortering[[#Headers],[ränta]])=1,-IPMT(Räntesats/12,1,LånetsLöptid-ROWS($C$4:C201)+1,Amortering[[#This Row],[öppnings-
saldo]]),IFERROR(-IPMT(Räntesats/12,1,Amortering[[#This Row],['#
återstående]],D202),0)),0)</f>
        <v>5.262237549335922E2</v>
      </c>
      <c r="F201" s="24">
        <f ca="1">IFERROR(IF(AND(AngivnaVärden,Amortering[[#This Row],[betalning
datum]]&lt;&gt;""),-PPMT(Räntesats/12,1,LånetsLöptid-ROWS($C$4:C201)+1,Amortering[[#This Row],[öppnings-
saldo]]),""),0)</f>
        <v>5.451480409201862E2</v>
      </c>
      <c r="G201" s="24">
        <f ca="1">IF(Amortering[[#This Row],[betalning
datum]]="",0,PropertyTaxAmount)</f>
        <v>375</v>
      </c>
      <c r="H201" s="24">
        <f ca="1">IF(Amortering[[#This Row],[betalning
datum]]="",0,Amortering[[#This Row],[ränta]]+Amortering[[#This Row],[lånebelopp]]+Amortering[[#This Row],[fastighets-
avgift]])</f>
        <v>1.4463717958537784E3</v>
      </c>
      <c r="I201" s="24">
        <f ca="1">IF(Amortering[[#This Row],[betalning
datum]]="",0,Amortering[[#This Row],[öppnings-
saldo]]-Amortering[[#This Row],[lånebelopp]])</f>
        <v>1.2629370118406214E5</v>
      </c>
      <c r="J201" s="18">
        <f ca="1">IF(Amortering[[#This Row],[slut-
saldo]]&gt;0,LastRow-ROW(),0)</f>
        <v>162</v>
      </c>
    </row>
    <row r="202" spans="2:10" ht="15" customHeight="1" x14ac:dyDescent="0.25">
      <c r="B202" s="11">
        <f>ROWS($B$4:B202)</f>
        <v>199</v>
      </c>
      <c r="C202" s="25">
        <f ca="1">IF(AngivnaVärden,IF(Amortering[[#This Row],['#]]&lt;=LånetsLöptid,IF(ROW()-ROW(Amortering[[#Headers],[betalning
datum]])=1,LoanStart,IF(I201&gt;0,EDATE(C201,1),"")),""),"")</f>
        <v>50763</v>
      </c>
      <c r="D202" s="24">
        <f ca="1">IF(ROW()-ROW(Amortering[[#Headers],[öppnings-
saldo]])=1,Lånebelopp,IF(Amortering[[#This Row],[betalning
datum]]="",0,INDEX(Amortering[], ROW()-4,8)))</f>
        <v>1.2629370118406214E5</v>
      </c>
      <c r="E202" s="24">
        <f ca="1">IF(AngivnaVärden,IF(ROW()-ROW(Amortering[[#Headers],[ränta]])=1,-IPMT(Räntesats/12,1,LånetsLöptid-ROWS($C$4:C202)+1,Amortering[[#This Row],[öppnings-
saldo]]),IFERROR(-IPMT(Räntesats/12,1,Amortering[[#This Row],['#
återstående]],D203),0)),0)</f>
        <v>5.239428403873811E2</v>
      </c>
      <c r="F202" s="24">
        <f ca="1">IFERROR(IF(AND(AngivnaVärden,Amortering[[#This Row],[betalning
datum]]&lt;&gt;""),-PPMT(Räntesats/12,1,LånetsLöptid-ROWS($C$4:C202)+1,Amortering[[#This Row],[öppnings-
saldo]]),""),0)</f>
        <v>5.47419491090687E2</v>
      </c>
      <c r="G202" s="24">
        <f ca="1">IF(Amortering[[#This Row],[betalning
datum]]="",0,PropertyTaxAmount)</f>
        <v>375</v>
      </c>
      <c r="H202" s="24">
        <f ca="1">IF(Amortering[[#This Row],[betalning
datum]]="",0,Amortering[[#This Row],[ränta]]+Amortering[[#This Row],[lånebelopp]]+Amortering[[#This Row],[fastighets-
avgift]])</f>
        <v>1.446362331478068E3</v>
      </c>
      <c r="I202" s="24">
        <f ca="1">IF(Amortering[[#This Row],[betalning
datum]]="",0,Amortering[[#This Row],[öppnings-
saldo]]-Amortering[[#This Row],[lånebelopp]])</f>
        <v>1.2574628169297146E5</v>
      </c>
      <c r="J202" s="18">
        <f ca="1">IF(Amortering[[#This Row],[slut-
saldo]]&gt;0,LastRow-ROW(),0)</f>
        <v>161</v>
      </c>
    </row>
    <row r="203" spans="2:10" ht="15" customHeight="1" x14ac:dyDescent="0.25">
      <c r="B203" s="11">
        <f>ROWS($B$4:B203)</f>
        <v>200</v>
      </c>
      <c r="C203" s="25">
        <f ca="1">IF(AngivnaVärden,IF(Amortering[[#This Row],['#]]&lt;=LånetsLöptid,IF(ROW()-ROW(Amortering[[#Headers],[betalning
datum]])=1,LoanStart,IF(I202&gt;0,EDATE(C202,1),"")),""),"")</f>
        <v>50794</v>
      </c>
      <c r="D203" s="24">
        <f ca="1">IF(ROW()-ROW(Amortering[[#Headers],[öppnings-
saldo]])=1,Lånebelopp,IF(Amortering[[#This Row],[betalning
datum]]="",0,INDEX(Amortering[], ROW()-4,8)))</f>
        <v>1.2574628169297146E5</v>
      </c>
      <c r="E203" s="24">
        <f ca="1">IF(AngivnaVärden,IF(ROW()-ROW(Amortering[[#Headers],[ränta]])=1,-IPMT(Räntesats/12,1,LånetsLöptid-ROWS($C$4:C203)+1,Amortering[[#This Row],[öppnings-
saldo]]),IFERROR(-IPMT(Räntesats/12,1,Amortering[[#This Row],['#
återstående]],D204),0)),0)</f>
        <v>5.216524220305606E2</v>
      </c>
      <c r="F203" s="24">
        <f ca="1">IFERROR(IF(AND(AngivnaVärden,Amortering[[#This Row],[betalning
datum]]&lt;&gt;""),-PPMT(Räntesats/12,1,LånetsLöptid-ROWS($C$4:C203)+1,Amortering[[#This Row],[öppnings-
saldo]]),""),0)</f>
        <v>5.497004056368983E2</v>
      </c>
      <c r="G203" s="24">
        <f ca="1">IF(Amortering[[#This Row],[betalning
datum]]="",0,PropertyTaxAmount)</f>
        <v>375</v>
      </c>
      <c r="H203" s="24">
        <f ca="1">IF(Amortering[[#This Row],[betalning
datum]]="",0,Amortering[[#This Row],[ränta]]+Amortering[[#This Row],[lånebelopp]]+Amortering[[#This Row],[fastighets-
avgift]])</f>
        <v>1.4463528276674588E3</v>
      </c>
      <c r="I203" s="24">
        <f ca="1">IF(Amortering[[#This Row],[betalning
datum]]="",0,Amortering[[#This Row],[öppnings-
saldo]]-Amortering[[#This Row],[lånebelopp]])</f>
        <v>1.2519658128733456E5</v>
      </c>
      <c r="J203" s="18">
        <f ca="1">IF(Amortering[[#This Row],[slut-
saldo]]&gt;0,LastRow-ROW(),0)</f>
        <v>160</v>
      </c>
    </row>
    <row r="204" spans="2:10" ht="15" customHeight="1" x14ac:dyDescent="0.25">
      <c r="B204" s="11">
        <f>ROWS($B$4:B204)</f>
        <v>201</v>
      </c>
      <c r="C204" s="25">
        <f ca="1">IF(AngivnaVärden,IF(Amortering[[#This Row],['#]]&lt;=LånetsLöptid,IF(ROW()-ROW(Amortering[[#Headers],[betalning
datum]])=1,LoanStart,IF(I203&gt;0,EDATE(C203,1),"")),""),"")</f>
        <v>50825</v>
      </c>
      <c r="D204" s="24">
        <f ca="1">IF(ROW()-ROW(Amortering[[#Headers],[öppnings-
saldo]])=1,Lånebelopp,IF(Amortering[[#This Row],[betalning
datum]]="",0,INDEX(Amortering[], ROW()-4,8)))</f>
        <v>1.2519658128733456E5</v>
      </c>
      <c r="E204" s="24">
        <f ca="1">IF(AngivnaVärden,IF(ROW()-ROW(Amortering[[#Headers],[ränta]])=1,-IPMT(Räntesats/12,1,LånetsLöptid-ROWS($C$4:C204)+1,Amortering[[#This Row],[öppnings-
saldo]]),IFERROR(-IPMT(Räntesats/12,1,Amortering[[#This Row],['#
återstående]],D205),0)),0)</f>
        <v>5.193524602639202E2</v>
      </c>
      <c r="F204" s="24">
        <f ca="1">IFERROR(IF(AND(AngivnaVärden,Amortering[[#This Row],[betalning
datum]]&lt;&gt;""),-PPMT(Räntesats/12,1,LånetsLöptid-ROWS($C$4:C204)+1,Amortering[[#This Row],[öppnings-
saldo]]),""),0)</f>
        <v>5.519908239937188E2</v>
      </c>
      <c r="G204" s="24">
        <f ca="1">IF(Amortering[[#This Row],[betalning
datum]]="",0,PropertyTaxAmount)</f>
        <v>375</v>
      </c>
      <c r="H204" s="24">
        <f ca="1">IF(Amortering[[#This Row],[betalning
datum]]="",0,Amortering[[#This Row],[ränta]]+Amortering[[#This Row],[lånebelopp]]+Amortering[[#This Row],[fastighets-
avgift]])</f>
        <v>1.446343284257639E3</v>
      </c>
      <c r="I204" s="24">
        <f ca="1">IF(Amortering[[#This Row],[betalning
datum]]="",0,Amortering[[#This Row],[öppnings-
saldo]]-Amortering[[#This Row],[lånebelopp]])</f>
        <v>1.2464459046334084E5</v>
      </c>
      <c r="J204" s="18">
        <f ca="1">IF(Amortering[[#This Row],[slut-
saldo]]&gt;0,LastRow-ROW(),0)</f>
        <v>159</v>
      </c>
    </row>
    <row r="205" spans="2:10" ht="15" customHeight="1" x14ac:dyDescent="0.25">
      <c r="B205" s="11">
        <f>ROWS($B$4:B205)</f>
        <v>202</v>
      </c>
      <c r="C205" s="25">
        <f ca="1">IF(AngivnaVärden,IF(Amortering[[#This Row],['#]]&lt;=LånetsLöptid,IF(ROW()-ROW(Amortering[[#Headers],[betalning
datum]])=1,LoanStart,IF(I204&gt;0,EDATE(C204,1),"")),""),"")</f>
        <v>50853</v>
      </c>
      <c r="D205" s="24">
        <f ca="1">IF(ROW()-ROW(Amortering[[#Headers],[öppnings-
saldo]])=1,Lånebelopp,IF(Amortering[[#This Row],[betalning
datum]]="",0,INDEX(Amortering[], ROW()-4,8)))</f>
        <v>1.2464459046334084E5</v>
      </c>
      <c r="E205" s="24">
        <f ca="1">IF(AngivnaVärden,IF(ROW()-ROW(Amortering[[#Headers],[ränta]])=1,-IPMT(Räntesats/12,1,LånetsLöptid-ROWS($C$4:C205)+1,Amortering[[#This Row],[öppnings-
saldo]]),IFERROR(-IPMT(Räntesats/12,1,Amortering[[#This Row],['#
återstående]],D206),0)),0)</f>
        <v>5.17042915323252E2</v>
      </c>
      <c r="F205" s="24">
        <f ca="1">IFERROR(IF(AND(AngivnaVärden,Amortering[[#This Row],[betalning
datum]]&lt;&gt;""),-PPMT(Räntesats/12,1,LånetsLöptid-ROWS($C$4:C205)+1,Amortering[[#This Row],[öppnings-
saldo]]),""),0)</f>
        <v>5.542907857603592E2</v>
      </c>
      <c r="G205" s="24">
        <f ca="1">IF(Amortering[[#This Row],[betalning
datum]]="",0,PropertyTaxAmount)</f>
        <v>375</v>
      </c>
      <c r="H205" s="24">
        <f ca="1">IF(Amortering[[#This Row],[betalning
datum]]="",0,Amortering[[#This Row],[ränta]]+Amortering[[#This Row],[lånebelopp]]+Amortering[[#This Row],[fastighets-
avgift]])</f>
        <v>1.4463337010836112E3</v>
      </c>
      <c r="I205" s="24">
        <f ca="1">IF(Amortering[[#This Row],[betalning
datum]]="",0,Amortering[[#This Row],[öppnings-
saldo]]-Amortering[[#This Row],[lånebelopp]])</f>
        <v>1.2409029967758048E5</v>
      </c>
      <c r="J205" s="18">
        <f ca="1">IF(Amortering[[#This Row],[slut-
saldo]]&gt;0,LastRow-ROW(),0)</f>
        <v>158</v>
      </c>
    </row>
    <row r="206" spans="2:10" ht="15" customHeight="1" x14ac:dyDescent="0.25">
      <c r="B206" s="11">
        <f>ROWS($B$4:B206)</f>
        <v>203</v>
      </c>
      <c r="C206" s="25">
        <f ca="1">IF(AngivnaVärden,IF(Amortering[[#This Row],['#]]&lt;=LånetsLöptid,IF(ROW()-ROW(Amortering[[#Headers],[betalning
datum]])=1,LoanStart,IF(I205&gt;0,EDATE(C205,1),"")),""),"")</f>
        <v>50884</v>
      </c>
      <c r="D206" s="24">
        <f ca="1">IF(ROW()-ROW(Amortering[[#Headers],[öppnings-
saldo]])=1,Lånebelopp,IF(Amortering[[#This Row],[betalning
datum]]="",0,INDEX(Amortering[], ROW()-4,8)))</f>
        <v>1.2409029967758048E5</v>
      </c>
      <c r="E206" s="24">
        <f ca="1">IF(AngivnaVärden,IF(ROW()-ROW(Amortering[[#Headers],[ränta]])=1,-IPMT(Räntesats/12,1,LånetsLöptid-ROWS($C$4:C206)+1,Amortering[[#This Row],[öppnings-
saldo]]),IFERROR(-IPMT(Räntesats/12,1,Amortering[[#This Row],['#
återstående]],D207),0)),0)</f>
        <v>5.147237472786644E2</v>
      </c>
      <c r="F206" s="24">
        <f ca="1">IFERROR(IF(AND(AngivnaVärden,Amortering[[#This Row],[betalning
datum]]&lt;&gt;""),-PPMT(Räntesats/12,1,LånetsLöptid-ROWS($C$4:C206)+1,Amortering[[#This Row],[öppnings-
saldo]]),""),0)</f>
        <v>5.566003307010275E2</v>
      </c>
      <c r="G206" s="24">
        <f ca="1">IF(Amortering[[#This Row],[betalning
datum]]="",0,PropertyTaxAmount)</f>
        <v>375</v>
      </c>
      <c r="H206" s="24">
        <f ca="1">IF(Amortering[[#This Row],[betalning
datum]]="",0,Amortering[[#This Row],[ränta]]+Amortering[[#This Row],[lånebelopp]]+Amortering[[#This Row],[fastighets-
avgift]])</f>
        <v>1.446324077979692E3</v>
      </c>
      <c r="I206" s="24">
        <f ca="1">IF(Amortering[[#This Row],[betalning
datum]]="",0,Amortering[[#This Row],[öppnings-
saldo]]-Amortering[[#This Row],[lånebelopp]])</f>
        <v>1.2353369934687945E5</v>
      </c>
      <c r="J206" s="18">
        <f ca="1">IF(Amortering[[#This Row],[slut-
saldo]]&gt;0,LastRow-ROW(),0)</f>
        <v>157</v>
      </c>
    </row>
    <row r="207" spans="2:10" ht="15" customHeight="1" x14ac:dyDescent="0.25">
      <c r="B207" s="11">
        <f>ROWS($B$4:B207)</f>
        <v>204</v>
      </c>
      <c r="C207" s="25">
        <f ca="1">IF(AngivnaVärden,IF(Amortering[[#This Row],['#]]&lt;=LånetsLöptid,IF(ROW()-ROW(Amortering[[#Headers],[betalning
datum]])=1,LoanStart,IF(I206&gt;0,EDATE(C206,1),"")),""),"")</f>
        <v>50914</v>
      </c>
      <c r="D207" s="24">
        <f ca="1">IF(ROW()-ROW(Amortering[[#Headers],[öppnings-
saldo]])=1,Lånebelopp,IF(Amortering[[#This Row],[betalning
datum]]="",0,INDEX(Amortering[], ROW()-4,8)))</f>
        <v>1.2353369934687945E5</v>
      </c>
      <c r="E207" s="24">
        <f ca="1">IF(AngivnaVärden,IF(ROW()-ROW(Amortering[[#Headers],[ränta]])=1,-IPMT(Räntesats/12,1,LånetsLöptid-ROWS($C$4:C207)+1,Amortering[[#This Row],[öppnings-
saldo]]),IFERROR(-IPMT(Räntesats/12,1,Amortering[[#This Row],['#
återstående]],D208),0)),0)</f>
        <v>5.12394916033891E2</v>
      </c>
      <c r="F207" s="24">
        <f ca="1">IFERROR(IF(AND(AngivnaVärden,Amortering[[#This Row],[betalning
datum]]&lt;&gt;""),-PPMT(Räntesats/12,1,LånetsLöptid-ROWS($C$4:C207)+1,Amortering[[#This Row],[öppnings-
saldo]]),""),0)</f>
        <v>5.589194987456151E2</v>
      </c>
      <c r="G207" s="24">
        <f ca="1">IF(Amortering[[#This Row],[betalning
datum]]="",0,PropertyTaxAmount)</f>
        <v>375</v>
      </c>
      <c r="H207" s="24">
        <f ca="1">IF(Amortering[[#This Row],[betalning
datum]]="",0,Amortering[[#This Row],[ränta]]+Amortering[[#This Row],[lånebelopp]]+Amortering[[#This Row],[fastighets-
avgift]])</f>
        <v>1.446314414779506E3</v>
      </c>
      <c r="I207" s="24">
        <f ca="1">IF(Amortering[[#This Row],[betalning
datum]]="",0,Amortering[[#This Row],[öppnings-
saldo]]-Amortering[[#This Row],[lånebelopp]])</f>
        <v>1.2297477984813384E5</v>
      </c>
      <c r="J207" s="18">
        <f ca="1">IF(Amortering[[#This Row],[slut-
saldo]]&gt;0,LastRow-ROW(),0)</f>
        <v>156</v>
      </c>
    </row>
    <row r="208" spans="2:10" ht="15" customHeight="1" x14ac:dyDescent="0.25">
      <c r="B208" s="11">
        <f>ROWS($B$4:B208)</f>
        <v>205</v>
      </c>
      <c r="C208" s="25">
        <f ca="1">IF(AngivnaVärden,IF(Amortering[[#This Row],['#]]&lt;=LånetsLöptid,IF(ROW()-ROW(Amortering[[#Headers],[betalning
datum]])=1,LoanStart,IF(I207&gt;0,EDATE(C207,1),"")),""),"")</f>
        <v>50945</v>
      </c>
      <c r="D208" s="24">
        <f ca="1">IF(ROW()-ROW(Amortering[[#Headers],[öppnings-
saldo]])=1,Lånebelopp,IF(Amortering[[#This Row],[betalning
datum]]="",0,INDEX(Amortering[], ROW()-4,8)))</f>
        <v>1.2297477984813384E5</v>
      </c>
      <c r="E208" s="24">
        <f ca="1">IF(AngivnaVärden,IF(ROW()-ROW(Amortering[[#Headers],[ränta]])=1,-IPMT(Räntesats/12,1,LånetsLöptid-ROWS($C$4:C208)+1,Amortering[[#This Row],[öppnings-
saldo]]),IFERROR(-IPMT(Räntesats/12,1,Amortering[[#This Row],['#
återstående]],D209),0)),0)</f>
        <v>5.100563813255977E2</v>
      </c>
      <c r="F208" s="24">
        <f ca="1">IFERROR(IF(AND(AngivnaVärden,Amortering[[#This Row],[betalning
datum]]&lt;&gt;""),-PPMT(Räntesats/12,1,LånetsLöptid-ROWS($C$4:C208)+1,Amortering[[#This Row],[öppnings-
saldo]]),""),0)</f>
        <v>5.612483299903884E2</v>
      </c>
      <c r="G208" s="24">
        <f ca="1">IF(Amortering[[#This Row],[betalning
datum]]="",0,PropertyTaxAmount)</f>
        <v>375</v>
      </c>
      <c r="H208" s="24">
        <f ca="1">IF(Amortering[[#This Row],[betalning
datum]]="",0,Amortering[[#This Row],[ränta]]+Amortering[[#This Row],[lånebelopp]]+Amortering[[#This Row],[fastighets-
avgift]])</f>
        <v>1.446304711315986E3</v>
      </c>
      <c r="I208" s="24">
        <f ca="1">IF(Amortering[[#This Row],[betalning
datum]]="",0,Amortering[[#This Row],[öppnings-
saldo]]-Amortering[[#This Row],[lånebelopp]])</f>
        <v>1.2241353151814346E5</v>
      </c>
      <c r="J208" s="18">
        <f ca="1">IF(Amortering[[#This Row],[slut-
saldo]]&gt;0,LastRow-ROW(),0)</f>
        <v>155</v>
      </c>
    </row>
    <row r="209" spans="2:10" ht="15" customHeight="1" x14ac:dyDescent="0.25">
      <c r="B209" s="11">
        <f>ROWS($B$4:B209)</f>
        <v>206</v>
      </c>
      <c r="C209" s="25">
        <f ca="1">IF(AngivnaVärden,IF(Amortering[[#This Row],['#]]&lt;=LånetsLöptid,IF(ROW()-ROW(Amortering[[#Headers],[betalning
datum]])=1,LoanStart,IF(I208&gt;0,EDATE(C208,1),"")),""),"")</f>
        <v>50975</v>
      </c>
      <c r="D209" s="24">
        <f ca="1">IF(ROW()-ROW(Amortering[[#Headers],[öppnings-
saldo]])=1,Lånebelopp,IF(Amortering[[#This Row],[betalning
datum]]="",0,INDEX(Amortering[], ROW()-4,8)))</f>
        <v>1.2241353151814346E5</v>
      </c>
      <c r="E209" s="24">
        <f ca="1">IF(AngivnaVärden,IF(ROW()-ROW(Amortering[[#Headers],[ränta]])=1,-IPMT(Räntesats/12,1,LånetsLöptid-ROWS($C$4:C209)+1,Amortering[[#This Row],[öppnings-
saldo]]),IFERROR(-IPMT(Räntesats/12,1,Amortering[[#This Row],['#
återstående]],D210),0)),0)</f>
        <v>5.077081027226866E2</v>
      </c>
      <c r="F209" s="24">
        <f ca="1">IFERROR(IF(AND(AngivnaVärden,Amortering[[#This Row],[betalning
datum]]&lt;&gt;""),-PPMT(Räntesats/12,1,LånetsLöptid-ROWS($C$4:C209)+1,Amortering[[#This Row],[öppnings-
saldo]]),""),0)</f>
        <v>5.635868646986818E2</v>
      </c>
      <c r="G209" s="24">
        <f ca="1">IF(Amortering[[#This Row],[betalning
datum]]="",0,PropertyTaxAmount)</f>
        <v>375</v>
      </c>
      <c r="H209" s="24">
        <f ca="1">IF(Amortering[[#This Row],[betalning
datum]]="",0,Amortering[[#This Row],[ränta]]+Amortering[[#This Row],[lånebelopp]]+Amortering[[#This Row],[fastighets-
avgift]])</f>
        <v>1.4462949674213683E3</v>
      </c>
      <c r="I209" s="24">
        <f ca="1">IF(Amortering[[#This Row],[betalning
datum]]="",0,Amortering[[#This Row],[öppnings-
saldo]]-Amortering[[#This Row],[lånebelopp]])</f>
        <v>1.2184994465344478E5</v>
      </c>
      <c r="J209" s="18">
        <f ca="1">IF(Amortering[[#This Row],[slut-
saldo]]&gt;0,LastRow-ROW(),0)</f>
        <v>154</v>
      </c>
    </row>
    <row r="210" spans="2:10" ht="15" customHeight="1" x14ac:dyDescent="0.25">
      <c r="B210" s="11">
        <f>ROWS($B$4:B210)</f>
        <v>207</v>
      </c>
      <c r="C210" s="25">
        <f ca="1">IF(AngivnaVärden,IF(Amortering[[#This Row],['#]]&lt;=LånetsLöptid,IF(ROW()-ROW(Amortering[[#Headers],[betalning
datum]])=1,LoanStart,IF(I209&gt;0,EDATE(C209,1),"")),""),"")</f>
        <v>51006</v>
      </c>
      <c r="D210" s="24">
        <f ca="1">IF(ROW()-ROW(Amortering[[#Headers],[öppnings-
saldo]])=1,Lånebelopp,IF(Amortering[[#This Row],[betalning
datum]]="",0,INDEX(Amortering[], ROW()-4,8)))</f>
        <v>1.2184994465344478E5</v>
      </c>
      <c r="E210" s="24">
        <f ca="1">IF(AngivnaVärden,IF(ROW()-ROW(Amortering[[#Headers],[ränta]])=1,-IPMT(Räntesats/12,1,LånetsLöptid-ROWS($C$4:C210)+1,Amortering[[#This Row],[öppnings-
saldo]]),IFERROR(-IPMT(Räntesats/12,1,Amortering[[#This Row],['#
återstående]],D211),0)),0)</f>
        <v>5.053500396255966E2</v>
      </c>
      <c r="F210" s="24">
        <f ca="1">IFERROR(IF(AND(AngivnaVärden,Amortering[[#This Row],[betalning
datum]]&lt;&gt;""),-PPMT(Räntesats/12,1,LånetsLöptid-ROWS($C$4:C210)+1,Amortering[[#This Row],[öppnings-
saldo]]),""),0)</f>
        <v>5.659351433015929E2</v>
      </c>
      <c r="G210" s="24">
        <f ca="1">IF(Amortering[[#This Row],[betalning
datum]]="",0,PropertyTaxAmount)</f>
        <v>375</v>
      </c>
      <c r="H210" s="24">
        <f ca="1">IF(Amortering[[#This Row],[betalning
datum]]="",0,Amortering[[#This Row],[ränta]]+Amortering[[#This Row],[lånebelopp]]+Amortering[[#This Row],[fastighets-
avgift]])</f>
        <v>1.4462851829271895E3</v>
      </c>
      <c r="I210" s="24">
        <f ca="1">IF(Amortering[[#This Row],[betalning
datum]]="",0,Amortering[[#This Row],[öppnings-
saldo]]-Amortering[[#This Row],[lånebelopp]])</f>
        <v>1.2128400951014318E5</v>
      </c>
      <c r="J210" s="18">
        <f ca="1">IF(Amortering[[#This Row],[slut-
saldo]]&gt;0,LastRow-ROW(),0)</f>
        <v>153</v>
      </c>
    </row>
    <row r="211" spans="2:10" ht="15" customHeight="1" x14ac:dyDescent="0.25">
      <c r="B211" s="11">
        <f>ROWS($B$4:B211)</f>
        <v>208</v>
      </c>
      <c r="C211" s="25">
        <f ca="1">IF(AngivnaVärden,IF(Amortering[[#This Row],['#]]&lt;=LånetsLöptid,IF(ROW()-ROW(Amortering[[#Headers],[betalning
datum]])=1,LoanStart,IF(I210&gt;0,EDATE(C210,1),"")),""),"")</f>
        <v>51037</v>
      </c>
      <c r="D211" s="24">
        <f ca="1">IF(ROW()-ROW(Amortering[[#Headers],[öppnings-
saldo]])=1,Lånebelopp,IF(Amortering[[#This Row],[betalning
datum]]="",0,INDEX(Amortering[], ROW()-4,8)))</f>
        <v>1.2128400951014318E5</v>
      </c>
      <c r="E211" s="24">
        <f ca="1">IF(AngivnaVärden,IF(ROW()-ROW(Amortering[[#Headers],[ränta]])=1,-IPMT(Räntesats/12,1,LånetsLöptid-ROWS($C$4:C211)+1,Amortering[[#This Row],[öppnings-
saldo]]),IFERROR(-IPMT(Räntesats/12,1,Amortering[[#This Row],['#
återstående]],D212),0)),0)</f>
        <v>5.0298215126560206E2</v>
      </c>
      <c r="F211" s="24">
        <f ca="1">IFERROR(IF(AND(AngivnaVärden,Amortering[[#This Row],[betalning
datum]]&lt;&gt;""),-PPMT(Räntesats/12,1,LånetsLöptid-ROWS($C$4:C211)+1,Amortering[[#This Row],[öppnings-
saldo]]),""),0)</f>
        <v>5.682932063986827E2</v>
      </c>
      <c r="G211" s="24">
        <f ca="1">IF(Amortering[[#This Row],[betalning
datum]]="",0,PropertyTaxAmount)</f>
        <v>375</v>
      </c>
      <c r="H211" s="24">
        <f ca="1">IF(Amortering[[#This Row],[betalning
datum]]="",0,Amortering[[#This Row],[ränta]]+Amortering[[#This Row],[lånebelopp]]+Amortering[[#This Row],[fastighets-
avgift]])</f>
        <v>1.446275357664285E3</v>
      </c>
      <c r="I211" s="24">
        <f ca="1">IF(Amortering[[#This Row],[betalning
datum]]="",0,Amortering[[#This Row],[öppnings-
saldo]]-Amortering[[#This Row],[lånebelopp]])</f>
        <v>1.207157163037445E5</v>
      </c>
      <c r="J211" s="18">
        <f ca="1">IF(Amortering[[#This Row],[slut-
saldo]]&gt;0,LastRow-ROW(),0)</f>
        <v>152</v>
      </c>
    </row>
    <row r="212" spans="2:10" ht="15" customHeight="1" x14ac:dyDescent="0.25">
      <c r="B212" s="11">
        <f>ROWS($B$4:B212)</f>
        <v>209</v>
      </c>
      <c r="C212" s="25">
        <f ca="1">IF(AngivnaVärden,IF(Amortering[[#This Row],['#]]&lt;=LånetsLöptid,IF(ROW()-ROW(Amortering[[#Headers],[betalning
datum]])=1,LoanStart,IF(I211&gt;0,EDATE(C211,1),"")),""),"")</f>
        <v>51067</v>
      </c>
      <c r="D212" s="24">
        <f ca="1">IF(ROW()-ROW(Amortering[[#Headers],[öppnings-
saldo]])=1,Lånebelopp,IF(Amortering[[#This Row],[betalning
datum]]="",0,INDEX(Amortering[], ROW()-4,8)))</f>
        <v>1.207157163037445E5</v>
      </c>
      <c r="E212" s="24">
        <f ca="1">IF(AngivnaVärden,IF(ROW()-ROW(Amortering[[#Headers],[ränta]])=1,-IPMT(Räntesats/12,1,LånetsLöptid-ROWS($C$4:C212)+1,Amortering[[#This Row],[öppnings-
saldo]]),IFERROR(-IPMT(Räntesats/12,1,Amortering[[#This Row],['#
återstående]],D213),0)),0)</f>
        <v>5.006043967041076E2</v>
      </c>
      <c r="F212" s="24">
        <f ca="1">IFERROR(IF(AND(AngivnaVärden,Amortering[[#This Row],[betalning
datum]]&lt;&gt;""),-PPMT(Räntesats/12,1,LånetsLöptid-ROWS($C$4:C212)+1,Amortering[[#This Row],[öppnings-
saldo]]),""),0)</f>
        <v>5.706610947586775E2</v>
      </c>
      <c r="G212" s="24">
        <f ca="1">IF(Amortering[[#This Row],[betalning
datum]]="",0,PropertyTaxAmount)</f>
        <v>375</v>
      </c>
      <c r="H212" s="24">
        <f ca="1">IF(Amortering[[#This Row],[betalning
datum]]="",0,Amortering[[#This Row],[ränta]]+Amortering[[#This Row],[lånebelopp]]+Amortering[[#This Row],[fastighets-
avgift]])</f>
        <v>1.4462654914627851E3</v>
      </c>
      <c r="I212" s="24">
        <f ca="1">IF(Amortering[[#This Row],[betalning
datum]]="",0,Amortering[[#This Row],[öppnings-
saldo]]-Amortering[[#This Row],[lånebelopp]])</f>
        <v>1.2014505520898582E5</v>
      </c>
      <c r="J212" s="18">
        <f ca="1">IF(Amortering[[#This Row],[slut-
saldo]]&gt;0,LastRow-ROW(),0)</f>
        <v>151</v>
      </c>
    </row>
    <row r="213" spans="2:10" ht="15" customHeight="1" x14ac:dyDescent="0.25">
      <c r="B213" s="11">
        <f>ROWS($B$4:B213)</f>
        <v>210</v>
      </c>
      <c r="C213" s="25">
        <f ca="1">IF(AngivnaVärden,IF(Amortering[[#This Row],['#]]&lt;=LånetsLöptid,IF(ROW()-ROW(Amortering[[#Headers],[betalning
datum]])=1,LoanStart,IF(I212&gt;0,EDATE(C212,1),"")),""),"")</f>
        <v>51098</v>
      </c>
      <c r="D213" s="24">
        <f ca="1">IF(ROW()-ROW(Amortering[[#Headers],[öppnings-
saldo]])=1,Lånebelopp,IF(Amortering[[#This Row],[betalning
datum]]="",0,INDEX(Amortering[], ROW()-4,8)))</f>
        <v>1.2014505520898582E5</v>
      </c>
      <c r="E213" s="24">
        <f ca="1">IF(AngivnaVärden,IF(ROW()-ROW(Amortering[[#Headers],[ränta]])=1,-IPMT(Räntesats/12,1,LånetsLöptid-ROWS($C$4:C213)+1,Amortering[[#This Row],[öppnings-
saldo]]),IFERROR(-IPMT(Räntesats/12,1,Amortering[[#This Row],['#
återstående]],D214),0)),0)</f>
        <v>4.982167348319402E2</v>
      </c>
      <c r="F213" s="24">
        <f ca="1">IFERROR(IF(AND(AngivnaVärden,Amortering[[#This Row],[betalning
datum]]&lt;&gt;""),-PPMT(Räntesats/12,1,LånetsLöptid-ROWS($C$4:C213)+1,Amortering[[#This Row],[öppnings-
saldo]]),""),0)</f>
        <v>5.730388493201718E2</v>
      </c>
      <c r="G213" s="24">
        <f ca="1">IF(Amortering[[#This Row],[betalning
datum]]="",0,PropertyTaxAmount)</f>
        <v>375</v>
      </c>
      <c r="H213" s="24">
        <f ca="1">IF(Amortering[[#This Row],[betalning
datum]]="",0,Amortering[[#This Row],[ränta]]+Amortering[[#This Row],[lånebelopp]]+Amortering[[#This Row],[fastighets-
avgift]])</f>
        <v>1.446255584152112E3</v>
      </c>
      <c r="I213" s="24">
        <f ca="1">IF(Amortering[[#This Row],[betalning
datum]]="",0,Amortering[[#This Row],[öppnings-
saldo]]-Amortering[[#This Row],[lånebelopp]])</f>
        <v>1.1957201635966565E5</v>
      </c>
      <c r="J213" s="18">
        <f ca="1">IF(Amortering[[#This Row],[slut-
saldo]]&gt;0,LastRow-ROW(),0)</f>
        <v>150</v>
      </c>
    </row>
    <row r="214" spans="2:10" ht="15" customHeight="1" x14ac:dyDescent="0.25">
      <c r="B214" s="11">
        <f>ROWS($B$4:B214)</f>
        <v>211</v>
      </c>
      <c r="C214" s="25">
        <f ca="1">IF(AngivnaVärden,IF(Amortering[[#This Row],['#]]&lt;=LånetsLöptid,IF(ROW()-ROW(Amortering[[#Headers],[betalning
datum]])=1,LoanStart,IF(I213&gt;0,EDATE(C213,1),"")),""),"")</f>
        <v>51128</v>
      </c>
      <c r="D214" s="24">
        <f ca="1">IF(ROW()-ROW(Amortering[[#Headers],[öppnings-
saldo]])=1,Lånebelopp,IF(Amortering[[#This Row],[betalning
datum]]="",0,INDEX(Amortering[], ROW()-4,8)))</f>
        <v>1.1957201635966565E5</v>
      </c>
      <c r="E214" s="24">
        <f ca="1">IF(AngivnaVärden,IF(ROW()-ROW(Amortering[[#Headers],[ränta]])=1,-IPMT(Räntesats/12,1,LånetsLöptid-ROWS($C$4:C214)+1,Amortering[[#This Row],[öppnings-
saldo]]),IFERROR(-IPMT(Räntesats/12,1,Amortering[[#This Row],['#
återstående]],D215),0)),0)</f>
        <v>4.9581912436863877E2</v>
      </c>
      <c r="F214" s="24">
        <f ca="1">IFERROR(IF(AND(AngivnaVärden,Amortering[[#This Row],[betalning
datum]]&lt;&gt;""),-PPMT(Räntesats/12,1,LånetsLöptid-ROWS($C$4:C214)+1,Amortering[[#This Row],[öppnings-
saldo]]),""),0)</f>
        <v>5.754265111923393E2</v>
      </c>
      <c r="G214" s="24">
        <f ca="1">IF(Amortering[[#This Row],[betalning
datum]]="",0,PropertyTaxAmount)</f>
        <v>375</v>
      </c>
      <c r="H214" s="24">
        <f ca="1">IF(Amortering[[#This Row],[betalning
datum]]="",0,Amortering[[#This Row],[ränta]]+Amortering[[#This Row],[lånebelopp]]+Amortering[[#This Row],[fastighets-
avgift]])</f>
        <v>1.446245635560978E3</v>
      </c>
      <c r="I214" s="24">
        <f ca="1">IF(Amortering[[#This Row],[betalning
datum]]="",0,Amortering[[#This Row],[öppnings-
saldo]]-Amortering[[#This Row],[lånebelopp]])</f>
        <v>1.189965898484733E5</v>
      </c>
      <c r="J214" s="18">
        <f ca="1">IF(Amortering[[#This Row],[slut-
saldo]]&gt;0,LastRow-ROW(),0)</f>
        <v>149</v>
      </c>
    </row>
    <row r="215" spans="2:10" ht="15" customHeight="1" x14ac:dyDescent="0.25">
      <c r="B215" s="11">
        <f>ROWS($B$4:B215)</f>
        <v>212</v>
      </c>
      <c r="C215" s="25">
        <f ca="1">IF(AngivnaVärden,IF(Amortering[[#This Row],['#]]&lt;=LånetsLöptid,IF(ROW()-ROW(Amortering[[#Headers],[betalning
datum]])=1,LoanStart,IF(I214&gt;0,EDATE(C214,1),"")),""),"")</f>
        <v>51159</v>
      </c>
      <c r="D215" s="24">
        <f ca="1">IF(ROW()-ROW(Amortering[[#Headers],[öppnings-
saldo]])=1,Lånebelopp,IF(Amortering[[#This Row],[betalning
datum]]="",0,INDEX(Amortering[], ROW()-4,8)))</f>
        <v>1.189965898484733E5</v>
      </c>
      <c r="E215" s="24">
        <f ca="1">IF(AngivnaVärden,IF(ROW()-ROW(Amortering[[#Headers],[ränta]])=1,-IPMT(Räntesats/12,1,LånetsLöptid-ROWS($C$4:C215)+1,Amortering[[#This Row],[öppnings-
saldo]]),IFERROR(-IPMT(Räntesats/12,1,Amortering[[#This Row],['#
återstående]],D216),0)),0)</f>
        <v>4.934115238617403E2</v>
      </c>
      <c r="F215" s="24">
        <f ca="1">IFERROR(IF(AND(AngivnaVärden,Amortering[[#This Row],[betalning
datum]]&lt;&gt;""),-PPMT(Räntesats/12,1,LånetsLöptid-ROWS($C$4:C215)+1,Amortering[[#This Row],[öppnings-
saldo]]),""),0)</f>
        <v>5.778241216556406E2</v>
      </c>
      <c r="G215" s="24">
        <f ca="1">IF(Amortering[[#This Row],[betalning
datum]]="",0,PropertyTaxAmount)</f>
        <v>375</v>
      </c>
      <c r="H215" s="24">
        <f ca="1">IF(Amortering[[#This Row],[betalning
datum]]="",0,Amortering[[#This Row],[ränta]]+Amortering[[#This Row],[lånebelopp]]+Amortering[[#This Row],[fastighets-
avgift]])</f>
        <v>1.4462356455173808E3</v>
      </c>
      <c r="I215" s="24">
        <f ca="1">IF(Amortering[[#This Row],[betalning
datum]]="",0,Amortering[[#This Row],[öppnings-
saldo]]-Amortering[[#This Row],[lånebelopp]])</f>
        <v>1.1841876572681767E5</v>
      </c>
      <c r="J215" s="18">
        <f ca="1">IF(Amortering[[#This Row],[slut-
saldo]]&gt;0,LastRow-ROW(),0)</f>
        <v>148</v>
      </c>
    </row>
    <row r="216" spans="2:10" ht="15" customHeight="1" x14ac:dyDescent="0.25">
      <c r="B216" s="11">
        <f>ROWS($B$4:B216)</f>
        <v>213</v>
      </c>
      <c r="C216" s="25">
        <f ca="1">IF(AngivnaVärden,IF(Amortering[[#This Row],['#]]&lt;=LånetsLöptid,IF(ROW()-ROW(Amortering[[#Headers],[betalning
datum]])=1,LoanStart,IF(I215&gt;0,EDATE(C215,1),"")),""),"")</f>
        <v>51190</v>
      </c>
      <c r="D216" s="24">
        <f ca="1">IF(ROW()-ROW(Amortering[[#Headers],[öppnings-
saldo]])=1,Lånebelopp,IF(Amortering[[#This Row],[betalning
datum]]="",0,INDEX(Amortering[], ROW()-4,8)))</f>
        <v>1.1841876572681767E5</v>
      </c>
      <c r="E216" s="24">
        <f ca="1">IF(AngivnaVärden,IF(ROW()-ROW(Amortering[[#Headers],[ränta]])=1,-IPMT(Räntesats/12,1,LånetsLöptid-ROWS($C$4:C216)+1,Amortering[[#This Row],[öppnings-
saldo]]),IFERROR(-IPMT(Räntesats/12,1,Amortering[[#This Row],['#
återstående]],D217),0)),0)</f>
        <v>4.90993891686063E2</v>
      </c>
      <c r="F216" s="24">
        <f ca="1">IFERROR(IF(AND(AngivnaVärden,Amortering[[#This Row],[betalning
datum]]&lt;&gt;""),-PPMT(Räntesats/12,1,LånetsLöptid-ROWS($C$4:C216)+1,Amortering[[#This Row],[öppnings-
saldo]]),""),0)</f>
        <v>5.802317221625392E2</v>
      </c>
      <c r="G216" s="24">
        <f ca="1">IF(Amortering[[#This Row],[betalning
datum]]="",0,PropertyTaxAmount)</f>
        <v>375</v>
      </c>
      <c r="H216" s="24">
        <f ca="1">IF(Amortering[[#This Row],[betalning
datum]]="",0,Amortering[[#This Row],[ränta]]+Amortering[[#This Row],[lånebelopp]]+Amortering[[#This Row],[fastighets-
avgift]])</f>
        <v>1.4462256138486023E3</v>
      </c>
      <c r="I216" s="24">
        <f ca="1">IF(Amortering[[#This Row],[betalning
datum]]="",0,Amortering[[#This Row],[öppnings-
saldo]]-Amortering[[#This Row],[lånebelopp]])</f>
        <v>1.1783853400465513E5</v>
      </c>
      <c r="J216" s="18">
        <f ca="1">IF(Amortering[[#This Row],[slut-
saldo]]&gt;0,LastRow-ROW(),0)</f>
        <v>147</v>
      </c>
    </row>
    <row r="217" spans="2:10" ht="15" customHeight="1" x14ac:dyDescent="0.25">
      <c r="B217" s="11">
        <f>ROWS($B$4:B217)</f>
        <v>214</v>
      </c>
      <c r="C217" s="25">
        <f ca="1">IF(AngivnaVärden,IF(Amortering[[#This Row],['#]]&lt;=LånetsLöptid,IF(ROW()-ROW(Amortering[[#Headers],[betalning
datum]])=1,LoanStart,IF(I216&gt;0,EDATE(C216,1),"")),""),"")</f>
        <v>51219</v>
      </c>
      <c r="D217" s="24">
        <f ca="1">IF(ROW()-ROW(Amortering[[#Headers],[öppnings-
saldo]])=1,Lånebelopp,IF(Amortering[[#This Row],[betalning
datum]]="",0,INDEX(Amortering[], ROW()-4,8)))</f>
        <v>1.1783853400465513E5</v>
      </c>
      <c r="E217" s="24">
        <f ca="1">IF(AngivnaVärden,IF(ROW()-ROW(Amortering[[#Headers],[ränta]])=1,-IPMT(Räntesats/12,1,LånetsLöptid-ROWS($C$4:C217)+1,Amortering[[#This Row],[öppnings-
saldo]]),IFERROR(-IPMT(Räntesats/12,1,Amortering[[#This Row],['#
återstående]],D218),0)),0)</f>
        <v>4.8856618604298717E2</v>
      </c>
      <c r="F217" s="24">
        <f ca="1">IFERROR(IF(AND(AngivnaVärden,Amortering[[#This Row],[betalning
datum]]&lt;&gt;""),-PPMT(Räntesats/12,1,LånetsLöptid-ROWS($C$4:C217)+1,Amortering[[#This Row],[öppnings-
saldo]]),""),0)</f>
        <v>5.826493543382164E2</v>
      </c>
      <c r="G217" s="24">
        <f ca="1">IF(Amortering[[#This Row],[betalning
datum]]="",0,PropertyTaxAmount)</f>
        <v>375</v>
      </c>
      <c r="H217" s="24">
        <f ca="1">IF(Amortering[[#This Row],[betalning
datum]]="",0,Amortering[[#This Row],[ränta]]+Amortering[[#This Row],[lånebelopp]]+Amortering[[#This Row],[fastighets-
avgift]])</f>
        <v>1.4462155403812035E3</v>
      </c>
      <c r="I217" s="24">
        <f ca="1">IF(Amortering[[#This Row],[betalning
datum]]="",0,Amortering[[#This Row],[öppnings-
saldo]]-Amortering[[#This Row],[lånebelopp]])</f>
        <v>1.1725588465031692E5</v>
      </c>
      <c r="J217" s="18">
        <f ca="1">IF(Amortering[[#This Row],[slut-
saldo]]&gt;0,LastRow-ROW(),0)</f>
        <v>146</v>
      </c>
    </row>
    <row r="218" spans="2:10" ht="15" customHeight="1" x14ac:dyDescent="0.25">
      <c r="B218" s="11">
        <f>ROWS($B$4:B218)</f>
        <v>215</v>
      </c>
      <c r="C218" s="25">
        <f ca="1">IF(AngivnaVärden,IF(Amortering[[#This Row],['#]]&lt;=LånetsLöptid,IF(ROW()-ROW(Amortering[[#Headers],[betalning
datum]])=1,LoanStart,IF(I217&gt;0,EDATE(C217,1),"")),""),"")</f>
        <v>51250</v>
      </c>
      <c r="D218" s="24">
        <f ca="1">IF(ROW()-ROW(Amortering[[#Headers],[öppnings-
saldo]])=1,Lånebelopp,IF(Amortering[[#This Row],[betalning
datum]]="",0,INDEX(Amortering[], ROW()-4,8)))</f>
        <v>1.1725588465031692E5</v>
      </c>
      <c r="E218" s="24">
        <f ca="1">IF(AngivnaVärden,IF(ROW()-ROW(Amortering[[#Headers],[ränta]])=1,-IPMT(Räntesats/12,1,LånetsLöptid-ROWS($C$4:C218)+1,Amortering[[#This Row],[öppnings-
saldo]]),IFERROR(-IPMT(Räntesats/12,1,Amortering[[#This Row],['#
återstående]],D219),0)),0)</f>
        <v>4.8612836495973175E2</v>
      </c>
      <c r="F218" s="24">
        <f ca="1">IFERROR(IF(AND(AngivnaVärden,Amortering[[#This Row],[betalning
datum]]&lt;&gt;""),-PPMT(Räntesats/12,1,LånetsLöptid-ROWS($C$4:C218)+1,Amortering[[#This Row],[öppnings-
saldo]]),""),0)</f>
        <v>5.850770599812922E2</v>
      </c>
      <c r="G218" s="24">
        <f ca="1">IF(Amortering[[#This Row],[betalning
datum]]="",0,PropertyTaxAmount)</f>
        <v>375</v>
      </c>
      <c r="H218" s="24">
        <f ca="1">IF(Amortering[[#This Row],[betalning
datum]]="",0,Amortering[[#This Row],[ränta]]+Amortering[[#This Row],[lånebelopp]]+Amortering[[#This Row],[fastighets-
avgift]])</f>
        <v>1.446205424941024E3</v>
      </c>
      <c r="I218" s="24">
        <f ca="1">IF(Amortering[[#This Row],[betalning
datum]]="",0,Amortering[[#This Row],[öppnings-
saldo]]-Amortering[[#This Row],[lånebelopp]])</f>
        <v>1.1667080759033562E5</v>
      </c>
      <c r="J218" s="18">
        <f ca="1">IF(Amortering[[#This Row],[slut-
saldo]]&gt;0,LastRow-ROW(),0)</f>
        <v>145</v>
      </c>
    </row>
    <row r="219" spans="2:10" ht="15" customHeight="1" x14ac:dyDescent="0.25">
      <c r="B219" s="11">
        <f>ROWS($B$4:B219)</f>
        <v>216</v>
      </c>
      <c r="C219" s="25">
        <f ca="1">IF(AngivnaVärden,IF(Amortering[[#This Row],['#]]&lt;=LånetsLöptid,IF(ROW()-ROW(Amortering[[#Headers],[betalning
datum]])=1,LoanStart,IF(I218&gt;0,EDATE(C218,1),"")),""),"")</f>
        <v>51280</v>
      </c>
      <c r="D219" s="24">
        <f ca="1">IF(ROW()-ROW(Amortering[[#Headers],[öppnings-
saldo]])=1,Lånebelopp,IF(Amortering[[#This Row],[betalning
datum]]="",0,INDEX(Amortering[], ROW()-4,8)))</f>
        <v>1.1667080759033562E5</v>
      </c>
      <c r="E219" s="24">
        <f ca="1">IF(AngivnaVärden,IF(ROW()-ROW(Amortering[[#Headers],[ränta]])=1,-IPMT(Räntesats/12,1,LånetsLöptid-ROWS($C$4:C219)+1,Amortering[[#This Row],[öppnings-
saldo]]),IFERROR(-IPMT(Räntesats/12,1,Amortering[[#This Row],['#
återstående]],D220),0)),0)</f>
        <v>4.8368038628862945E2</v>
      </c>
      <c r="F219" s="24">
        <f ca="1">IFERROR(IF(AND(AngivnaVärden,Amortering[[#This Row],[betalning
datum]]&lt;&gt;""),-PPMT(Räntesats/12,1,LånetsLöptid-ROWS($C$4:C219)+1,Amortering[[#This Row],[öppnings-
saldo]]),""),0)</f>
        <v>5.875148810645477E2</v>
      </c>
      <c r="G219" s="24">
        <f ca="1">IF(Amortering[[#This Row],[betalning
datum]]="",0,PropertyTaxAmount)</f>
        <v>375</v>
      </c>
      <c r="H219" s="24">
        <f ca="1">IF(Amortering[[#This Row],[betalning
datum]]="",0,Amortering[[#This Row],[ränta]]+Amortering[[#This Row],[lånebelopp]]+Amortering[[#This Row],[fastighets-
avgift]])</f>
        <v>1.446195267353177E3</v>
      </c>
      <c r="I219" s="24">
        <f ca="1">IF(Amortering[[#This Row],[betalning
datum]]="",0,Amortering[[#This Row],[öppnings-
saldo]]-Amortering[[#This Row],[lånebelopp]])</f>
        <v>1.1608329270927107E5</v>
      </c>
      <c r="J219" s="18">
        <f ca="1">IF(Amortering[[#This Row],[slut-
saldo]]&gt;0,LastRow-ROW(),0)</f>
        <v>144</v>
      </c>
    </row>
    <row r="220" spans="2:10" ht="15" customHeight="1" x14ac:dyDescent="0.25">
      <c r="B220" s="11">
        <f>ROWS($B$4:B220)</f>
        <v>217</v>
      </c>
      <c r="C220" s="25">
        <f ca="1">IF(AngivnaVärden,IF(Amortering[[#This Row],['#]]&lt;=LånetsLöptid,IF(ROW()-ROW(Amortering[[#Headers],[betalning
datum]])=1,LoanStart,IF(I219&gt;0,EDATE(C219,1),"")),""),"")</f>
        <v>51311</v>
      </c>
      <c r="D220" s="24">
        <f ca="1">IF(ROW()-ROW(Amortering[[#Headers],[öppnings-
saldo]])=1,Lånebelopp,IF(Amortering[[#This Row],[betalning
datum]]="",0,INDEX(Amortering[], ROW()-4,8)))</f>
        <v>1.1608329270927107E5</v>
      </c>
      <c r="E220" s="24">
        <f ca="1">IF(AngivnaVärden,IF(ROW()-ROW(Amortering[[#Headers],[ränta]])=1,-IPMT(Räntesats/12,1,LånetsLöptid-ROWS($C$4:C220)+1,Amortering[[#This Row],[öppnings-
saldo]]),IFERROR(-IPMT(Räntesats/12,1,Amortering[[#This Row],['#
återstående]],D221),0)),0)</f>
        <v>4.8122220770639757E2</v>
      </c>
      <c r="F220" s="24">
        <f ca="1">IFERROR(IF(AND(AngivnaVärden,Amortering[[#This Row],[betalning
datum]]&lt;&gt;""),-PPMT(Räntesats/12,1,LånetsLöptid-ROWS($C$4:C220)+1,Amortering[[#This Row],[öppnings-
saldo]]),""),0)</f>
        <v>589.96285973565</v>
      </c>
      <c r="G220" s="24">
        <f ca="1">IF(Amortering[[#This Row],[betalning
datum]]="",0,PropertyTaxAmount)</f>
        <v>375</v>
      </c>
      <c r="H220" s="24">
        <f ca="1">IF(Amortering[[#This Row],[betalning
datum]]="",0,Amortering[[#This Row],[ränta]]+Amortering[[#This Row],[lånebelopp]]+Amortering[[#This Row],[fastighets-
avgift]])</f>
        <v>1.4461850674420475E3</v>
      </c>
      <c r="I220" s="24">
        <f ca="1">IF(Amortering[[#This Row],[betalning
datum]]="",0,Amortering[[#This Row],[öppnings-
saldo]]-Amortering[[#This Row],[lånebelopp]])</f>
        <v>1.1549332984953542E5</v>
      </c>
      <c r="J220" s="18">
        <f ca="1">IF(Amortering[[#This Row],[slut-
saldo]]&gt;0,LastRow-ROW(),0)</f>
        <v>143</v>
      </c>
    </row>
    <row r="221" spans="2:10" ht="15" customHeight="1" x14ac:dyDescent="0.25">
      <c r="B221" s="11">
        <f>ROWS($B$4:B221)</f>
        <v>218</v>
      </c>
      <c r="C221" s="25">
        <f ca="1">IF(AngivnaVärden,IF(Amortering[[#This Row],['#]]&lt;=LånetsLöptid,IF(ROW()-ROW(Amortering[[#Headers],[betalning
datum]])=1,LoanStart,IF(I220&gt;0,EDATE(C220,1),"")),""),"")</f>
        <v>51341</v>
      </c>
      <c r="D221" s="24">
        <f ca="1">IF(ROW()-ROW(Amortering[[#Headers],[öppnings-
saldo]])=1,Lånebelopp,IF(Amortering[[#This Row],[betalning
datum]]="",0,INDEX(Amortering[], ROW()-4,8)))</f>
        <v>1.1549332984953542E5</v>
      </c>
      <c r="E221" s="24">
        <f ca="1">IF(AngivnaVärden,IF(ROW()-ROW(Amortering[[#Headers],[ränta]])=1,-IPMT(Räntesats/12,1,LånetsLöptid-ROWS($C$4:C221)+1,Amortering[[#This Row],[öppnings-
saldo]]),IFERROR(-IPMT(Räntesats/12,1,Amortering[[#This Row],['#
återstående]],D222),0)),0)</f>
        <v>4.787537867134064E2</v>
      </c>
      <c r="F221" s="24">
        <f ca="1">IFERROR(IF(AND(AngivnaVärden,Amortering[[#This Row],[betalning
datum]]&lt;&gt;""),-PPMT(Räntesats/12,1,LånetsLöptid-ROWS($C$4:C221)+1,Amortering[[#This Row],[öppnings-
saldo]]),""),0)</f>
        <v>5.924210383178818E2</v>
      </c>
      <c r="G221" s="24">
        <f ca="1">IF(Amortering[[#This Row],[betalning
datum]]="",0,PropertyTaxAmount)</f>
        <v>375</v>
      </c>
      <c r="H221" s="24">
        <f ca="1">IF(Amortering[[#This Row],[betalning
datum]]="",0,Amortering[[#This Row],[ränta]]+Amortering[[#This Row],[lånebelopp]]+Amortering[[#This Row],[fastighets-
avgift]])</f>
        <v>1.446174825031288E3</v>
      </c>
      <c r="I221" s="24">
        <f ca="1">IF(Amortering[[#This Row],[betalning
datum]]="",0,Amortering[[#This Row],[öppnings-
saldo]]-Amortering[[#This Row],[lånebelopp]])</f>
        <v>1.1490090881121754E5</v>
      </c>
      <c r="J221" s="18">
        <f ca="1">IF(Amortering[[#This Row],[slut-
saldo]]&gt;0,LastRow-ROW(),0)</f>
        <v>142</v>
      </c>
    </row>
    <row r="222" spans="2:10" ht="15" customHeight="1" x14ac:dyDescent="0.25">
      <c r="B222" s="11">
        <f>ROWS($B$4:B222)</f>
        <v>219</v>
      </c>
      <c r="C222" s="25">
        <f ca="1">IF(AngivnaVärden,IF(Amortering[[#This Row],['#]]&lt;=LånetsLöptid,IF(ROW()-ROW(Amortering[[#Headers],[betalning
datum]])=1,LoanStart,IF(I221&gt;0,EDATE(C221,1),"")),""),"")</f>
        <v>51372</v>
      </c>
      <c r="D222" s="24">
        <f ca="1">IF(ROW()-ROW(Amortering[[#Headers],[öppnings-
saldo]])=1,Lånebelopp,IF(Amortering[[#This Row],[betalning
datum]]="",0,INDEX(Amortering[], ROW()-4,8)))</f>
        <v>1.1490090881121754E5</v>
      </c>
      <c r="E222" s="24">
        <f ca="1">IF(AngivnaVärden,IF(ROW()-ROW(Amortering[[#Headers],[ränta]])=1,-IPMT(Räntesats/12,1,LånetsLöptid-ROWS($C$4:C222)+1,Amortering[[#This Row],[öppnings-
saldo]]),IFERROR(-IPMT(Räntesats/12,1,Amortering[[#This Row],['#
återstående]],D223),0)),0)</f>
        <v>4.762750806329444E2</v>
      </c>
      <c r="F222" s="24">
        <f ca="1">IFERROR(IF(AND(AngivnaVärden,Amortering[[#This Row],[betalning
datum]]&lt;&gt;""),-PPMT(Räntesats/12,1,LånetsLöptid-ROWS($C$4:C222)+1,Amortering[[#This Row],[öppnings-
saldo]]),""),0)</f>
        <v>5.94889459310873E2</v>
      </c>
      <c r="G222" s="24">
        <f ca="1">IF(Amortering[[#This Row],[betalning
datum]]="",0,PropertyTaxAmount)</f>
        <v>375</v>
      </c>
      <c r="H222" s="24">
        <f ca="1">IF(Amortering[[#This Row],[betalning
datum]]="",0,Amortering[[#This Row],[ränta]]+Amortering[[#This Row],[lånebelopp]]+Amortering[[#This Row],[fastighets-
avgift]])</f>
        <v>1.4461645399438175E3</v>
      </c>
      <c r="I222" s="24">
        <f ca="1">IF(Amortering[[#This Row],[betalning
datum]]="",0,Amortering[[#This Row],[öppnings-
saldo]]-Amortering[[#This Row],[lånebelopp]])</f>
        <v>1.1430601935190667E5</v>
      </c>
      <c r="J222" s="18">
        <f ca="1">IF(Amortering[[#This Row],[slut-
saldo]]&gt;0,LastRow-ROW(),0)</f>
        <v>141</v>
      </c>
    </row>
    <row r="223" spans="2:10" ht="15" customHeight="1" x14ac:dyDescent="0.25">
      <c r="B223" s="11">
        <f>ROWS($B$4:B223)</f>
        <v>220</v>
      </c>
      <c r="C223" s="25">
        <f ca="1">IF(AngivnaVärden,IF(Amortering[[#This Row],['#]]&lt;=LånetsLöptid,IF(ROW()-ROW(Amortering[[#Headers],[betalning
datum]])=1,LoanStart,IF(I222&gt;0,EDATE(C222,1),"")),""),"")</f>
        <v>51403</v>
      </c>
      <c r="D223" s="24">
        <f ca="1">IF(ROW()-ROW(Amortering[[#Headers],[öppnings-
saldo]])=1,Lånebelopp,IF(Amortering[[#This Row],[betalning
datum]]="",0,INDEX(Amortering[], ROW()-4,8)))</f>
        <v>1.1430601935190667E5</v>
      </c>
      <c r="E223" s="24">
        <f ca="1">IF(AngivnaVärden,IF(ROW()-ROW(Amortering[[#Headers],[ränta]])=1,-IPMT(Räntesats/12,1,LånetsLöptid-ROWS($C$4:C223)+1,Amortering[[#This Row],[öppnings-
saldo]]),IFERROR(-IPMT(Räntesats/12,1,Amortering[[#This Row],['#
återstående]],D224),0)),0)</f>
        <v>4.737860466104805E2</v>
      </c>
      <c r="F223" s="24">
        <f ca="1">IFERROR(IF(AND(AngivnaVärden,Amortering[[#This Row],[betalning
datum]]&lt;&gt;""),-PPMT(Räntesats/12,1,LånetsLöptid-ROWS($C$4:C223)+1,Amortering[[#This Row],[öppnings-
saldo]]),""),0)</f>
        <v>5.973681653913351E2</v>
      </c>
      <c r="G223" s="24">
        <f ca="1">IF(Amortering[[#This Row],[betalning
datum]]="",0,PropertyTaxAmount)</f>
        <v>375</v>
      </c>
      <c r="H223" s="24">
        <f ca="1">IF(Amortering[[#This Row],[betalning
datum]]="",0,Amortering[[#This Row],[ränta]]+Amortering[[#This Row],[lånebelopp]]+Amortering[[#This Row],[fastighets-
avgift]])</f>
        <v>1.4461542120018157E3</v>
      </c>
      <c r="I223" s="24">
        <f ca="1">IF(Amortering[[#This Row],[betalning
datum]]="",0,Amortering[[#This Row],[öppnings-
saldo]]-Amortering[[#This Row],[lånebelopp]])</f>
        <v>1.1370865118651533E5</v>
      </c>
      <c r="J223" s="18">
        <f ca="1">IF(Amortering[[#This Row],[slut-
saldo]]&gt;0,LastRow-ROW(),0)</f>
        <v>140</v>
      </c>
    </row>
    <row r="224" spans="2:10" ht="15" customHeight="1" x14ac:dyDescent="0.25">
      <c r="B224" s="11">
        <f>ROWS($B$4:B224)</f>
        <v>221</v>
      </c>
      <c r="C224" s="25">
        <f ca="1">IF(AngivnaVärden,IF(Amortering[[#This Row],['#]]&lt;=LånetsLöptid,IF(ROW()-ROW(Amortering[[#Headers],[betalning
datum]])=1,LoanStart,IF(I223&gt;0,EDATE(C223,1),"")),""),"")</f>
        <v>51433</v>
      </c>
      <c r="D224" s="24">
        <f ca="1">IF(ROW()-ROW(Amortering[[#Headers],[öppnings-
saldo]])=1,Lånebelopp,IF(Amortering[[#This Row],[betalning
datum]]="",0,INDEX(Amortering[], ROW()-4,8)))</f>
        <v>1.1370865118651533E5</v>
      </c>
      <c r="E224" s="24">
        <f ca="1">IF(AngivnaVärden,IF(ROW()-ROW(Amortering[[#Headers],[ränta]])=1,-IPMT(Räntesats/12,1,LånetsLöptid-ROWS($C$4:C224)+1,Amortering[[#This Row],[öppnings-
saldo]]),IFERROR(-IPMT(Räntesats/12,1,Amortering[[#This Row],['#
återstående]],D225),0)),0)</f>
        <v>4.71286641612923E2</v>
      </c>
      <c r="F224" s="24">
        <f ca="1">IFERROR(IF(AND(AngivnaVärden,Amortering[[#This Row],[betalning
datum]]&lt;&gt;""),-PPMT(Räntesats/12,1,LånetsLöptid-ROWS($C$4:C224)+1,Amortering[[#This Row],[öppnings-
saldo]]),""),0)</f>
        <v>5.998571994137989E2</v>
      </c>
      <c r="G224" s="24">
        <f ca="1">IF(Amortering[[#This Row],[betalning
datum]]="",0,PropertyTaxAmount)</f>
        <v>375</v>
      </c>
      <c r="H224" s="24">
        <f ca="1">IF(Amortering[[#This Row],[betalning
datum]]="",0,Amortering[[#This Row],[ränta]]+Amortering[[#This Row],[lånebelopp]]+Amortering[[#This Row],[fastighets-
avgift]])</f>
        <v>1.446143841026722E3</v>
      </c>
      <c r="I224" s="24">
        <f ca="1">IF(Amortering[[#This Row],[betalning
datum]]="",0,Amortering[[#This Row],[öppnings-
saldo]]-Amortering[[#This Row],[lånebelopp]])</f>
        <v>1.1310879398710153E5</v>
      </c>
      <c r="J224" s="18">
        <f ca="1">IF(Amortering[[#This Row],[slut-
saldo]]&gt;0,LastRow-ROW(),0)</f>
        <v>139</v>
      </c>
    </row>
    <row r="225" spans="2:10" ht="15" customHeight="1" x14ac:dyDescent="0.25">
      <c r="B225" s="11">
        <f>ROWS($B$4:B225)</f>
        <v>222</v>
      </c>
      <c r="C225" s="25">
        <f ca="1">IF(AngivnaVärden,IF(Amortering[[#This Row],['#]]&lt;=LånetsLöptid,IF(ROW()-ROW(Amortering[[#Headers],[betalning
datum]])=1,LoanStart,IF(I224&gt;0,EDATE(C224,1),"")),""),"")</f>
        <v>51464</v>
      </c>
      <c r="D225" s="24">
        <f ca="1">IF(ROW()-ROW(Amortering[[#Headers],[öppnings-
saldo]])=1,Lånebelopp,IF(Amortering[[#This Row],[betalning
datum]]="",0,INDEX(Amortering[], ROW()-4,8)))</f>
        <v>1.1310879398710153E5</v>
      </c>
      <c r="E225" s="24">
        <f ca="1">IF(AngivnaVärden,IF(ROW()-ROW(Amortering[[#Headers],[ränta]])=1,-IPMT(Räntesats/12,1,LånetsLöptid-ROWS($C$4:C225)+1,Amortering[[#This Row],[öppnings-
saldo]]),IFERROR(-IPMT(Räntesats/12,1,Amortering[[#This Row],['#
återstående]],D226),0)),0)</f>
        <v>4.687768224278757E2</v>
      </c>
      <c r="F225" s="24">
        <f ca="1">IFERROR(IF(AND(AngivnaVärden,Amortering[[#This Row],[betalning
datum]]&lt;&gt;""),-PPMT(Räntesats/12,1,LånetsLöptid-ROWS($C$4:C225)+1,Amortering[[#This Row],[öppnings-
saldo]]),""),0)</f>
        <v>6.023566044113562E2</v>
      </c>
      <c r="G225" s="24">
        <f ca="1">IF(Amortering[[#This Row],[betalning
datum]]="",0,PropertyTaxAmount)</f>
        <v>375</v>
      </c>
      <c r="H225" s="24">
        <f ca="1">IF(Amortering[[#This Row],[betalning
datum]]="",0,Amortering[[#This Row],[ränta]]+Amortering[[#This Row],[lånebelopp]]+Amortering[[#This Row],[fastighets-
avgift]])</f>
        <v>1.446133426839232E3</v>
      </c>
      <c r="I225" s="24">
        <f ca="1">IF(Amortering[[#This Row],[betalning
datum]]="",0,Amortering[[#This Row],[öppnings-
saldo]]-Amortering[[#This Row],[lånebelopp]])</f>
        <v>1.1250643738269017E5</v>
      </c>
      <c r="J225" s="18">
        <f ca="1">IF(Amortering[[#This Row],[slut-
saldo]]&gt;0,LastRow-ROW(),0)</f>
        <v>138</v>
      </c>
    </row>
    <row r="226" spans="2:10" ht="15" customHeight="1" x14ac:dyDescent="0.25">
      <c r="B226" s="11">
        <f>ROWS($B$4:B226)</f>
        <v>223</v>
      </c>
      <c r="C226" s="25">
        <f ca="1">IF(AngivnaVärden,IF(Amortering[[#This Row],['#]]&lt;=LånetsLöptid,IF(ROW()-ROW(Amortering[[#Headers],[betalning
datum]])=1,LoanStart,IF(I225&gt;0,EDATE(C225,1),"")),""),"")</f>
        <v>51494</v>
      </c>
      <c r="D226" s="24">
        <f ca="1">IF(ROW()-ROW(Amortering[[#Headers],[öppnings-
saldo]])=1,Lånebelopp,IF(Amortering[[#This Row],[betalning
datum]]="",0,INDEX(Amortering[], ROW()-4,8)))</f>
        <v>1.1250643738269017E5</v>
      </c>
      <c r="E226" s="24">
        <f ca="1">IF(AngivnaVärden,IF(ROW()-ROW(Amortering[[#Headers],[ränta]])=1,-IPMT(Räntesats/12,1,LånetsLöptid-ROWS($C$4:C226)+1,Amortering[[#This Row],[öppnings-
saldo]]),IFERROR(-IPMT(Räntesats/12,1,Amortering[[#This Row],['#
återstående]],D227),0)),0)</f>
        <v>4.662565456628907E2</v>
      </c>
      <c r="F226" s="24">
        <f ca="1">IFERROR(IF(AND(AngivnaVärden,Amortering[[#This Row],[betalning
datum]]&lt;&gt;""),-PPMT(Räntesats/12,1,LånetsLöptid-ROWS($C$4:C226)+1,Amortering[[#This Row],[öppnings-
saldo]]),""),0)</f>
        <v>6.048664235964037E2</v>
      </c>
      <c r="G226" s="24">
        <f ca="1">IF(Amortering[[#This Row],[betalning
datum]]="",0,PropertyTaxAmount)</f>
        <v>375</v>
      </c>
      <c r="H226" s="24">
        <f ca="1">IF(Amortering[[#This Row],[betalning
datum]]="",0,Amortering[[#This Row],[ränta]]+Amortering[[#This Row],[lånebelopp]]+Amortering[[#This Row],[fastighets-
avgift]])</f>
        <v>1.4461229692592945E3</v>
      </c>
      <c r="I226" s="24">
        <f ca="1">IF(Amortering[[#This Row],[betalning
datum]]="",0,Amortering[[#This Row],[öppnings-
saldo]]-Amortering[[#This Row],[lånebelopp]])</f>
        <v>1.1190157095909376E5</v>
      </c>
      <c r="J226" s="18">
        <f ca="1">IF(Amortering[[#This Row],[slut-
saldo]]&gt;0,LastRow-ROW(),0)</f>
        <v>137</v>
      </c>
    </row>
    <row r="227" spans="2:10" ht="15" customHeight="1" x14ac:dyDescent="0.25">
      <c r="B227" s="11">
        <f>ROWS($B$4:B227)</f>
        <v>224</v>
      </c>
      <c r="C227" s="25">
        <f ca="1">IF(AngivnaVärden,IF(Amortering[[#This Row],['#]]&lt;=LånetsLöptid,IF(ROW()-ROW(Amortering[[#Headers],[betalning
datum]])=1,LoanStart,IF(I226&gt;0,EDATE(C226,1),"")),""),"")</f>
        <v>51525</v>
      </c>
      <c r="D227" s="24">
        <f ca="1">IF(ROW()-ROW(Amortering[[#Headers],[öppnings-
saldo]])=1,Lånebelopp,IF(Amortering[[#This Row],[betalning
datum]]="",0,INDEX(Amortering[], ROW()-4,8)))</f>
        <v>1.1190157095909376E5</v>
      </c>
      <c r="E227" s="24">
        <f ca="1">IF(AngivnaVärden,IF(ROW()-ROW(Amortering[[#Headers],[ränta]])=1,-IPMT(Räntesats/12,1,LånetsLöptid-ROWS($C$4:C227)+1,Amortering[[#This Row],[öppnings-
saldo]]),IFERROR(-IPMT(Räntesats/12,1,Amortering[[#This Row],['#
återstående]],D228),0)),0)</f>
        <v>4.637257677447182E2</v>
      </c>
      <c r="F227" s="24">
        <f ca="1">IFERROR(IF(AND(AngivnaVärden,Amortering[[#This Row],[betalning
datum]]&lt;&gt;""),-PPMT(Räntesats/12,1,LånetsLöptid-ROWS($C$4:C227)+1,Amortering[[#This Row],[öppnings-
saldo]]),""),0)</f>
        <v>6.073867003613885E2</v>
      </c>
      <c r="G227" s="24">
        <f ca="1">IF(Amortering[[#This Row],[betalning
datum]]="",0,PropertyTaxAmount)</f>
        <v>375</v>
      </c>
      <c r="H227" s="24">
        <f ca="1">IF(Amortering[[#This Row],[betalning
datum]]="",0,Amortering[[#This Row],[ränta]]+Amortering[[#This Row],[lånebelopp]]+Amortering[[#This Row],[fastighets-
avgift]])</f>
        <v>1.4461124681061067E3</v>
      </c>
      <c r="I227" s="24">
        <f ca="1">IF(Amortering[[#This Row],[betalning
datum]]="",0,Amortering[[#This Row],[öppnings-
saldo]]-Amortering[[#This Row],[lånebelopp]])</f>
        <v>1.1129418425873238E5</v>
      </c>
      <c r="J227" s="18">
        <f ca="1">IF(Amortering[[#This Row],[slut-
saldo]]&gt;0,LastRow-ROW(),0)</f>
        <v>136</v>
      </c>
    </row>
    <row r="228" spans="2:10" ht="15" customHeight="1" x14ac:dyDescent="0.25">
      <c r="B228" s="11">
        <f>ROWS($B$4:B228)</f>
        <v>225</v>
      </c>
      <c r="C228" s="25">
        <f ca="1">IF(AngivnaVärden,IF(Amortering[[#This Row],['#]]&lt;=LånetsLöptid,IF(ROW()-ROW(Amortering[[#Headers],[betalning
datum]])=1,LoanStart,IF(I227&gt;0,EDATE(C227,1),"")),""),"")</f>
        <v>51556</v>
      </c>
      <c r="D228" s="24">
        <f ca="1">IF(ROW()-ROW(Amortering[[#Headers],[öppnings-
saldo]])=1,Lånebelopp,IF(Amortering[[#This Row],[betalning
datum]]="",0,INDEX(Amortering[], ROW()-4,8)))</f>
        <v>1.1129418425873238E5</v>
      </c>
      <c r="E228" s="24">
        <f ca="1">IF(AngivnaVärden,IF(ROW()-ROW(Amortering[[#Headers],[ränta]])=1,-IPMT(Räntesats/12,1,LånetsLöptid-ROWS($C$4:C228)+1,Amortering[[#This Row],[öppnings-
saldo]]),IFERROR(-IPMT(Räntesats/12,1,Amortering[[#This Row],['#
återstående]],D229),0)),0)</f>
        <v>4.611844449185534E2</v>
      </c>
      <c r="F228" s="24">
        <f ca="1">IFERROR(IF(AND(AngivnaVärden,Amortering[[#This Row],[betalning
datum]]&lt;&gt;""),-PPMT(Räntesats/12,1,LånetsLöptid-ROWS($C$4:C228)+1,Amortering[[#This Row],[öppnings-
saldo]]),""),0)</f>
        <v>6.09917478279561E2</v>
      </c>
      <c r="G228" s="24">
        <f ca="1">IF(Amortering[[#This Row],[betalning
datum]]="",0,PropertyTaxAmount)</f>
        <v>375</v>
      </c>
      <c r="H228" s="24">
        <f ca="1">IF(Amortering[[#This Row],[betalning
datum]]="",0,Amortering[[#This Row],[ränta]]+Amortering[[#This Row],[lånebelopp]]+Amortering[[#This Row],[fastighets-
avgift]])</f>
        <v>1.4461019231981145E3</v>
      </c>
      <c r="I228" s="24">
        <f ca="1">IF(Amortering[[#This Row],[betalning
datum]]="",0,Amortering[[#This Row],[öppnings-
saldo]]-Amortering[[#This Row],[lånebelopp]])</f>
        <v>1.1068426678045282E5</v>
      </c>
      <c r="J228" s="18">
        <f ca="1">IF(Amortering[[#This Row],[slut-
saldo]]&gt;0,LastRow-ROW(),0)</f>
        <v>135</v>
      </c>
    </row>
    <row r="229" spans="2:10" ht="15" customHeight="1" x14ac:dyDescent="0.25">
      <c r="B229" s="11">
        <f>ROWS($B$4:B229)</f>
        <v>226</v>
      </c>
      <c r="C229" s="25">
        <f ca="1">IF(AngivnaVärden,IF(Amortering[[#This Row],['#]]&lt;=LånetsLöptid,IF(ROW()-ROW(Amortering[[#Headers],[betalning
datum]])=1,LoanStart,IF(I228&gt;0,EDATE(C228,1),"")),""),"")</f>
        <v>51584</v>
      </c>
      <c r="D229" s="24">
        <f ca="1">IF(ROW()-ROW(Amortering[[#Headers],[öppnings-
saldo]])=1,Lånebelopp,IF(Amortering[[#This Row],[betalning
datum]]="",0,INDEX(Amortering[], ROW()-4,8)))</f>
        <v>1.1068426678045282E5</v>
      </c>
      <c r="E229" s="24">
        <f ca="1">IF(AngivnaVärden,IF(ROW()-ROW(Amortering[[#Headers],[ränta]])=1,-IPMT(Räntesats/12,1,LånetsLöptid-ROWS($C$4:C229)+1,Amortering[[#This Row],[öppnings-
saldo]]),IFERROR(-IPMT(Räntesats/12,1,Amortering[[#This Row],['#
återstående]],D230),0)),0)</f>
        <v>4.586325332472796E2</v>
      </c>
      <c r="F229" s="24">
        <f ca="1">IFERROR(IF(AND(AngivnaVärden,Amortering[[#This Row],[betalning
datum]]&lt;&gt;""),-PPMT(Räntesats/12,1,LånetsLöptid-ROWS($C$4:C229)+1,Amortering[[#This Row],[öppnings-
saldo]]),""),0)</f>
        <v>6.124588011057259E2</v>
      </c>
      <c r="G229" s="24">
        <f ca="1">IF(Amortering[[#This Row],[betalning
datum]]="",0,PropertyTaxAmount)</f>
        <v>375</v>
      </c>
      <c r="H229" s="24">
        <f ca="1">IF(Amortering[[#This Row],[betalning
datum]]="",0,Amortering[[#This Row],[ränta]]+Amortering[[#This Row],[lånebelopp]]+Amortering[[#This Row],[fastighets-
avgift]])</f>
        <v>1.4460913343530055E3</v>
      </c>
      <c r="I229" s="24">
        <f ca="1">IF(Amortering[[#This Row],[betalning
datum]]="",0,Amortering[[#This Row],[öppnings-
saldo]]-Amortering[[#This Row],[lånebelopp]])</f>
        <v>1.100718079793471E5</v>
      </c>
      <c r="J229" s="18">
        <f ca="1">IF(Amortering[[#This Row],[slut-
saldo]]&gt;0,LastRow-ROW(),0)</f>
        <v>134</v>
      </c>
    </row>
    <row r="230" spans="2:10" ht="15" customHeight="1" x14ac:dyDescent="0.25">
      <c r="B230" s="11">
        <f>ROWS($B$4:B230)</f>
        <v>227</v>
      </c>
      <c r="C230" s="25">
        <f ca="1">IF(AngivnaVärden,IF(Amortering[[#This Row],['#]]&lt;=LånetsLöptid,IF(ROW()-ROW(Amortering[[#Headers],[betalning
datum]])=1,LoanStart,IF(I229&gt;0,EDATE(C229,1),"")),""),"")</f>
        <v>51615</v>
      </c>
      <c r="D230" s="24">
        <f ca="1">IF(ROW()-ROW(Amortering[[#Headers],[öppnings-
saldo]])=1,Lånebelopp,IF(Amortering[[#This Row],[betalning
datum]]="",0,INDEX(Amortering[], ROW()-4,8)))</f>
        <v>1.100718079793471E5</v>
      </c>
      <c r="E230" s="24">
        <f ca="1">IF(AngivnaVärden,IF(ROW()-ROW(Amortering[[#Headers],[ränta]])=1,-IPMT(Räntesats/12,1,LånetsLöptid-ROWS($C$4:C230)+1,Amortering[[#This Row],[öppnings-
saldo]]),IFERROR(-IPMT(Räntesats/12,1,Amortering[[#This Row],['#
återstående]],D231),0)),0)</f>
        <v>4.560699886107087E2</v>
      </c>
      <c r="F230" s="24">
        <f ca="1">IFERROR(IF(AND(AngivnaVärden,Amortering[[#This Row],[betalning
datum]]&lt;&gt;""),-PPMT(Räntesats/12,1,LånetsLöptid-ROWS($C$4:C230)+1,Amortering[[#This Row],[öppnings-
saldo]]),""),0)</f>
        <v>615.010712777</v>
      </c>
      <c r="G230" s="24">
        <f ca="1">IF(Amortering[[#This Row],[betalning
datum]]="",0,PropertyTaxAmount)</f>
        <v>375</v>
      </c>
      <c r="H230" s="24">
        <f ca="1">IF(Amortering[[#This Row],[betalning
datum]]="",0,Amortering[[#This Row],[ränta]]+Amortering[[#This Row],[lånebelopp]]+Amortering[[#This Row],[fastighets-
avgift]])</f>
        <v>1.4460807013877088E3</v>
      </c>
      <c r="I230" s="24">
        <f ca="1">IF(Amortering[[#This Row],[betalning
datum]]="",0,Amortering[[#This Row],[öppnings-
saldo]]-Amortering[[#This Row],[lånebelopp]])</f>
        <v>1.094567972665701E5</v>
      </c>
      <c r="J230" s="18">
        <f ca="1">IF(Amortering[[#This Row],[slut-
saldo]]&gt;0,LastRow-ROW(),0)</f>
        <v>133</v>
      </c>
    </row>
    <row r="231" spans="2:10" ht="15" customHeight="1" x14ac:dyDescent="0.25">
      <c r="B231" s="11">
        <f>ROWS($B$4:B231)</f>
        <v>228</v>
      </c>
      <c r="C231" s="25">
        <f ca="1">IF(AngivnaVärden,IF(Amortering[[#This Row],['#]]&lt;=LånetsLöptid,IF(ROW()-ROW(Amortering[[#Headers],[betalning
datum]])=1,LoanStart,IF(I230&gt;0,EDATE(C230,1),"")),""),"")</f>
        <v>51645</v>
      </c>
      <c r="D231" s="24">
        <f ca="1">IF(ROW()-ROW(Amortering[[#Headers],[öppnings-
saldo]])=1,Lånebelopp,IF(Amortering[[#This Row],[betalning
datum]]="",0,INDEX(Amortering[], ROW()-4,8)))</f>
        <v>1.094567972665701E5</v>
      </c>
      <c r="E231" s="24">
        <f ca="1">IF(AngivnaVärden,IF(ROW()-ROW(Amortering[[#Headers],[ränta]])=1,-IPMT(Räntesats/12,1,LånetsLöptid-ROWS($C$4:C231)+1,Amortering[[#This Row],[öppnings-
saldo]]),IFERROR(-IPMT(Räntesats/12,1,Amortering[[#This Row],['#
återstående]],D232),0)),0)</f>
        <v>4.534967667048188E2</v>
      </c>
      <c r="F231" s="24">
        <f ca="1">IFERROR(IF(AND(AngivnaVärden,Amortering[[#This Row],[betalning
datum]]&lt;&gt;""),-PPMT(Räntesats/12,1,LånetsLöptid-ROWS($C$4:C231)+1,Amortering[[#This Row],[öppnings-
saldo]]),""),0)</f>
        <v>6.175732574135708E2</v>
      </c>
      <c r="G231" s="24">
        <f ca="1">IF(Amortering[[#This Row],[betalning
datum]]="",0,PropertyTaxAmount)</f>
        <v>375</v>
      </c>
      <c r="H231" s="24">
        <f ca="1">IF(Amortering[[#This Row],[betalning
datum]]="",0,Amortering[[#This Row],[ränta]]+Amortering[[#This Row],[lånebelopp]]+Amortering[[#This Row],[fastighets-
avgift]])</f>
        <v>1.4460700241183895E3</v>
      </c>
      <c r="I231" s="24">
        <f ca="1">IF(Amortering[[#This Row],[betalning
datum]]="",0,Amortering[[#This Row],[öppnings-
saldo]]-Amortering[[#This Row],[lånebelopp]])</f>
        <v>1.0883922400915652E5</v>
      </c>
      <c r="J231" s="18">
        <f ca="1">IF(Amortering[[#This Row],[slut-
saldo]]&gt;0,LastRow-ROW(),0)</f>
        <v>132</v>
      </c>
    </row>
    <row r="232" spans="2:10" ht="15" customHeight="1" x14ac:dyDescent="0.25">
      <c r="B232" s="11">
        <f>ROWS($B$4:B232)</f>
        <v>229</v>
      </c>
      <c r="C232" s="25">
        <f ca="1">IF(AngivnaVärden,IF(Amortering[[#This Row],['#]]&lt;=LånetsLöptid,IF(ROW()-ROW(Amortering[[#Headers],[betalning
datum]])=1,LoanStart,IF(I231&gt;0,EDATE(C231,1),"")),""),"")</f>
        <v>51676</v>
      </c>
      <c r="D232" s="24">
        <f ca="1">IF(ROW()-ROW(Amortering[[#Headers],[öppnings-
saldo]])=1,Lånebelopp,IF(Amortering[[#This Row],[betalning
datum]]="",0,INDEX(Amortering[], ROW()-4,8)))</f>
        <v>1.0883922400915652E5</v>
      </c>
      <c r="E232" s="24">
        <f ca="1">IF(AngivnaVärden,IF(ROW()-ROW(Amortering[[#Headers],[ränta]])=1,-IPMT(Räntesats/12,1,LånetsLöptid-ROWS($C$4:C232)+1,Amortering[[#This Row],[öppnings-
saldo]]),IFERROR(-IPMT(Räntesats/12,1,Amortering[[#This Row],['#
återstående]],D233),0)),0)</f>
        <v>4.5091282304098775E2</v>
      </c>
      <c r="F232" s="24">
        <f ca="1">IFERROR(IF(AND(AngivnaVärden,Amortering[[#This Row],[betalning
datum]]&lt;&gt;""),-PPMT(Räntesats/12,1,LånetsLöptid-ROWS($C$4:C232)+1,Amortering[[#This Row],[öppnings-
saldo]]),""),0)</f>
        <v>6.201464793194606E2</v>
      </c>
      <c r="G232" s="24">
        <f ca="1">IF(Amortering[[#This Row],[betalning
datum]]="",0,PropertyTaxAmount)</f>
        <v>375</v>
      </c>
      <c r="H232" s="24">
        <f ca="1">IF(Amortering[[#This Row],[betalning
datum]]="",0,Amortering[[#This Row],[ränta]]+Amortering[[#This Row],[lånebelopp]]+Amortering[[#This Row],[fastighets-
avgift]])</f>
        <v>1.4460593023604483E3</v>
      </c>
      <c r="I232" s="24">
        <f ca="1">IF(Amortering[[#This Row],[betalning
datum]]="",0,Amortering[[#This Row],[öppnings-
saldo]]-Amortering[[#This Row],[lånebelopp]])</f>
        <v>1.0821907752983706E5</v>
      </c>
      <c r="J232" s="18">
        <f ca="1">IF(Amortering[[#This Row],[slut-
saldo]]&gt;0,LastRow-ROW(),0)</f>
        <v>131</v>
      </c>
    </row>
    <row r="233" spans="2:10" ht="15" customHeight="1" x14ac:dyDescent="0.25">
      <c r="B233" s="11">
        <f>ROWS($B$4:B233)</f>
        <v>230</v>
      </c>
      <c r="C233" s="25">
        <f ca="1">IF(AngivnaVärden,IF(Amortering[[#This Row],['#]]&lt;=LånetsLöptid,IF(ROW()-ROW(Amortering[[#Headers],[betalning
datum]])=1,LoanStart,IF(I232&gt;0,EDATE(C232,1),"")),""),"")</f>
        <v>51706</v>
      </c>
      <c r="D233" s="24">
        <f ca="1">IF(ROW()-ROW(Amortering[[#Headers],[öppnings-
saldo]])=1,Lånebelopp,IF(Amortering[[#This Row],[betalning
datum]]="",0,INDEX(Amortering[], ROW()-4,8)))</f>
        <v>1.0821907752983706E5</v>
      </c>
      <c r="E233" s="24">
        <f ca="1">IF(AngivnaVärden,IF(ROW()-ROW(Amortering[[#Headers],[ränta]])=1,-IPMT(Räntesats/12,1,LånetsLöptid-ROWS($C$4:C233)+1,Amortering[[#This Row],[öppnings-
saldo]]),IFERROR(-IPMT(Räntesats/12,1,Amortering[[#This Row],['#
återstående]],D234),0)),0)</f>
        <v>4.48318112945224E2</v>
      </c>
      <c r="F233" s="24">
        <f ca="1">IFERROR(IF(AND(AngivnaVärden,Amortering[[#This Row],[betalning
datum]]&lt;&gt;""),-PPMT(Räntesats/12,1,LånetsLöptid-ROWS($C$4:C233)+1,Amortering[[#This Row],[öppnings-
saldo]]),""),0)</f>
        <v>6.227304229832915E2</v>
      </c>
      <c r="G233" s="24">
        <f ca="1">IF(Amortering[[#This Row],[betalning
datum]]="",0,PropertyTaxAmount)</f>
        <v>375</v>
      </c>
      <c r="H233" s="24">
        <f ca="1">IF(Amortering[[#This Row],[betalning
datum]]="",0,Amortering[[#This Row],[ränta]]+Amortering[[#This Row],[lånebelopp]]+Amortering[[#This Row],[fastighets-
avgift]])</f>
        <v>1.4460485359285155E3</v>
      </c>
      <c r="I233" s="24">
        <f ca="1">IF(Amortering[[#This Row],[betalning
datum]]="",0,Amortering[[#This Row],[öppnings-
saldo]]-Amortering[[#This Row],[lånebelopp]])</f>
        <v>1.0759634710685376E5</v>
      </c>
      <c r="J233" s="18">
        <f ca="1">IF(Amortering[[#This Row],[slut-
saldo]]&gt;0,LastRow-ROW(),0)</f>
        <v>130</v>
      </c>
    </row>
    <row r="234" spans="2:10" ht="15" customHeight="1" x14ac:dyDescent="0.25">
      <c r="B234" s="11">
        <f>ROWS($B$4:B234)</f>
        <v>231</v>
      </c>
      <c r="C234" s="25">
        <f ca="1">IF(AngivnaVärden,IF(Amortering[[#This Row],['#]]&lt;=LånetsLöptid,IF(ROW()-ROW(Amortering[[#Headers],[betalning
datum]])=1,LoanStart,IF(I233&gt;0,EDATE(C233,1),"")),""),"")</f>
        <v>51737</v>
      </c>
      <c r="D234" s="24">
        <f ca="1">IF(ROW()-ROW(Amortering[[#Headers],[öppnings-
saldo]])=1,Lånebelopp,IF(Amortering[[#This Row],[betalning
datum]]="",0,INDEX(Amortering[], ROW()-4,8)))</f>
        <v>1.0759634710685376E5</v>
      </c>
      <c r="E234" s="24">
        <f ca="1">IF(AngivnaVärden,IF(ROW()-ROW(Amortering[[#Headers],[ränta]])=1,-IPMT(Räntesats/12,1,LånetsLöptid-ROWS($C$4:C234)+1,Amortering[[#This Row],[öppnings-
saldo]]),IFERROR(-IPMT(Räntesats/12,1,Amortering[[#This Row],['#
återstående]],D235),0)),0)</f>
        <v>4.457125915573946E2</v>
      </c>
      <c r="F234" s="24">
        <f ca="1">IFERROR(IF(AND(AngivnaVärden,Amortering[[#This Row],[betalning
datum]]&lt;&gt;""),-PPMT(Räntesats/12,1,LånetsLöptid-ROWS($C$4:C234)+1,Amortering[[#This Row],[öppnings-
saldo]]),""),0)</f>
        <v>6.253251330790554E2</v>
      </c>
      <c r="G234" s="24">
        <f ca="1">IF(Amortering[[#This Row],[betalning
datum]]="",0,PropertyTaxAmount)</f>
        <v>375</v>
      </c>
      <c r="H234" s="24">
        <f ca="1">IF(Amortering[[#This Row],[betalning
datum]]="",0,Amortering[[#This Row],[ränta]]+Amortering[[#This Row],[lånebelopp]]+Amortering[[#This Row],[fastighets-
avgift]])</f>
        <v>1.44603772463645E3</v>
      </c>
      <c r="I234" s="24">
        <f ca="1">IF(Amortering[[#This Row],[betalning
datum]]="",0,Amortering[[#This Row],[öppnings-
saldo]]-Amortering[[#This Row],[lånebelopp]])</f>
        <v>1.0697102197377471E5</v>
      </c>
      <c r="J234" s="18">
        <f ca="1">IF(Amortering[[#This Row],[slut-
saldo]]&gt;0,LastRow-ROW(),0)</f>
        <v>129</v>
      </c>
    </row>
    <row r="235" spans="2:10" ht="15" customHeight="1" x14ac:dyDescent="0.25">
      <c r="B235" s="11">
        <f>ROWS($B$4:B235)</f>
        <v>232</v>
      </c>
      <c r="C235" s="25">
        <f ca="1">IF(AngivnaVärden,IF(Amortering[[#This Row],['#]]&lt;=LånetsLöptid,IF(ROW()-ROW(Amortering[[#Headers],[betalning
datum]])=1,LoanStart,IF(I234&gt;0,EDATE(C234,1),"")),""),"")</f>
        <v>51768</v>
      </c>
      <c r="D235" s="24">
        <f ca="1">IF(ROW()-ROW(Amortering[[#Headers],[öppnings-
saldo]])=1,Lånebelopp,IF(Amortering[[#This Row],[betalning
datum]]="",0,INDEX(Amortering[], ROW()-4,8)))</f>
        <v>1.0697102197377471E5</v>
      </c>
      <c r="E235" s="24">
        <f ca="1">IF(AngivnaVärden,IF(ROW()-ROW(Amortering[[#Headers],[ränta]])=1,-IPMT(Räntesats/12,1,LånetsLöptid-ROWS($C$4:C235)+1,Amortering[[#This Row],[öppnings-
saldo]]),IFERROR(-IPMT(Räntesats/12,1,Amortering[[#This Row],['#
återstående]],D236),0)),0)</f>
        <v>4.430962138304493E2</v>
      </c>
      <c r="F235" s="24">
        <f ca="1">IFERROR(IF(AND(AngivnaVärden,Amortering[[#This Row],[betalning
datum]]&lt;&gt;""),-PPMT(Räntesats/12,1,LånetsLöptid-ROWS($C$4:C235)+1,Amortering[[#This Row],[öppnings-
saldo]]),""),0)</f>
        <v>6.279306544668847E2</v>
      </c>
      <c r="G235" s="24">
        <f ca="1">IF(Amortering[[#This Row],[betalning
datum]]="",0,PropertyTaxAmount)</f>
        <v>375</v>
      </c>
      <c r="H235" s="24">
        <f ca="1">IF(Amortering[[#This Row],[betalning
datum]]="",0,Amortering[[#This Row],[ränta]]+Amortering[[#This Row],[lånebelopp]]+Amortering[[#This Row],[fastighets-
avgift]])</f>
        <v>1.446026868297334E3</v>
      </c>
      <c r="I235" s="24">
        <f ca="1">IF(Amortering[[#This Row],[betalning
datum]]="",0,Amortering[[#This Row],[öppnings-
saldo]]-Amortering[[#This Row],[lånebelopp]])</f>
        <v>1.0634309131930783E5</v>
      </c>
      <c r="J235" s="18">
        <f ca="1">IF(Amortering[[#This Row],[slut-
saldo]]&gt;0,LastRow-ROW(),0)</f>
        <v>128</v>
      </c>
    </row>
    <row r="236" spans="2:10" ht="15" customHeight="1" x14ac:dyDescent="0.25">
      <c r="B236" s="11">
        <f>ROWS($B$4:B236)</f>
        <v>233</v>
      </c>
      <c r="C236" s="25">
        <f ca="1">IF(AngivnaVärden,IF(Amortering[[#This Row],['#]]&lt;=LånetsLöptid,IF(ROW()-ROW(Amortering[[#Headers],[betalning
datum]])=1,LoanStart,IF(I235&gt;0,EDATE(C235,1),"")),""),"")</f>
        <v>51798</v>
      </c>
      <c r="D236" s="24">
        <f ca="1">IF(ROW()-ROW(Amortering[[#Headers],[öppnings-
saldo]])=1,Lånebelopp,IF(Amortering[[#This Row],[betalning
datum]]="",0,INDEX(Amortering[], ROW()-4,8)))</f>
        <v>1.0634309131930783E5</v>
      </c>
      <c r="E236" s="24">
        <f ca="1">IF(AngivnaVärden,IF(ROW()-ROW(Amortering[[#Headers],[ränta]])=1,-IPMT(Räntesats/12,1,LånetsLöptid-ROWS($C$4:C236)+1,Amortering[[#This Row],[öppnings-
saldo]]),IFERROR(-IPMT(Räntesats/12,1,Amortering[[#This Row],['#
återstående]],D237),0)),0)</f>
        <v>4.404689345296417E2</v>
      </c>
      <c r="F236" s="24">
        <f ca="1">IFERROR(IF(AND(AngivnaVärden,Amortering[[#This Row],[betalning
datum]]&lt;&gt;""),-PPMT(Räntesats/12,1,LånetsLöptid-ROWS($C$4:C236)+1,Amortering[[#This Row],[öppnings-
saldo]]),""),0)</f>
        <v>630.54703219383</v>
      </c>
      <c r="G236" s="24">
        <f ca="1">IF(Amortering[[#This Row],[betalning
datum]]="",0,PropertyTaxAmount)</f>
        <v>375</v>
      </c>
      <c r="H236" s="24">
        <f ca="1">IF(Amortering[[#This Row],[betalning
datum]]="",0,Amortering[[#This Row],[ränta]]+Amortering[[#This Row],[lånebelopp]]+Amortering[[#This Row],[fastighets-
avgift]])</f>
        <v>1.4460159667234716E3</v>
      </c>
      <c r="I236" s="24">
        <f ca="1">IF(Amortering[[#This Row],[betalning
datum]]="",0,Amortering[[#This Row],[öppnings-
saldo]]-Amortering[[#This Row],[lånebelopp]])</f>
        <v>105712.544287114</v>
      </c>
      <c r="J236" s="18">
        <f ca="1">IF(Amortering[[#This Row],[slut-
saldo]]&gt;0,LastRow-ROW(),0)</f>
        <v>127</v>
      </c>
    </row>
    <row r="237" spans="2:10" ht="15" customHeight="1" x14ac:dyDescent="0.25">
      <c r="B237" s="11">
        <f>ROWS($B$4:B237)</f>
        <v>234</v>
      </c>
      <c r="C237" s="25">
        <f ca="1">IF(AngivnaVärden,IF(Amortering[[#This Row],['#]]&lt;=LånetsLöptid,IF(ROW()-ROW(Amortering[[#Headers],[betalning
datum]])=1,LoanStart,IF(I236&gt;0,EDATE(C236,1),"")),""),"")</f>
        <v>51829</v>
      </c>
      <c r="D237" s="24">
        <f ca="1">IF(ROW()-ROW(Amortering[[#Headers],[öppnings-
saldo]])=1,Lånebelopp,IF(Amortering[[#This Row],[betalning
datum]]="",0,INDEX(Amortering[], ROW()-4,8)))</f>
        <v>105712.544287114</v>
      </c>
      <c r="E237" s="24">
        <f ca="1">IF(AngivnaVärden,IF(ROW()-ROW(Amortering[[#Headers],[ränta]])=1,-IPMT(Räntesats/12,1,LånetsLöptid-ROWS($C$4:C237)+1,Amortering[[#This Row],[öppnings-
saldo]]),IFERROR(-IPMT(Räntesats/12,1,Amortering[[#This Row],['#
återstående]],D238),0)),0)</f>
        <v>4.378307082317473E2</v>
      </c>
      <c r="F237" s="24">
        <f ca="1">IFERROR(IF(AND(AngivnaVärden,Amortering[[#This Row],[betalning
datum]]&lt;&gt;""),-PPMT(Räntesats/12,1,LånetsLöptid-ROWS($C$4:C237)+1,Amortering[[#This Row],[öppnings-
saldo]]),""),0)</f>
        <v>6.331743114946375E2</v>
      </c>
      <c r="G237" s="24">
        <f ca="1">IF(Amortering[[#This Row],[betalning
datum]]="",0,PropertyTaxAmount)</f>
        <v>375</v>
      </c>
      <c r="H237" s="24">
        <f ca="1">IF(Amortering[[#This Row],[betalning
datum]]="",0,Amortering[[#This Row],[ränta]]+Amortering[[#This Row],[lånebelopp]]+Amortering[[#This Row],[fastighets-
avgift]])</f>
        <v>1.446005019726385E3</v>
      </c>
      <c r="I237" s="24">
        <f ca="1">IF(Amortering[[#This Row],[betalning
datum]]="",0,Amortering[[#This Row],[öppnings-
saldo]]-Amortering[[#This Row],[lånebelopp]])</f>
        <v>1.0507936997561935E5</v>
      </c>
      <c r="J237" s="18">
        <f ca="1">IF(Amortering[[#This Row],[slut-
saldo]]&gt;0,LastRow-ROW(),0)</f>
        <v>126</v>
      </c>
    </row>
    <row r="238" spans="2:10" ht="15" customHeight="1" x14ac:dyDescent="0.25">
      <c r="B238" s="11">
        <f>ROWS($B$4:B238)</f>
        <v>235</v>
      </c>
      <c r="C238" s="25">
        <f ca="1">IF(AngivnaVärden,IF(Amortering[[#This Row],['#]]&lt;=LånetsLöptid,IF(ROW()-ROW(Amortering[[#Headers],[betalning
datum]])=1,LoanStart,IF(I237&gt;0,EDATE(C237,1),"")),""),"")</f>
        <v>51859</v>
      </c>
      <c r="D238" s="24">
        <f ca="1">IF(ROW()-ROW(Amortering[[#Headers],[öppnings-
saldo]])=1,Lånebelopp,IF(Amortering[[#This Row],[betalning
datum]]="",0,INDEX(Amortering[], ROW()-4,8)))</f>
        <v>1.0507936997561935E5</v>
      </c>
      <c r="E238" s="24">
        <f ca="1">IF(AngivnaVärden,IF(ROW()-ROW(Amortering[[#Headers],[ränta]])=1,-IPMT(Räntesats/12,1,LånetsLöptid-ROWS($C$4:C238)+1,Amortering[[#This Row],[öppnings-
saldo]]),IFERROR(-IPMT(Räntesats/12,1,Amortering[[#This Row],['#
återstående]],D239),0)),0)</f>
        <v>4.351814893242784E2</v>
      </c>
      <c r="F238" s="24">
        <f ca="1">IFERROR(IF(AND(AngivnaVärden,Amortering[[#This Row],[betalning
datum]]&lt;&gt;""),-PPMT(Räntesats/12,1,LånetsLöptid-ROWS($C$4:C238)+1,Amortering[[#This Row],[öppnings-
saldo]]),""),0)</f>
        <v>6.358125377925319E2</v>
      </c>
      <c r="G238" s="24">
        <f ca="1">IF(Amortering[[#This Row],[betalning
datum]]="",0,PropertyTaxAmount)</f>
        <v>375</v>
      </c>
      <c r="H238" s="24">
        <f ca="1">IF(Amortering[[#This Row],[betalning
datum]]="",0,Amortering[[#This Row],[ränta]]+Amortering[[#This Row],[lånebelopp]]+Amortering[[#This Row],[fastighets-
avgift]])</f>
        <v>1.4459940271168102E3</v>
      </c>
      <c r="I238" s="24">
        <f ca="1">IF(Amortering[[#This Row],[betalning
datum]]="",0,Amortering[[#This Row],[öppnings-
saldo]]-Amortering[[#This Row],[lånebelopp]])</f>
        <v>1.0444355743782682E5</v>
      </c>
      <c r="J238" s="18">
        <f ca="1">IF(Amortering[[#This Row],[slut-
saldo]]&gt;0,LastRow-ROW(),0)</f>
        <v>125</v>
      </c>
    </row>
    <row r="239" spans="2:10" ht="15" customHeight="1" x14ac:dyDescent="0.25">
      <c r="B239" s="11">
        <f>ROWS($B$4:B239)</f>
        <v>236</v>
      </c>
      <c r="C239" s="25">
        <f ca="1">IF(AngivnaVärden,IF(Amortering[[#This Row],['#]]&lt;=LånetsLöptid,IF(ROW()-ROW(Amortering[[#Headers],[betalning
datum]])=1,LoanStart,IF(I238&gt;0,EDATE(C238,1),"")),""),"")</f>
        <v>51890</v>
      </c>
      <c r="D239" s="24">
        <f ca="1">IF(ROW()-ROW(Amortering[[#Headers],[öppnings-
saldo]])=1,Lånebelopp,IF(Amortering[[#This Row],[betalning
datum]]="",0,INDEX(Amortering[], ROW()-4,8)))</f>
        <v>1.0444355743782682E5</v>
      </c>
      <c r="E239" s="24">
        <f ca="1">IF(AngivnaVärden,IF(ROW()-ROW(Amortering[[#Headers],[ränta]])=1,-IPMT(Räntesats/12,1,LånetsLöptid-ROWS($C$4:C239)+1,Amortering[[#This Row],[öppnings-
saldo]]),IFERROR(-IPMT(Räntesats/12,1,Amortering[[#This Row],['#
återstående]],D240),0)),0)</f>
        <v>4.325212320046951E2</v>
      </c>
      <c r="F239" s="24">
        <f ca="1">IFERROR(IF(AND(AngivnaVärden,Amortering[[#This Row],[betalning
datum]]&lt;&gt;""),-PPMT(Räntesats/12,1,LånetsLöptid-ROWS($C$4:C239)+1,Amortering[[#This Row],[öppnings-
saldo]]),""),0)</f>
        <v>6.384617567000007E2</v>
      </c>
      <c r="G239" s="24">
        <f ca="1">IF(Amortering[[#This Row],[betalning
datum]]="",0,PropertyTaxAmount)</f>
        <v>375</v>
      </c>
      <c r="H239" s="24">
        <f ca="1">IF(Amortering[[#This Row],[betalning
datum]]="",0,Amortering[[#This Row],[ränta]]+Amortering[[#This Row],[lånebelopp]]+Amortering[[#This Row],[fastighets-
avgift]])</f>
        <v>1.4459829887046958E3</v>
      </c>
      <c r="I239" s="24">
        <f ca="1">IF(Amortering[[#This Row],[betalning
datum]]="",0,Amortering[[#This Row],[öppnings-
saldo]]-Amortering[[#This Row],[lånebelopp]])</f>
        <v>1.0380509568112683E5</v>
      </c>
      <c r="J239" s="18">
        <f ca="1">IF(Amortering[[#This Row],[slut-
saldo]]&gt;0,LastRow-ROW(),0)</f>
        <v>124</v>
      </c>
    </row>
    <row r="240" spans="2:10" ht="15" customHeight="1" x14ac:dyDescent="0.25">
      <c r="B240" s="11">
        <f>ROWS($B$4:B240)</f>
        <v>237</v>
      </c>
      <c r="C240" s="25">
        <f ca="1">IF(AngivnaVärden,IF(Amortering[[#This Row],['#]]&lt;=LånetsLöptid,IF(ROW()-ROW(Amortering[[#Headers],[betalning
datum]])=1,LoanStart,IF(I239&gt;0,EDATE(C239,1),"")),""),"")</f>
        <v>51921</v>
      </c>
      <c r="D240" s="24">
        <f ca="1">IF(ROW()-ROW(Amortering[[#Headers],[öppnings-
saldo]])=1,Lånebelopp,IF(Amortering[[#This Row],[betalning
datum]]="",0,INDEX(Amortering[], ROW()-4,8)))</f>
        <v>1.0380509568112683E5</v>
      </c>
      <c r="E240" s="24">
        <f ca="1">IF(AngivnaVärden,IF(ROW()-ROW(Amortering[[#Headers],[ränta]])=1,-IPMT(Räntesats/12,1,LånetsLöptid-ROWS($C$4:C240)+1,Amortering[[#This Row],[öppnings-
saldo]]),IFERROR(-IPMT(Räntesats/12,1,Amortering[[#This Row],['#
återstående]],D241),0)),0)</f>
        <v>4.2984989027961353E2</v>
      </c>
      <c r="F240" s="24">
        <f ca="1">IFERROR(IF(AND(AngivnaVärden,Amortering[[#This Row],[betalning
datum]]&lt;&gt;""),-PPMT(Räntesats/12,1,LånetsLöptid-ROWS($C$4:C240)+1,Amortering[[#This Row],[öppnings-
saldo]]),""),0)</f>
        <v>6.41122014019584E2</v>
      </c>
      <c r="G240" s="24">
        <f ca="1">IF(Amortering[[#This Row],[betalning
datum]]="",0,PropertyTaxAmount)</f>
        <v>375</v>
      </c>
      <c r="H240" s="24">
        <f ca="1">IF(Amortering[[#This Row],[betalning
datum]]="",0,Amortering[[#This Row],[ränta]]+Amortering[[#This Row],[lånebelopp]]+Amortering[[#This Row],[fastighets-
avgift]])</f>
        <v>1.4459719042991974E3</v>
      </c>
      <c r="I240" s="24">
        <f ca="1">IF(Amortering[[#This Row],[betalning
datum]]="",0,Amortering[[#This Row],[öppnings-
saldo]]-Amortering[[#This Row],[lånebelopp]])</f>
        <v>1.0316397366710725E5</v>
      </c>
      <c r="J240" s="18">
        <f ca="1">IF(Amortering[[#This Row],[slut-
saldo]]&gt;0,LastRow-ROW(),0)</f>
        <v>123</v>
      </c>
    </row>
    <row r="241" spans="2:10" ht="15" customHeight="1" x14ac:dyDescent="0.25">
      <c r="B241" s="11">
        <f>ROWS($B$4:B241)</f>
        <v>238</v>
      </c>
      <c r="C241" s="25">
        <f ca="1">IF(AngivnaVärden,IF(Amortering[[#This Row],['#]]&lt;=LånetsLöptid,IF(ROW()-ROW(Amortering[[#Headers],[betalning
datum]])=1,LoanStart,IF(I240&gt;0,EDATE(C240,1),"")),""),"")</f>
        <v>51949</v>
      </c>
      <c r="D241" s="24">
        <f ca="1">IF(ROW()-ROW(Amortering[[#Headers],[öppnings-
saldo]])=1,Lånebelopp,IF(Amortering[[#This Row],[betalning
datum]]="",0,INDEX(Amortering[], ROW()-4,8)))</f>
        <v>1.0316397366710725E5</v>
      </c>
      <c r="E241" s="24">
        <f ca="1">IF(AngivnaVärden,IF(ROW()-ROW(Amortering[[#Headers],[ränta]])=1,-IPMT(Räntesats/12,1,LånetsLöptid-ROWS($C$4:C241)+1,Amortering[[#This Row],[öppnings-
saldo]]),IFERROR(-IPMT(Räntesats/12,1,Amortering[[#This Row],['#
återstående]],D242),0)),0)</f>
        <v>4.271674179640107E2</v>
      </c>
      <c r="F241" s="24">
        <f ca="1">IFERROR(IF(AND(AngivnaVärden,Amortering[[#This Row],[betalning
datum]]&lt;&gt;""),-PPMT(Räntesats/12,1,LånetsLöptid-ROWS($C$4:C241)+1,Amortering[[#This Row],[öppnings-
saldo]]),""),0)</f>
        <v>6.437933557446657E2</v>
      </c>
      <c r="G241" s="24">
        <f ca="1">IF(Amortering[[#This Row],[betalning
datum]]="",0,PropertyTaxAmount)</f>
        <v>375</v>
      </c>
      <c r="H241" s="24">
        <f ca="1">IF(Amortering[[#This Row],[betalning
datum]]="",0,Amortering[[#This Row],[ränta]]+Amortering[[#This Row],[lånebelopp]]+Amortering[[#This Row],[fastighets-
avgift]])</f>
        <v>1.4459607737086765E3</v>
      </c>
      <c r="I241" s="24">
        <f ca="1">IF(Amortering[[#This Row],[betalning
datum]]="",0,Amortering[[#This Row],[öppnings-
saldo]]-Amortering[[#This Row],[lånebelopp]])</f>
        <v>1.0252018031136258E5</v>
      </c>
      <c r="J241" s="18">
        <f ca="1">IF(Amortering[[#This Row],[slut-
saldo]]&gt;0,LastRow-ROW(),0)</f>
        <v>122</v>
      </c>
    </row>
    <row r="242" spans="2:10" ht="15" customHeight="1" x14ac:dyDescent="0.25">
      <c r="B242" s="11">
        <f>ROWS($B$4:B242)</f>
        <v>239</v>
      </c>
      <c r="C242" s="25">
        <f ca="1">IF(AngivnaVärden,IF(Amortering[[#This Row],['#]]&lt;=LånetsLöptid,IF(ROW()-ROW(Amortering[[#Headers],[betalning
datum]])=1,LoanStart,IF(I241&gt;0,EDATE(C241,1),"")),""),"")</f>
        <v>51980</v>
      </c>
      <c r="D242" s="24">
        <f ca="1">IF(ROW()-ROW(Amortering[[#Headers],[öppnings-
saldo]])=1,Lånebelopp,IF(Amortering[[#This Row],[betalning
datum]]="",0,INDEX(Amortering[], ROW()-4,8)))</f>
        <v>1.0252018031136258E5</v>
      </c>
      <c r="E242" s="24">
        <f ca="1">IF(AngivnaVärden,IF(ROW()-ROW(Amortering[[#Headers],[ränta]])=1,-IPMT(Räntesats/12,1,LånetsLöptid-ROWS($C$4:C242)+1,Amortering[[#This Row],[öppnings-
saldo]]),IFERROR(-IPMT(Räntesats/12,1,Amortering[[#This Row],['#
återstående]],D243),0)),0)</f>
        <v>4.244737686804263E2</v>
      </c>
      <c r="F242" s="24">
        <f ca="1">IFERROR(IF(AND(AngivnaVärden,Amortering[[#This Row],[betalning
datum]]&lt;&gt;""),-PPMT(Räntesats/12,1,LånetsLöptid-ROWS($C$4:C242)+1,Amortering[[#This Row],[öppnings-
saldo]]),""),0)</f>
        <v>6.464758280602686E2</v>
      </c>
      <c r="G242" s="24">
        <f ca="1">IF(Amortering[[#This Row],[betalning
datum]]="",0,PropertyTaxAmount)</f>
        <v>375</v>
      </c>
      <c r="H242" s="24">
        <f ca="1">IF(Amortering[[#This Row],[betalning
datum]]="",0,Amortering[[#This Row],[ränta]]+Amortering[[#This Row],[lånebelopp]]+Amortering[[#This Row],[fastighets-
avgift]])</f>
        <v>1.445949596740695E3</v>
      </c>
      <c r="I242" s="24">
        <f ca="1">IF(Amortering[[#This Row],[betalning
datum]]="",0,Amortering[[#This Row],[öppnings-
saldo]]-Amortering[[#This Row],[lånebelopp]])</f>
        <v>1.0187370448330231E5</v>
      </c>
      <c r="J242" s="18">
        <f ca="1">IF(Amortering[[#This Row],[slut-
saldo]]&gt;0,LastRow-ROW(),0)</f>
        <v>121</v>
      </c>
    </row>
    <row r="243" spans="2:10" ht="15" customHeight="1" x14ac:dyDescent="0.25">
      <c r="B243" s="11">
        <f>ROWS($B$4:B243)</f>
        <v>240</v>
      </c>
      <c r="C243" s="25">
        <f ca="1">IF(AngivnaVärden,IF(Amortering[[#This Row],['#]]&lt;=LånetsLöptid,IF(ROW()-ROW(Amortering[[#Headers],[betalning
datum]])=1,LoanStart,IF(I242&gt;0,EDATE(C242,1),"")),""),"")</f>
        <v>52010</v>
      </c>
      <c r="D243" s="24">
        <f ca="1">IF(ROW()-ROW(Amortering[[#Headers],[öppnings-
saldo]])=1,Lånebelopp,IF(Amortering[[#This Row],[betalning
datum]]="",0,INDEX(Amortering[], ROW()-4,8)))</f>
        <v>1.0187370448330231E5</v>
      </c>
      <c r="E243" s="24">
        <f ca="1">IF(AngivnaVärden,IF(ROW()-ROW(Amortering[[#Headers],[ränta]])=1,-IPMT(Räntesats/12,1,LånetsLöptid-ROWS($C$4:C243)+1,Amortering[[#This Row],[öppnings-
saldo]]),IFERROR(-IPMT(Räntesats/12,1,Amortering[[#This Row],['#
återstående]],D244),0)),0)</f>
        <v>4.2176889585816025E2</v>
      </c>
      <c r="F243" s="24">
        <f ca="1">IFERROR(IF(AND(AngivnaVärden,Amortering[[#This Row],[betalning
datum]]&lt;&gt;""),-PPMT(Räntesats/12,1,LånetsLöptid-ROWS($C$4:C243)+1,Amortering[[#This Row],[öppnings-
saldo]]),""),0)</f>
        <v>6.49169477343853E2</v>
      </c>
      <c r="G243" s="24">
        <f ca="1">IF(Amortering[[#This Row],[betalning
datum]]="",0,PropertyTaxAmount)</f>
        <v>375</v>
      </c>
      <c r="H243" s="24">
        <f ca="1">IF(Amortering[[#This Row],[betalning
datum]]="",0,Amortering[[#This Row],[ränta]]+Amortering[[#This Row],[lånebelopp]]+Amortering[[#This Row],[fastighets-
avgift]])</f>
        <v>1.4459383732020133E3</v>
      </c>
      <c r="I243" s="24">
        <f ca="1">IF(Amortering[[#This Row],[betalning
datum]]="",0,Amortering[[#This Row],[öppnings-
saldo]]-Amortering[[#This Row],[lånebelopp]])</f>
        <v>1.0122453500595846E5</v>
      </c>
      <c r="J243" s="18">
        <f ca="1">IF(Amortering[[#This Row],[slut-
saldo]]&gt;0,LastRow-ROW(),0)</f>
        <v>120</v>
      </c>
    </row>
    <row r="244" spans="2:10" ht="15" customHeight="1" x14ac:dyDescent="0.25">
      <c r="B244" s="11">
        <f>ROWS($B$4:B244)</f>
        <v>241</v>
      </c>
      <c r="C244" s="25">
        <f ca="1">IF(AngivnaVärden,IF(Amortering[[#This Row],['#]]&lt;=LånetsLöptid,IF(ROW()-ROW(Amortering[[#Headers],[betalning
datum]])=1,LoanStart,IF(I243&gt;0,EDATE(C243,1),"")),""),"")</f>
        <v>52041</v>
      </c>
      <c r="D244" s="24">
        <f ca="1">IF(ROW()-ROW(Amortering[[#Headers],[öppnings-
saldo]])=1,Lånebelopp,IF(Amortering[[#This Row],[betalning
datum]]="",0,INDEX(Amortering[], ROW()-4,8)))</f>
        <v>1.0122453500595846E5</v>
      </c>
      <c r="E244" s="24">
        <f ca="1">IF(AngivnaVärden,IF(ROW()-ROW(Amortering[[#Headers],[ränta]])=1,-IPMT(Räntesats/12,1,LånetsLöptid-ROWS($C$4:C244)+1,Amortering[[#This Row],[öppnings-
saldo]]),IFERROR(-IPMT(Räntesats/12,1,Amortering[[#This Row],['#
återstående]],D245),0)),0)</f>
        <v>4.1905275273246804E2</v>
      </c>
      <c r="F244" s="24">
        <f ca="1">IFERROR(IF(AND(AngivnaVärden,Amortering[[#This Row],[betalning
datum]]&lt;&gt;""),-PPMT(Räntesats/12,1,LånetsLöptid-ROWS($C$4:C244)+1,Amortering[[#This Row],[öppnings-
saldo]]),""),0)</f>
        <v>6.518743501661189E2</v>
      </c>
      <c r="G244" s="24">
        <f ca="1">IF(Amortering[[#This Row],[betalning
datum]]="",0,PropertyTaxAmount)</f>
        <v>375</v>
      </c>
      <c r="H244" s="24">
        <f ca="1">IF(Amortering[[#This Row],[betalning
datum]]="",0,Amortering[[#This Row],[ränta]]+Amortering[[#This Row],[lånebelopp]]+Amortering[[#This Row],[fastighets-
avgift]])</f>
        <v>1.445927102898587E3</v>
      </c>
      <c r="I244" s="24">
        <f ca="1">IF(Amortering[[#This Row],[betalning
datum]]="",0,Amortering[[#This Row],[öppnings-
saldo]]-Amortering[[#This Row],[lånebelopp]])</f>
        <v>1.0057266065579234E5</v>
      </c>
      <c r="J244" s="18">
        <f ca="1">IF(Amortering[[#This Row],[slut-
saldo]]&gt;0,LastRow-ROW(),0)</f>
        <v>119</v>
      </c>
    </row>
    <row r="245" spans="2:10" ht="15" customHeight="1" x14ac:dyDescent="0.25">
      <c r="B245" s="11">
        <f>ROWS($B$4:B245)</f>
        <v>242</v>
      </c>
      <c r="C245" s="25">
        <f ca="1">IF(AngivnaVärden,IF(Amortering[[#This Row],['#]]&lt;=LånetsLöptid,IF(ROW()-ROW(Amortering[[#Headers],[betalning
datum]])=1,LoanStart,IF(I244&gt;0,EDATE(C244,1),"")),""),"")</f>
        <v>52071</v>
      </c>
      <c r="D245" s="24">
        <f ca="1">IF(ROW()-ROW(Amortering[[#Headers],[öppnings-
saldo]])=1,Lånebelopp,IF(Amortering[[#This Row],[betalning
datum]]="",0,INDEX(Amortering[], ROW()-4,8)))</f>
        <v>1.0057266065579234E5</v>
      </c>
      <c r="E245" s="24">
        <f ca="1">IF(AngivnaVärden,IF(ROW()-ROW(Amortering[[#Headers],[ränta]])=1,-IPMT(Räntesats/12,1,LånetsLöptid-ROWS($C$4:C245)+1,Amortering[[#This Row],[öppnings-
saldo]]),IFERROR(-IPMT(Räntesats/12,1,Amortering[[#This Row],['#
återstående]],D246),0)),0)</f>
        <v>4.163252923437522E2</v>
      </c>
      <c r="F245" s="24">
        <f ca="1">IFERROR(IF(AND(AngivnaVärden,Amortering[[#This Row],[betalning
datum]]&lt;&gt;""),-PPMT(Räntesats/12,1,LånetsLöptid-ROWS($C$4:C245)+1,Amortering[[#This Row],[öppnings-
saldo]]),""),0)</f>
        <v>6.545904932918112E2</v>
      </c>
      <c r="G245" s="24">
        <f ca="1">IF(Amortering[[#This Row],[betalning
datum]]="",0,PropertyTaxAmount)</f>
        <v>375</v>
      </c>
      <c r="H245" s="24">
        <f ca="1">IF(Amortering[[#This Row],[betalning
datum]]="",0,Amortering[[#This Row],[ränta]]+Amortering[[#This Row],[lånebelopp]]+Amortering[[#This Row],[fastighets-
avgift]])</f>
        <v>1.4459157856355635E3</v>
      </c>
      <c r="I245" s="24">
        <f ca="1">IF(Amortering[[#This Row],[betalning
datum]]="",0,Amortering[[#This Row],[öppnings-
saldo]]-Amortering[[#This Row],[lånebelopp]])</f>
        <v>9.991807016250053E4</v>
      </c>
      <c r="J245" s="18">
        <f ca="1">IF(Amortering[[#This Row],[slut-
saldo]]&gt;0,LastRow-ROW(),0)</f>
        <v>118</v>
      </c>
    </row>
    <row r="246" spans="2:10" ht="15" customHeight="1" x14ac:dyDescent="0.25">
      <c r="B246" s="11">
        <f>ROWS($B$4:B246)</f>
        <v>243</v>
      </c>
      <c r="C246" s="25">
        <f ca="1">IF(AngivnaVärden,IF(Amortering[[#This Row],['#]]&lt;=LånetsLöptid,IF(ROW()-ROW(Amortering[[#Headers],[betalning
datum]])=1,LoanStart,IF(I245&gt;0,EDATE(C245,1),"")),""),"")</f>
        <v>52102</v>
      </c>
      <c r="D246" s="24">
        <f ca="1">IF(ROW()-ROW(Amortering[[#Headers],[öppnings-
saldo]])=1,Lånebelopp,IF(Amortering[[#This Row],[betalning
datum]]="",0,INDEX(Amortering[], ROW()-4,8)))</f>
        <v>9.991807016250053E4</v>
      </c>
      <c r="E246" s="24">
        <f ca="1">IF(AngivnaVärden,IF(ROW()-ROW(Amortering[[#Headers],[ränta]])=1,-IPMT(Räntesats/12,1,LånetsLöptid-ROWS($C$4:C246)+1,Amortering[[#This Row],[öppnings-
saldo]]),IFERROR(-IPMT(Räntesats/12,1,Amortering[[#This Row],['#
återstående]],D247),0)),0)</f>
        <v>4.1358646753675004E2</v>
      </c>
      <c r="F246" s="24">
        <f ca="1">IFERROR(IF(AND(AngivnaVärden,Amortering[[#This Row],[betalning
datum]]&lt;&gt;""),-PPMT(Räntesats/12,1,LånetsLöptid-ROWS($C$4:C246)+1,Amortering[[#This Row],[öppnings-
saldo]]),""),0)</f>
        <v>6.573179536805272E2</v>
      </c>
      <c r="G246" s="24">
        <f ca="1">IF(Amortering[[#This Row],[betalning
datum]]="",0,PropertyTaxAmount)</f>
        <v>375</v>
      </c>
      <c r="H246" s="24">
        <f ca="1">IF(Amortering[[#This Row],[betalning
datum]]="",0,Amortering[[#This Row],[ränta]]+Amortering[[#This Row],[lånebelopp]]+Amortering[[#This Row],[fastighets-
avgift]])</f>
        <v>1.4459044212172773E3</v>
      </c>
      <c r="I246" s="24">
        <f ca="1">IF(Amortering[[#This Row],[betalning
datum]]="",0,Amortering[[#This Row],[öppnings-
saldo]]-Amortering[[#This Row],[lånebelopp]])</f>
        <v>99260.75220882</v>
      </c>
      <c r="J246" s="18">
        <f ca="1">IF(Amortering[[#This Row],[slut-
saldo]]&gt;0,LastRow-ROW(),0)</f>
        <v>117</v>
      </c>
    </row>
    <row r="247" spans="2:10" ht="15" customHeight="1" x14ac:dyDescent="0.25">
      <c r="B247" s="11">
        <f>ROWS($B$4:B247)</f>
        <v>244</v>
      </c>
      <c r="C247" s="25">
        <f ca="1">IF(AngivnaVärden,IF(Amortering[[#This Row],['#]]&lt;=LånetsLöptid,IF(ROW()-ROW(Amortering[[#Headers],[betalning
datum]])=1,LoanStart,IF(I246&gt;0,EDATE(C246,1),"")),""),"")</f>
        <v>52133</v>
      </c>
      <c r="D247" s="24">
        <f ca="1">IF(ROW()-ROW(Amortering[[#Headers],[öppnings-
saldo]])=1,Lånebelopp,IF(Amortering[[#This Row],[betalning
datum]]="",0,INDEX(Amortering[], ROW()-4,8)))</f>
        <v>99260.75220882</v>
      </c>
      <c r="E247" s="24">
        <f ca="1">IF(AngivnaVärden,IF(ROW()-ROW(Amortering[[#Headers],[ränta]])=1,-IPMT(Räntesats/12,1,LånetsLöptid-ROWS($C$4:C247)+1,Amortering[[#This Row],[öppnings-
saldo]]),IFERROR(-IPMT(Räntesats/12,1,Amortering[[#This Row],['#
återstående]],D248),0)),0)</f>
        <v>4.1083623095971865E2</v>
      </c>
      <c r="F247" s="24">
        <f ca="1">IFERROR(IF(AND(AngivnaVärden,Amortering[[#This Row],[betalning
datum]]&lt;&gt;""),-PPMT(Räntesats/12,1,LånetsLöptid-ROWS($C$4:C247)+1,Amortering[[#This Row],[öppnings-
saldo]]),""),0)</f>
        <v>6.600567784875294E2</v>
      </c>
      <c r="G247" s="24">
        <f ca="1">IF(Amortering[[#This Row],[betalning
datum]]="",0,PropertyTaxAmount)</f>
        <v>375</v>
      </c>
      <c r="H247" s="24">
        <f ca="1">IF(Amortering[[#This Row],[betalning
datum]]="",0,Amortering[[#This Row],[ränta]]+Amortering[[#This Row],[lånebelopp]]+Amortering[[#This Row],[fastighets-
avgift]])</f>
        <v>1.445893009447248E3</v>
      </c>
      <c r="I247" s="24">
        <f ca="1">IF(Amortering[[#This Row],[betalning
datum]]="",0,Amortering[[#This Row],[öppnings-
saldo]]-Amortering[[#This Row],[lånebelopp]])</f>
        <v>9.860069543033247E4</v>
      </c>
      <c r="J247" s="18">
        <f ca="1">IF(Amortering[[#This Row],[slut-
saldo]]&gt;0,LastRow-ROW(),0)</f>
        <v>116</v>
      </c>
    </row>
    <row r="248" spans="2:10" ht="15" customHeight="1" x14ac:dyDescent="0.25">
      <c r="B248" s="11">
        <f>ROWS($B$4:B248)</f>
        <v>245</v>
      </c>
      <c r="C248" s="25">
        <f ca="1">IF(AngivnaVärden,IF(Amortering[[#This Row],['#]]&lt;=LånetsLöptid,IF(ROW()-ROW(Amortering[[#Headers],[betalning
datum]])=1,LoanStart,IF(I247&gt;0,EDATE(C247,1),"")),""),"")</f>
        <v>52163</v>
      </c>
      <c r="D248" s="24">
        <f ca="1">IF(ROW()-ROW(Amortering[[#Headers],[öppnings-
saldo]])=1,Lånebelopp,IF(Amortering[[#This Row],[betalning
datum]]="",0,INDEX(Amortering[], ROW()-4,8)))</f>
        <v>9.860069543033247E4</v>
      </c>
      <c r="E248" s="24">
        <f ca="1">IF(AngivnaVärden,IF(ROW()-ROW(Amortering[[#Headers],[ränta]])=1,-IPMT(Räntesats/12,1,LånetsLöptid-ROWS($C$4:C248)+1,Amortering[[#This Row],[öppnings-
saldo]]),IFERROR(-IPMT(Räntesats/12,1,Amortering[[#This Row],['#
återstående]],D249),0)),0)</f>
        <v>4.080745350636163E2</v>
      </c>
      <c r="F248" s="24">
        <f ca="1">IFERROR(IF(AND(AngivnaVärden,Amortering[[#This Row],[betalning
datum]]&lt;&gt;""),-PPMT(Räntesats/12,1,LånetsLöptid-ROWS($C$4:C248)+1,Amortering[[#This Row],[öppnings-
saldo]]),""),0)</f>
        <v>6.628070150645606E2</v>
      </c>
      <c r="G248" s="24">
        <f ca="1">IF(Amortering[[#This Row],[betalning
datum]]="",0,PropertyTaxAmount)</f>
        <v>375</v>
      </c>
      <c r="H248" s="24">
        <f ca="1">IF(Amortering[[#This Row],[betalning
datum]]="",0,Amortering[[#This Row],[ränta]]+Amortering[[#This Row],[lånebelopp]]+Amortering[[#This Row],[fastighets-
avgift]])</f>
        <v>1.445881550128177E3</v>
      </c>
      <c r="I248" s="24">
        <f ca="1">IF(Amortering[[#This Row],[betalning
datum]]="",0,Amortering[[#This Row],[öppnings-
saldo]]-Amortering[[#This Row],[lånebelopp]])</f>
        <v>9.793788841526791E4</v>
      </c>
      <c r="J248" s="18">
        <f ca="1">IF(Amortering[[#This Row],[slut-
saldo]]&gt;0,LastRow-ROW(),0)</f>
        <v>115</v>
      </c>
    </row>
    <row r="249" spans="2:10" ht="15" customHeight="1" x14ac:dyDescent="0.25">
      <c r="B249" s="11">
        <f>ROWS($B$4:B249)</f>
        <v>246</v>
      </c>
      <c r="C249" s="25">
        <f ca="1">IF(AngivnaVärden,IF(Amortering[[#This Row],['#]]&lt;=LånetsLöptid,IF(ROW()-ROW(Amortering[[#Headers],[betalning
datum]])=1,LoanStart,IF(I248&gt;0,EDATE(C248,1),"")),""),"")</f>
        <v>52194</v>
      </c>
      <c r="D249" s="24">
        <f ca="1">IF(ROW()-ROW(Amortering[[#Headers],[öppnings-
saldo]])=1,Lånebelopp,IF(Amortering[[#This Row],[betalning
datum]]="",0,INDEX(Amortering[], ROW()-4,8)))</f>
        <v>9.793788841526791E4</v>
      </c>
      <c r="E249" s="24">
        <f ca="1">IF(AngivnaVärden,IF(ROW()-ROW(Amortering[[#Headers],[ränta]])=1,-IPMT(Räntesats/12,1,LånetsLöptid-ROWS($C$4:C249)+1,Amortering[[#This Row],[öppnings-
saldo]]),IFERROR(-IPMT(Räntesats/12,1,Amortering[[#This Row],['#
återstående]],D250),0)),0)</f>
        <v>4.053013321012802E2</v>
      </c>
      <c r="F249" s="24">
        <f ca="1">IFERROR(IF(AND(AngivnaVärden,Amortering[[#This Row],[betalning
datum]]&lt;&gt;""),-PPMT(Räntesats/12,1,LånetsLöptid-ROWS($C$4:C249)+1,Amortering[[#This Row],[öppnings-
saldo]]),""),0)</f>
        <v>6.655687109606629E2</v>
      </c>
      <c r="G249" s="24">
        <f ca="1">IF(Amortering[[#This Row],[betalning
datum]]="",0,PropertyTaxAmount)</f>
        <v>375</v>
      </c>
      <c r="H249" s="24">
        <f ca="1">IF(Amortering[[#This Row],[betalning
datum]]="",0,Amortering[[#This Row],[ränta]]+Amortering[[#This Row],[lånebelopp]]+Amortering[[#This Row],[fastighets-
avgift]])</f>
        <v>1.445870043061943E3</v>
      </c>
      <c r="I249" s="24">
        <f ca="1">IF(Amortering[[#This Row],[betalning
datum]]="",0,Amortering[[#This Row],[öppnings-
saldo]]-Amortering[[#This Row],[lånebelopp]])</f>
        <v>9.727231970430724E4</v>
      </c>
      <c r="J249" s="18">
        <f ca="1">IF(Amortering[[#This Row],[slut-
saldo]]&gt;0,LastRow-ROW(),0)</f>
        <v>114</v>
      </c>
    </row>
    <row r="250" spans="2:10" ht="15" customHeight="1" x14ac:dyDescent="0.25">
      <c r="B250" s="11">
        <f>ROWS($B$4:B250)</f>
        <v>247</v>
      </c>
      <c r="C250" s="25">
        <f ca="1">IF(AngivnaVärden,IF(Amortering[[#This Row],['#]]&lt;=LånetsLöptid,IF(ROW()-ROW(Amortering[[#Headers],[betalning
datum]])=1,LoanStart,IF(I249&gt;0,EDATE(C249,1),"")),""),"")</f>
        <v>52224</v>
      </c>
      <c r="D250" s="24">
        <f ca="1">IF(ROW()-ROW(Amortering[[#Headers],[öppnings-
saldo]])=1,Lånebelopp,IF(Amortering[[#This Row],[betalning
datum]]="",0,INDEX(Amortering[], ROW()-4,8)))</f>
        <v>9.727231970430724E4</v>
      </c>
      <c r="E250" s="24">
        <f ca="1">IF(AngivnaVärden,IF(ROW()-ROW(Amortering[[#Headers],[ränta]])=1,-IPMT(Räntesats/12,1,LånetsLöptid-ROWS($C$4:C250)+1,Amortering[[#This Row],[öppnings-
saldo]]),IFERROR(-IPMT(Räntesats/12,1,Amortering[[#This Row],['#
återstående]],D251),0)),0)</f>
        <v>4.0251657412660103E2</v>
      </c>
      <c r="F250" s="24">
        <f ca="1">IFERROR(IF(AND(AngivnaVärden,Amortering[[#This Row],[betalning
datum]]&lt;&gt;""),-PPMT(Räntesats/12,1,LånetsLöptid-ROWS($C$4:C250)+1,Amortering[[#This Row],[öppnings-
saldo]]),""),0)</f>
        <v>6.683419139229991E2</v>
      </c>
      <c r="G250" s="24">
        <f ca="1">IF(Amortering[[#This Row],[betalning
datum]]="",0,PropertyTaxAmount)</f>
        <v>375</v>
      </c>
      <c r="H250" s="24">
        <f ca="1">IF(Amortering[[#This Row],[betalning
datum]]="",0,Amortering[[#This Row],[ränta]]+Amortering[[#This Row],[lånebelopp]]+Amortering[[#This Row],[fastighets-
avgift]])</f>
        <v>1445.8584880496</v>
      </c>
      <c r="I250" s="24">
        <f ca="1">IF(Amortering[[#This Row],[betalning
datum]]="",0,Amortering[[#This Row],[öppnings-
saldo]]-Amortering[[#This Row],[lånebelopp]])</f>
        <v>9.660397779038425E4</v>
      </c>
      <c r="J250" s="18">
        <f ca="1">IF(Amortering[[#This Row],[slut-
saldo]]&gt;0,LastRow-ROW(),0)</f>
        <v>113</v>
      </c>
    </row>
    <row r="251" spans="2:10" ht="15" customHeight="1" x14ac:dyDescent="0.25">
      <c r="B251" s="11">
        <f>ROWS($B$4:B251)</f>
        <v>248</v>
      </c>
      <c r="C251" s="25">
        <f ca="1">IF(AngivnaVärden,IF(Amortering[[#This Row],['#]]&lt;=LånetsLöptid,IF(ROW()-ROW(Amortering[[#Headers],[betalning
datum]])=1,LoanStart,IF(I250&gt;0,EDATE(C250,1),"")),""),"")</f>
        <v>52255</v>
      </c>
      <c r="D251" s="24">
        <f ca="1">IF(ROW()-ROW(Amortering[[#Headers],[öppnings-
saldo]])=1,Lånebelopp,IF(Amortering[[#This Row],[betalning
datum]]="",0,INDEX(Amortering[], ROW()-4,8)))</f>
        <v>9.660397779038425E4</v>
      </c>
      <c r="E251" s="24">
        <f ca="1">IF(AngivnaVärden,IF(ROW()-ROW(Amortering[[#Headers],[ränta]])=1,-IPMT(Räntesats/12,1,LånetsLöptid-ROWS($C$4:C251)+1,Amortering[[#This Row],[öppnings-
saldo]]),IFERROR(-IPMT(Räntesats/12,1,Amortering[[#This Row],['#
återstående]],D252),0)),0)</f>
        <v>3.99720212993694E2</v>
      </c>
      <c r="F251" s="24">
        <f ca="1">IFERROR(IF(AND(AngivnaVärden,Amortering[[#This Row],[betalning
datum]]&lt;&gt;""),-PPMT(Räntesats/12,1,LånetsLöptid-ROWS($C$4:C251)+1,Amortering[[#This Row],[öppnings-
saldo]]),""),0)</f>
        <v>6.711266718976783E2</v>
      </c>
      <c r="G251" s="24">
        <f ca="1">IF(Amortering[[#This Row],[betalning
datum]]="",0,PropertyTaxAmount)</f>
        <v>375</v>
      </c>
      <c r="H251" s="24">
        <f ca="1">IF(Amortering[[#This Row],[betalning
datum]]="",0,Amortering[[#This Row],[ränta]]+Amortering[[#This Row],[lånebelopp]]+Amortering[[#This Row],[fastighets-
avgift]])</f>
        <v>1.4458468848913724E3</v>
      </c>
      <c r="I251" s="24">
        <f ca="1">IF(Amortering[[#This Row],[betalning
datum]]="",0,Amortering[[#This Row],[öppnings-
saldo]]-Amortering[[#This Row],[lånebelopp]])</f>
        <v>9.593285111848656E4</v>
      </c>
      <c r="J251" s="18">
        <f ca="1">IF(Amortering[[#This Row],[slut-
saldo]]&gt;0,LastRow-ROW(),0)</f>
        <v>112</v>
      </c>
    </row>
    <row r="252" spans="2:10" ht="15" customHeight="1" x14ac:dyDescent="0.25">
      <c r="B252" s="11">
        <f>ROWS($B$4:B252)</f>
        <v>249</v>
      </c>
      <c r="C252" s="25">
        <f ca="1">IF(AngivnaVärden,IF(Amortering[[#This Row],['#]]&lt;=LånetsLöptid,IF(ROW()-ROW(Amortering[[#Headers],[betalning
datum]])=1,LoanStart,IF(I251&gt;0,EDATE(C251,1),"")),""),"")</f>
        <v>52286</v>
      </c>
      <c r="D252" s="24">
        <f ca="1">IF(ROW()-ROW(Amortering[[#Headers],[öppnings-
saldo]])=1,Lånebelopp,IF(Amortering[[#This Row],[betalning
datum]]="",0,INDEX(Amortering[], ROW()-4,8)))</f>
        <v>9.593285111848656E4</v>
      </c>
      <c r="E252" s="24">
        <f ca="1">IF(AngivnaVärden,IF(ROW()-ROW(Amortering[[#Headers],[ränta]])=1,-IPMT(Räntesats/12,1,LånetsLöptid-ROWS($C$4:C252)+1,Amortering[[#This Row],[öppnings-
saldo]]),IFERROR(-IPMT(Räntesats/12,1,Amortering[[#This Row],['#
återstående]],D253),0)),0)</f>
        <v>3.969122003560666E2</v>
      </c>
      <c r="F252" s="24">
        <f ca="1">IFERROR(IF(AND(AngivnaVärden,Amortering[[#This Row],[betalning
datum]]&lt;&gt;""),-PPMT(Räntesats/12,1,LånetsLöptid-ROWS($C$4:C252)+1,Amortering[[#This Row],[öppnings-
saldo]]),""),0)</f>
        <v>6.739230330305851E2</v>
      </c>
      <c r="G252" s="24">
        <f ca="1">IF(Amortering[[#This Row],[betalning
datum]]="",0,PropertyTaxAmount)</f>
        <v>375</v>
      </c>
      <c r="H252" s="24">
        <f ca="1">IF(Amortering[[#This Row],[betalning
datum]]="",0,Amortering[[#This Row],[ränta]]+Amortering[[#This Row],[lånebelopp]]+Amortering[[#This Row],[fastighets-
avgift]])</f>
        <v>1.4458352333866517E3</v>
      </c>
      <c r="I252" s="24">
        <f ca="1">IF(Amortering[[#This Row],[betalning
datum]]="",0,Amortering[[#This Row],[öppnings-
saldo]]-Amortering[[#This Row],[lånebelopp]])</f>
        <v>9.525892808545598E4</v>
      </c>
      <c r="J252" s="18">
        <f ca="1">IF(Amortering[[#This Row],[slut-
saldo]]&gt;0,LastRow-ROW(),0)</f>
        <v>111</v>
      </c>
    </row>
    <row r="253" spans="2:10" ht="15" customHeight="1" x14ac:dyDescent="0.25">
      <c r="B253" s="11">
        <f>ROWS($B$4:B253)</f>
        <v>250</v>
      </c>
      <c r="C253" s="25">
        <f ca="1">IF(AngivnaVärden,IF(Amortering[[#This Row],['#]]&lt;=LånetsLöptid,IF(ROW()-ROW(Amortering[[#Headers],[betalning
datum]])=1,LoanStart,IF(I252&gt;0,EDATE(C252,1),"")),""),"")</f>
        <v>52314</v>
      </c>
      <c r="D253" s="24">
        <f ca="1">IF(ROW()-ROW(Amortering[[#Headers],[öppnings-
saldo]])=1,Lånebelopp,IF(Amortering[[#This Row],[betalning
datum]]="",0,INDEX(Amortering[], ROW()-4,8)))</f>
        <v>9.525892808545598E4</v>
      </c>
      <c r="E253" s="24">
        <f ca="1">IF(AngivnaVärden,IF(ROW()-ROW(Amortering[[#Headers],[ränta]])=1,-IPMT(Räntesats/12,1,LånetsLöptid-ROWS($C$4:C253)+1,Amortering[[#This Row],[öppnings-
saldo]]),IFERROR(-IPMT(Räntesats/12,1,Amortering[[#This Row],['#
återstående]],D254),0)),0)</f>
        <v>3.940924876657823E2</v>
      </c>
      <c r="F253" s="24">
        <f ca="1">IFERROR(IF(AND(AngivnaVärden,Amortering[[#This Row],[betalning
datum]]&lt;&gt;""),-PPMT(Räntesats/12,1,LånetsLöptid-ROWS($C$4:C253)+1,Amortering[[#This Row],[öppnings-
saldo]]),""),0)</f>
        <v>6.767310456682126E2</v>
      </c>
      <c r="G253" s="24">
        <f ca="1">IF(Amortering[[#This Row],[betalning
datum]]="",0,PropertyTaxAmount)</f>
        <v>375</v>
      </c>
      <c r="H253" s="24">
        <f ca="1">IF(Amortering[[#This Row],[betalning
datum]]="",0,Amortering[[#This Row],[ränta]]+Amortering[[#This Row],[lånebelopp]]+Amortering[[#This Row],[fastighets-
avgift]])</f>
        <v>1.4458235333339949E3</v>
      </c>
      <c r="I253" s="24">
        <f ca="1">IF(Amortering[[#This Row],[betalning
datum]]="",0,Amortering[[#This Row],[öppnings-
saldo]]-Amortering[[#This Row],[lånebelopp]])</f>
        <v>9.458219703978776E4</v>
      </c>
      <c r="J253" s="18">
        <f ca="1">IF(Amortering[[#This Row],[slut-
saldo]]&gt;0,LastRow-ROW(),0)</f>
        <v>110</v>
      </c>
    </row>
    <row r="254" spans="2:10" ht="15" customHeight="1" x14ac:dyDescent="0.25">
      <c r="B254" s="11">
        <f>ROWS($B$4:B254)</f>
        <v>251</v>
      </c>
      <c r="C254" s="25">
        <f ca="1">IF(AngivnaVärden,IF(Amortering[[#This Row],['#]]&lt;=LånetsLöptid,IF(ROW()-ROW(Amortering[[#Headers],[betalning
datum]])=1,LoanStart,IF(I253&gt;0,EDATE(C253,1),"")),""),"")</f>
        <v>52345</v>
      </c>
      <c r="D254" s="24">
        <f ca="1">IF(ROW()-ROW(Amortering[[#Headers],[öppnings-
saldo]])=1,Lånebelopp,IF(Amortering[[#This Row],[betalning
datum]]="",0,INDEX(Amortering[], ROW()-4,8)))</f>
        <v>9.458219703978776E4</v>
      </c>
      <c r="E254" s="24">
        <f ca="1">IF(AngivnaVärden,IF(ROW()-ROW(Amortering[[#Headers],[ränta]])=1,-IPMT(Räntesats/12,1,LånetsLöptid-ROWS($C$4:C254)+1,Amortering[[#This Row],[öppnings-
saldo]]),IFERROR(-IPMT(Räntesats/12,1,Amortering[[#This Row],['#
återstående]],D255),0)),0)</f>
        <v>3.9126102617262194E2</v>
      </c>
      <c r="F254" s="24">
        <f ca="1">IFERROR(IF(AND(AngivnaVärden,Amortering[[#This Row],[betalning
datum]]&lt;&gt;""),-PPMT(Räntesats/12,1,LånetsLöptid-ROWS($C$4:C254)+1,Amortering[[#This Row],[öppnings-
saldo]]),""),0)</f>
        <v>6.795507583584969E2</v>
      </c>
      <c r="G254" s="24">
        <f ca="1">IF(Amortering[[#This Row],[betalning
datum]]="",0,PropertyTaxAmount)</f>
        <v>375</v>
      </c>
      <c r="H254" s="24">
        <f ca="1">IF(Amortering[[#This Row],[betalning
datum]]="",0,Amortering[[#This Row],[ränta]]+Amortering[[#This Row],[lånebelopp]]+Amortering[[#This Row],[fastighets-
avgift]])</f>
        <v>1.4458117845311187E3</v>
      </c>
      <c r="I254" s="24">
        <f ca="1">IF(Amortering[[#This Row],[betalning
datum]]="",0,Amortering[[#This Row],[öppnings-
saldo]]-Amortering[[#This Row],[lånebelopp]])</f>
        <v>9.390264628142926E4</v>
      </c>
      <c r="J254" s="18">
        <f ca="1">IF(Amortering[[#This Row],[slut-
saldo]]&gt;0,LastRow-ROW(),0)</f>
        <v>109</v>
      </c>
    </row>
    <row r="255" spans="2:10" ht="15" customHeight="1" x14ac:dyDescent="0.25">
      <c r="B255" s="11">
        <f>ROWS($B$4:B255)</f>
        <v>252</v>
      </c>
      <c r="C255" s="25">
        <f ca="1">IF(AngivnaVärden,IF(Amortering[[#This Row],['#]]&lt;=LånetsLöptid,IF(ROW()-ROW(Amortering[[#Headers],[betalning
datum]])=1,LoanStart,IF(I254&gt;0,EDATE(C254,1),"")),""),"")</f>
        <v>52375</v>
      </c>
      <c r="D255" s="24">
        <f ca="1">IF(ROW()-ROW(Amortering[[#Headers],[öppnings-
saldo]])=1,Lånebelopp,IF(Amortering[[#This Row],[betalning
datum]]="",0,INDEX(Amortering[], ROW()-4,8)))</f>
        <v>9.390264628142926E4</v>
      </c>
      <c r="E255" s="24">
        <f ca="1">IF(AngivnaVärden,IF(ROW()-ROW(Amortering[[#Headers],[ränta]])=1,-IPMT(Räntesats/12,1,LånetsLöptid-ROWS($C$4:C255)+1,Amortering[[#This Row],[öppnings-
saldo]]),IFERROR(-IPMT(Räntesats/12,1,Amortering[[#This Row],['#
återstående]],D256),0)),0)</f>
        <v>3.8841776692324004E2</v>
      </c>
      <c r="F255" s="24">
        <f ca="1">IFERROR(IF(AND(AngivnaVärden,Amortering[[#This Row],[betalning
datum]]&lt;&gt;""),-PPMT(Räntesats/12,1,LånetsLöptid-ROWS($C$4:C255)+1,Amortering[[#This Row],[öppnings-
saldo]]),""),0)</f>
        <v>6.823822198516573E2</v>
      </c>
      <c r="G255" s="24">
        <f ca="1">IF(Amortering[[#This Row],[betalning
datum]]="",0,PropertyTaxAmount)</f>
        <v>375</v>
      </c>
      <c r="H255" s="24">
        <f ca="1">IF(Amortering[[#This Row],[betalning
datum]]="",0,Amortering[[#This Row],[ränta]]+Amortering[[#This Row],[lånebelopp]]+Amortering[[#This Row],[fastighets-
avgift]])</f>
        <v>1.4457999867748972E3</v>
      </c>
      <c r="I255" s="24">
        <f ca="1">IF(Amortering[[#This Row],[betalning
datum]]="",0,Amortering[[#This Row],[öppnings-
saldo]]-Amortering[[#This Row],[lånebelopp]])</f>
        <v>93220.2640615776</v>
      </c>
      <c r="J255" s="18">
        <f ca="1">IF(Amortering[[#This Row],[slut-
saldo]]&gt;0,LastRow-ROW(),0)</f>
        <v>108</v>
      </c>
    </row>
    <row r="256" spans="2:10" ht="15" customHeight="1" x14ac:dyDescent="0.25">
      <c r="B256" s="11">
        <f>ROWS($B$4:B256)</f>
        <v>253</v>
      </c>
      <c r="C256" s="25">
        <f ca="1">IF(AngivnaVärden,IF(Amortering[[#This Row],['#]]&lt;=LånetsLöptid,IF(ROW()-ROW(Amortering[[#Headers],[betalning
datum]])=1,LoanStart,IF(I255&gt;0,EDATE(C255,1),"")),""),"")</f>
        <v>52406</v>
      </c>
      <c r="D256" s="24">
        <f ca="1">IF(ROW()-ROW(Amortering[[#Headers],[öppnings-
saldo]])=1,Lånebelopp,IF(Amortering[[#This Row],[betalning
datum]]="",0,INDEX(Amortering[], ROW()-4,8)))</f>
        <v>93220.2640615776</v>
      </c>
      <c r="E256" s="24">
        <f ca="1">IF(AngivnaVärden,IF(ROW()-ROW(Amortering[[#Headers],[ränta]])=1,-IPMT(Räntesats/12,1,LånetsLöptid-ROWS($C$4:C256)+1,Amortering[[#This Row],[öppnings-
saldo]]),IFERROR(-IPMT(Räntesats/12,1,Amortering[[#This Row],['#
återstående]],D257),0)),0)</f>
        <v>3.8556266076031903E2</v>
      </c>
      <c r="F256" s="24">
        <f ca="1">IFERROR(IF(AND(AngivnaVärden,Amortering[[#This Row],[betalning
datum]]&lt;&gt;""),-PPMT(Räntesats/12,1,LånetsLöptid-ROWS($C$4:C256)+1,Amortering[[#This Row],[öppnings-
saldo]]),""),0)</f>
        <v>6.852254791010391E2</v>
      </c>
      <c r="G256" s="24">
        <f ca="1">IF(Amortering[[#This Row],[betalning
datum]]="",0,PropertyTaxAmount)</f>
        <v>375</v>
      </c>
      <c r="H256" s="24">
        <f ca="1">IF(Amortering[[#This Row],[betalning
datum]]="",0,Amortering[[#This Row],[ränta]]+Amortering[[#This Row],[lånebelopp]]+Amortering[[#This Row],[fastighets-
avgift]])</f>
        <v>1.445788139861358E3</v>
      </c>
      <c r="I256" s="24">
        <f ca="1">IF(Amortering[[#This Row],[betalning
datum]]="",0,Amortering[[#This Row],[öppnings-
saldo]]-Amortering[[#This Row],[lånebelopp]])</f>
        <v>9.253503858247657E4</v>
      </c>
      <c r="J256" s="18">
        <f ca="1">IF(Amortering[[#This Row],[slut-
saldo]]&gt;0,LastRow-ROW(),0)</f>
        <v>107</v>
      </c>
    </row>
    <row r="257" spans="2:10" ht="15" customHeight="1" x14ac:dyDescent="0.25">
      <c r="B257" s="11">
        <f>ROWS($B$4:B257)</f>
        <v>254</v>
      </c>
      <c r="C257" s="25">
        <f ca="1">IF(AngivnaVärden,IF(Amortering[[#This Row],['#]]&lt;=LånetsLöptid,IF(ROW()-ROW(Amortering[[#Headers],[betalning
datum]])=1,LoanStart,IF(I256&gt;0,EDATE(C256,1),"")),""),"")</f>
        <v>52436</v>
      </c>
      <c r="D257" s="24">
        <f ca="1">IF(ROW()-ROW(Amortering[[#Headers],[öppnings-
saldo]])=1,Lånebelopp,IF(Amortering[[#This Row],[betalning
datum]]="",0,INDEX(Amortering[], ROW()-4,8)))</f>
        <v>9.253503858247657E4</v>
      </c>
      <c r="E257" s="24">
        <f ca="1">IF(AngivnaVärden,IF(ROW()-ROW(Amortering[[#Headers],[ränta]])=1,-IPMT(Räntesats/12,1,LånetsLöptid-ROWS($C$4:C257)+1,Amortering[[#This Row],[öppnings-
saldo]]),IFERROR(-IPMT(Räntesats/12,1,Amortering[[#This Row],['#
återstående]],D258),0)),0)</f>
        <v>3.826956583217192E2</v>
      </c>
      <c r="F257" s="24">
        <f ca="1">IFERROR(IF(AND(AngivnaVärden,Amortering[[#This Row],[betalning
datum]]&lt;&gt;""),-PPMT(Räntesats/12,1,LånetsLöptid-ROWS($C$4:C257)+1,Amortering[[#This Row],[öppnings-
saldo]]),""),0)</f>
        <v>6.880805852639601E2</v>
      </c>
      <c r="G257" s="24">
        <f ca="1">IF(Amortering[[#This Row],[betalning
datum]]="",0,PropertyTaxAmount)</f>
        <v>375</v>
      </c>
      <c r="H257" s="24">
        <f ca="1">IF(Amortering[[#This Row],[betalning
datum]]="",0,Amortering[[#This Row],[ränta]]+Amortering[[#This Row],[lånebelopp]]+Amortering[[#This Row],[fastighets-
avgift]])</f>
        <v>1.4457762435856794E3</v>
      </c>
      <c r="I257" s="24">
        <f ca="1">IF(Amortering[[#This Row],[betalning
datum]]="",0,Amortering[[#This Row],[öppnings-
saldo]]-Amortering[[#This Row],[lånebelopp]])</f>
        <v>9.184695799721261E4</v>
      </c>
      <c r="J257" s="18">
        <f ca="1">IF(Amortering[[#This Row],[slut-
saldo]]&gt;0,LastRow-ROW(),0)</f>
        <v>106</v>
      </c>
    </row>
    <row r="258" spans="2:10" ht="15" customHeight="1" x14ac:dyDescent="0.25">
      <c r="B258" s="11">
        <f>ROWS($B$4:B258)</f>
        <v>255</v>
      </c>
      <c r="C258" s="25">
        <f ca="1">IF(AngivnaVärden,IF(Amortering[[#This Row],['#]]&lt;=LånetsLöptid,IF(ROW()-ROW(Amortering[[#Headers],[betalning
datum]])=1,LoanStart,IF(I257&gt;0,EDATE(C257,1),"")),""),"")</f>
        <v>52467</v>
      </c>
      <c r="D258" s="24">
        <f ca="1">IF(ROW()-ROW(Amortering[[#Headers],[öppnings-
saldo]])=1,Lånebelopp,IF(Amortering[[#This Row],[betalning
datum]]="",0,INDEX(Amortering[], ROW()-4,8)))</f>
        <v>9.184695799721261E4</v>
      </c>
      <c r="E258" s="24">
        <f ca="1">IF(AngivnaVärden,IF(ROW()-ROW(Amortering[[#Headers],[ränta]])=1,-IPMT(Räntesats/12,1,LånetsLöptid-ROWS($C$4:C258)+1,Amortering[[#This Row],[öppnings-
saldo]]),IFERROR(-IPMT(Räntesats/12,1,Amortering[[#This Row],['#
återstående]],D259),0)),0)</f>
        <v>3.798167100396252E2</v>
      </c>
      <c r="F258" s="24">
        <f ca="1">IFERROR(IF(AND(AngivnaVärden,Amortering[[#This Row],[betalning
datum]]&lt;&gt;""),-PPMT(Räntesats/12,1,LånetsLöptid-ROWS($C$4:C258)+1,Amortering[[#This Row],[öppnings-
saldo]]),""),0)</f>
        <v>6.909475877025599E2</v>
      </c>
      <c r="G258" s="24">
        <f ca="1">IF(Amortering[[#This Row],[betalning
datum]]="",0,PropertyTaxAmount)</f>
        <v>375</v>
      </c>
      <c r="H258" s="24">
        <f ca="1">IF(Amortering[[#This Row],[betalning
datum]]="",0,Amortering[[#This Row],[ränta]]+Amortering[[#This Row],[lånebelopp]]+Amortering[[#This Row],[fastighets-
avgift]])</f>
        <v>1.4457642977421851E3</v>
      </c>
      <c r="I258" s="24">
        <f ca="1">IF(Amortering[[#This Row],[betalning
datum]]="",0,Amortering[[#This Row],[öppnings-
saldo]]-Amortering[[#This Row],[lånebelopp]])</f>
        <v>9.115601040951005E4</v>
      </c>
      <c r="J258" s="18">
        <f ca="1">IF(Amortering[[#This Row],[slut-
saldo]]&gt;0,LastRow-ROW(),0)</f>
        <v>105</v>
      </c>
    </row>
    <row r="259" spans="2:10" ht="15" customHeight="1" x14ac:dyDescent="0.25">
      <c r="B259" s="11">
        <f>ROWS($B$4:B259)</f>
        <v>256</v>
      </c>
      <c r="C259" s="25">
        <f ca="1">IF(AngivnaVärden,IF(Amortering[[#This Row],['#]]&lt;=LånetsLöptid,IF(ROW()-ROW(Amortering[[#Headers],[betalning
datum]])=1,LoanStart,IF(I258&gt;0,EDATE(C258,1),"")),""),"")</f>
        <v>52498</v>
      </c>
      <c r="D259" s="24">
        <f ca="1">IF(ROW()-ROW(Amortering[[#Headers],[öppnings-
saldo]])=1,Lånebelopp,IF(Amortering[[#This Row],[betalning
datum]]="",0,INDEX(Amortering[], ROW()-4,8)))</f>
        <v>9.115601040951005E4</v>
      </c>
      <c r="E259" s="24">
        <f ca="1">IF(AngivnaVärden,IF(ROW()-ROW(Amortering[[#Headers],[ränta]])=1,-IPMT(Räntesats/12,1,LånetsLöptid-ROWS($C$4:C259)+1,Amortering[[#This Row],[öppnings-
saldo]]),IFERROR(-IPMT(Räntesats/12,1,Amortering[[#This Row],['#
återstående]],D260),0)),0)</f>
        <v>3.7692576613968913E2</v>
      </c>
      <c r="F259" s="24">
        <f ca="1">IFERROR(IF(AND(AngivnaVärden,Amortering[[#This Row],[betalning
datum]]&lt;&gt;""),-PPMT(Räntesats/12,1,LånetsLöptid-ROWS($C$4:C259)+1,Amortering[[#This Row],[öppnings-
saldo]]),""),0)</f>
        <v>6.93826535984654E2</v>
      </c>
      <c r="G259" s="24">
        <f ca="1">IF(Amortering[[#This Row],[betalning
datum]]="",0,PropertyTaxAmount)</f>
        <v>375</v>
      </c>
      <c r="H259" s="24">
        <f ca="1">IF(Amortering[[#This Row],[betalning
datum]]="",0,Amortering[[#This Row],[ränta]]+Amortering[[#This Row],[lånebelopp]]+Amortering[[#This Row],[fastighets-
avgift]])</f>
        <v>1.4457523021243433E3</v>
      </c>
      <c r="I259" s="24">
        <f ca="1">IF(Amortering[[#This Row],[betalning
datum]]="",0,Amortering[[#This Row],[öppnings-
saldo]]-Amortering[[#This Row],[lånebelopp]])</f>
        <v>90462.1838735254</v>
      </c>
      <c r="J259" s="18">
        <f ca="1">IF(Amortering[[#This Row],[slut-
saldo]]&gt;0,LastRow-ROW(),0)</f>
        <v>104</v>
      </c>
    </row>
    <row r="260" spans="2:10" ht="15" customHeight="1" x14ac:dyDescent="0.25">
      <c r="B260" s="11">
        <f>ROWS($B$4:B260)</f>
        <v>257</v>
      </c>
      <c r="C260" s="25">
        <f ca="1">IF(AngivnaVärden,IF(Amortering[[#This Row],['#]]&lt;=LånetsLöptid,IF(ROW()-ROW(Amortering[[#Headers],[betalning
datum]])=1,LoanStart,IF(I259&gt;0,EDATE(C259,1),"")),""),"")</f>
        <v>52528</v>
      </c>
      <c r="D260" s="24">
        <f ca="1">IF(ROW()-ROW(Amortering[[#Headers],[öppnings-
saldo]])=1,Lånebelopp,IF(Amortering[[#This Row],[betalning
datum]]="",0,INDEX(Amortering[], ROW()-4,8)))</f>
        <v>90462.1838735254</v>
      </c>
      <c r="E260" s="24">
        <f ca="1">IF(AngivnaVärden,IF(ROW()-ROW(Amortering[[#Headers],[ränta]])=1,-IPMT(Räntesats/12,1,LånetsLöptid-ROWS($C$4:C260)+1,Amortering[[#This Row],[öppnings-
saldo]]),IFERROR(-IPMT(Räntesats/12,1,Amortering[[#This Row],['#
återstående]],D261),0)),0)</f>
        <v>3.7402277664017004E2</v>
      </c>
      <c r="F260" s="24">
        <f ca="1">IFERROR(IF(AND(AngivnaVärden,Amortering[[#This Row],[betalning
datum]]&lt;&gt;""),-PPMT(Räntesats/12,1,LånetsLöptid-ROWS($C$4:C260)+1,Amortering[[#This Row],[öppnings-
saldo]]),""),0)</f>
        <v>696.71747988459</v>
      </c>
      <c r="G260" s="24">
        <f ca="1">IF(Amortering[[#This Row],[betalning
datum]]="",0,PropertyTaxAmount)</f>
        <v>375</v>
      </c>
      <c r="H260" s="24">
        <f ca="1">IF(Amortering[[#This Row],[betalning
datum]]="",0,Amortering[[#This Row],[ränta]]+Amortering[[#This Row],[lånebelopp]]+Amortering[[#This Row],[fastighets-
avgift]])</f>
        <v>1.44574025652476E3</v>
      </c>
      <c r="I260" s="24">
        <f ca="1">IF(Amortering[[#This Row],[betalning
datum]]="",0,Amortering[[#This Row],[öppnings-
saldo]]-Amortering[[#This Row],[lånebelopp]])</f>
        <v>89765.4663936408</v>
      </c>
      <c r="J260" s="18">
        <f ca="1">IF(Amortering[[#This Row],[slut-
saldo]]&gt;0,LastRow-ROW(),0)</f>
        <v>103</v>
      </c>
    </row>
    <row r="261" spans="2:10" ht="15" customHeight="1" x14ac:dyDescent="0.25">
      <c r="B261" s="11">
        <f>ROWS($B$4:B261)</f>
        <v>258</v>
      </c>
      <c r="C261" s="25">
        <f ca="1">IF(AngivnaVärden,IF(Amortering[[#This Row],['#]]&lt;=LånetsLöptid,IF(ROW()-ROW(Amortering[[#Headers],[betalning
datum]])=1,LoanStart,IF(I260&gt;0,EDATE(C260,1),"")),""),"")</f>
        <v>52559</v>
      </c>
      <c r="D261" s="24">
        <f ca="1">IF(ROW()-ROW(Amortering[[#Headers],[öppnings-
saldo]])=1,Lånebelopp,IF(Amortering[[#This Row],[betalning
datum]]="",0,INDEX(Amortering[], ROW()-4,8)))</f>
        <v>89765.4663936408</v>
      </c>
      <c r="E261" s="24">
        <f ca="1">IF(AngivnaVärden,IF(ROW()-ROW(Amortering[[#Headers],[ränta]])=1,-IPMT(Räntesats/12,1,LånetsLöptid-ROWS($C$4:C261)+1,Amortering[[#This Row],[öppnings-
saldo]]),IFERROR(-IPMT(Räntesats/12,1,Amortering[[#This Row],['#
återstående]],D262),0)),0)</f>
        <v>3.7110769135106955E2</v>
      </c>
      <c r="F261" s="24">
        <f ca="1">IFERROR(IF(AND(AngivnaVärden,Amortering[[#This Row],[betalning
datum]]&lt;&gt;""),-PPMT(Räntesats/12,1,LånetsLöptid-ROWS($C$4:C261)+1,Amortering[[#This Row],[öppnings-
saldo]]),""),0)</f>
        <v>6.99620469384109E2</v>
      </c>
      <c r="G261" s="24">
        <f ca="1">IF(Amortering[[#This Row],[betalning
datum]]="",0,PropertyTaxAmount)</f>
        <v>375</v>
      </c>
      <c r="H261" s="24">
        <f ca="1">IF(Amortering[[#This Row],[betalning
datum]]="",0,Amortering[[#This Row],[ränta]]+Amortering[[#This Row],[lånebelopp]]+Amortering[[#This Row],[fastighets-
avgift]])</f>
        <v>1.4457281607351786E3</v>
      </c>
      <c r="I261" s="24">
        <f ca="1">IF(Amortering[[#This Row],[betalning
datum]]="",0,Amortering[[#This Row],[öppnings-
saldo]]-Amortering[[#This Row],[lånebelopp]])</f>
        <v>8.906584592425669E4</v>
      </c>
      <c r="J261" s="18">
        <f ca="1">IF(Amortering[[#This Row],[slut-
saldo]]&gt;0,LastRow-ROW(),0)</f>
        <v>102</v>
      </c>
    </row>
    <row r="262" spans="2:10" ht="15" customHeight="1" x14ac:dyDescent="0.25">
      <c r="B262" s="11">
        <f>ROWS($B$4:B262)</f>
        <v>259</v>
      </c>
      <c r="C262" s="25">
        <f ca="1">IF(AngivnaVärden,IF(Amortering[[#This Row],['#]]&lt;=LånetsLöptid,IF(ROW()-ROW(Amortering[[#Headers],[betalning
datum]])=1,LoanStart,IF(I261&gt;0,EDATE(C261,1),"")),""),"")</f>
        <v>52589</v>
      </c>
      <c r="D262" s="24">
        <f ca="1">IF(ROW()-ROW(Amortering[[#Headers],[öppnings-
saldo]])=1,Lånebelopp,IF(Amortering[[#This Row],[betalning
datum]]="",0,INDEX(Amortering[], ROW()-4,8)))</f>
        <v>8.906584592425669E4</v>
      </c>
      <c r="E262" s="24">
        <f ca="1">IF(AngivnaVärden,IF(ROW()-ROW(Amortering[[#Headers],[ränta]])=1,-IPMT(Räntesats/12,1,LånetsLöptid-ROWS($C$4:C262)+1,Amortering[[#This Row],[öppnings-
saldo]]),IFERROR(-IPMT(Räntesats/12,1,Amortering[[#This Row],['#
återstående]],D263),0)),0)</f>
        <v>3.681804598732645E2</v>
      </c>
      <c r="F262" s="24">
        <f ca="1">IFERROR(IF(AND(AngivnaVärden,Amortering[[#This Row],[betalning
datum]]&lt;&gt;""),-PPMT(Räntesats/12,1,LånetsLöptid-ROWS($C$4:C262)+1,Amortering[[#This Row],[öppnings-
saldo]]),""),0)</f>
        <v>7.025355546732095E2</v>
      </c>
      <c r="G262" s="24">
        <f ca="1">IF(Amortering[[#This Row],[betalning
datum]]="",0,PropertyTaxAmount)</f>
        <v>375</v>
      </c>
      <c r="H262" s="24">
        <f ca="1">IF(Amortering[[#This Row],[betalning
datum]]="",0,Amortering[[#This Row],[ränta]]+Amortering[[#This Row],[lånebelopp]]+Amortering[[#This Row],[fastighets-
avgift]])</f>
        <v>1.445716014546474E3</v>
      </c>
      <c r="I262" s="24">
        <f ca="1">IF(Amortering[[#This Row],[betalning
datum]]="",0,Amortering[[#This Row],[öppnings-
saldo]]-Amortering[[#This Row],[lånebelopp]])</f>
        <v>8.836331036958349E4</v>
      </c>
      <c r="J262" s="18">
        <f ca="1">IF(Amortering[[#This Row],[slut-
saldo]]&gt;0,LastRow-ROW(),0)</f>
        <v>101</v>
      </c>
    </row>
    <row r="263" spans="2:10" ht="15" customHeight="1" x14ac:dyDescent="0.25">
      <c r="B263" s="11">
        <f>ROWS($B$4:B263)</f>
        <v>260</v>
      </c>
      <c r="C263" s="25">
        <f ca="1">IF(AngivnaVärden,IF(Amortering[[#This Row],['#]]&lt;=LånetsLöptid,IF(ROW()-ROW(Amortering[[#Headers],[betalning
datum]])=1,LoanStart,IF(I262&gt;0,EDATE(C262,1),"")),""),"")</f>
        <v>52620</v>
      </c>
      <c r="D263" s="24">
        <f ca="1">IF(ROW()-ROW(Amortering[[#Headers],[öppnings-
saldo]])=1,Lånebelopp,IF(Amortering[[#This Row],[betalning
datum]]="",0,INDEX(Amortering[], ROW()-4,8)))</f>
        <v>8.836331036958349E4</v>
      </c>
      <c r="E263" s="24">
        <f ca="1">IF(AngivnaVärden,IF(ROW()-ROW(Amortering[[#Headers],[ränta]])=1,-IPMT(Räntesats/12,1,LånetsLöptid-ROWS($C$4:C263)+1,Amortering[[#This Row],[öppnings-
saldo]]),IFERROR(-IPMT(Räntesats/12,1,Amortering[[#This Row],['#
återstående]],D264),0)),0)</f>
        <v>3.652410315976353E2</v>
      </c>
      <c r="F263" s="24">
        <f ca="1">IFERROR(IF(AND(AngivnaVärden,Amortering[[#This Row],[betalning
datum]]&lt;&gt;""),-PPMT(Räntesats/12,1,LånetsLöptid-ROWS($C$4:C263)+1,Amortering[[#This Row],[öppnings-
saldo]]),""),0)</f>
        <v>7.054627861510146E2</v>
      </c>
      <c r="G263" s="24">
        <f ca="1">IF(Amortering[[#This Row],[betalning
datum]]="",0,PropertyTaxAmount)</f>
        <v>375</v>
      </c>
      <c r="H263" s="24">
        <f ca="1">IF(Amortering[[#This Row],[betalning
datum]]="",0,Amortering[[#This Row],[ränta]]+Amortering[[#This Row],[lånebelopp]]+Amortering[[#This Row],[fastighets-
avgift]])</f>
        <v>1.44570381774865E3</v>
      </c>
      <c r="I263" s="24">
        <f ca="1">IF(Amortering[[#This Row],[betalning
datum]]="",0,Amortering[[#This Row],[öppnings-
saldo]]-Amortering[[#This Row],[lånebelopp]])</f>
        <v>8.765784758343248E4</v>
      </c>
      <c r="J263" s="18">
        <f ca="1">IF(Amortering[[#This Row],[slut-
saldo]]&gt;0,LastRow-ROW(),0)</f>
        <v>100</v>
      </c>
    </row>
    <row r="264" spans="2:10" ht="15" customHeight="1" x14ac:dyDescent="0.25">
      <c r="B264" s="11">
        <f>ROWS($B$4:B264)</f>
        <v>261</v>
      </c>
      <c r="C264" s="25">
        <f ca="1">IF(AngivnaVärden,IF(Amortering[[#This Row],['#]]&lt;=LånetsLöptid,IF(ROW()-ROW(Amortering[[#Headers],[betalning
datum]])=1,LoanStart,IF(I263&gt;0,EDATE(C263,1),"")),""),"")</f>
        <v>52651</v>
      </c>
      <c r="D264" s="24">
        <f ca="1">IF(ROW()-ROW(Amortering[[#Headers],[öppnings-
saldo]])=1,Lånebelopp,IF(Amortering[[#This Row],[betalning
datum]]="",0,INDEX(Amortering[], ROW()-4,8)))</f>
        <v>8.765784758343248E4</v>
      </c>
      <c r="E264" s="24">
        <f ca="1">IF(AngivnaVärden,IF(ROW()-ROW(Amortering[[#Headers],[ränta]])=1,-IPMT(Räntesats/12,1,LånetsLöptid-ROWS($C$4:C264)+1,Amortering[[#This Row],[öppnings-
saldo]]),IFERROR(-IPMT(Räntesats/12,1,Amortering[[#This Row],['#
återstående]],D265),0)),0)</f>
        <v>3.6228935570419094E2</v>
      </c>
      <c r="F264" s="24">
        <f ca="1">IFERROR(IF(AND(AngivnaVärden,Amortering[[#This Row],[betalning
datum]]&lt;&gt;""),-PPMT(Räntesats/12,1,LånetsLöptid-ROWS($C$4:C264)+1,Amortering[[#This Row],[öppnings-
saldo]]),""),0)</f>
        <v>7.084022144266439E2</v>
      </c>
      <c r="G264" s="24">
        <f ca="1">IF(Amortering[[#This Row],[betalning
datum]]="",0,PropertyTaxAmount)</f>
        <v>375</v>
      </c>
      <c r="H264" s="24">
        <f ca="1">IF(Amortering[[#This Row],[betalning
datum]]="",0,Amortering[[#This Row],[ränta]]+Amortering[[#This Row],[lånebelopp]]+Amortering[[#This Row],[fastighets-
avgift]])</f>
        <v>1.4456915701308349E3</v>
      </c>
      <c r="I264" s="24">
        <f ca="1">IF(Amortering[[#This Row],[betalning
datum]]="",0,Amortering[[#This Row],[öppnings-
saldo]]-Amortering[[#This Row],[lånebelopp]])</f>
        <v>8.694944536900583E4</v>
      </c>
      <c r="J264" s="18">
        <f ca="1">IF(Amortering[[#This Row],[slut-
saldo]]&gt;0,LastRow-ROW(),0)</f>
        <v>99</v>
      </c>
    </row>
    <row r="265" spans="2:10" ht="15" customHeight="1" x14ac:dyDescent="0.25">
      <c r="B265" s="11">
        <f>ROWS($B$4:B265)</f>
        <v>262</v>
      </c>
      <c r="C265" s="25">
        <f ca="1">IF(AngivnaVärden,IF(Amortering[[#This Row],['#]]&lt;=LånetsLöptid,IF(ROW()-ROW(Amortering[[#Headers],[betalning
datum]])=1,LoanStart,IF(I264&gt;0,EDATE(C264,1),"")),""),"")</f>
        <v>52680</v>
      </c>
      <c r="D265" s="24">
        <f ca="1">IF(ROW()-ROW(Amortering[[#Headers],[öppnings-
saldo]])=1,Lånebelopp,IF(Amortering[[#This Row],[betalning
datum]]="",0,INDEX(Amortering[], ROW()-4,8)))</f>
        <v>8.694944536900583E4</v>
      </c>
      <c r="E265" s="24">
        <f ca="1">IF(AngivnaVärden,IF(ROW()-ROW(Amortering[[#Headers],[ränta]])=1,-IPMT(Räntesats/12,1,LånetsLöptid-ROWS($C$4:C265)+1,Amortering[[#This Row],[öppnings-
saldo]]),IFERROR(-IPMT(Räntesats/12,1,Amortering[[#This Row],['#
återstående]],D266),0)),0)</f>
        <v>3.593253811611906E2</v>
      </c>
      <c r="F265" s="24">
        <f ca="1">IFERROR(IF(AND(AngivnaVärden,Amortering[[#This Row],[betalning
datum]]&lt;&gt;""),-PPMT(Räntesats/12,1,LånetsLöptid-ROWS($C$4:C265)+1,Amortering[[#This Row],[öppnings-
saldo]]),""),0)</f>
        <v>7.113538903200882E2</v>
      </c>
      <c r="G265" s="24">
        <f ca="1">IF(Amortering[[#This Row],[betalning
datum]]="",0,PropertyTaxAmount)</f>
        <v>375</v>
      </c>
      <c r="H265" s="24">
        <f ca="1">IF(Amortering[[#This Row],[betalning
datum]]="",0,Amortering[[#This Row],[ränta]]+Amortering[[#This Row],[lånebelopp]]+Amortering[[#This Row],[fastighets-
avgift]])</f>
        <v>1.4456792714812789E3</v>
      </c>
      <c r="I265" s="24">
        <f ca="1">IF(Amortering[[#This Row],[betalning
datum]]="",0,Amortering[[#This Row],[öppnings-
saldo]]-Amortering[[#This Row],[lånebelopp]])</f>
        <v>8.623809147868575E4</v>
      </c>
      <c r="J265" s="18">
        <f ca="1">IF(Amortering[[#This Row],[slut-
saldo]]&gt;0,LastRow-ROW(),0)</f>
        <v>98</v>
      </c>
    </row>
    <row r="266" spans="2:10" ht="15" customHeight="1" x14ac:dyDescent="0.25">
      <c r="B266" s="11">
        <f>ROWS($B$4:B266)</f>
        <v>263</v>
      </c>
      <c r="C266" s="25">
        <f ca="1">IF(AngivnaVärden,IF(Amortering[[#This Row],['#]]&lt;=LånetsLöptid,IF(ROW()-ROW(Amortering[[#Headers],[betalning
datum]])=1,LoanStart,IF(I265&gt;0,EDATE(C265,1),"")),""),"")</f>
        <v>52711</v>
      </c>
      <c r="D266" s="24">
        <f ca="1">IF(ROW()-ROW(Amortering[[#Headers],[öppnings-
saldo]])=1,Lånebelopp,IF(Amortering[[#This Row],[betalning
datum]]="",0,INDEX(Amortering[], ROW()-4,8)))</f>
        <v>8.623809147868575E4</v>
      </c>
      <c r="E266" s="24">
        <f ca="1">IF(AngivnaVärden,IF(ROW()-ROW(Amortering[[#Headers],[ränta]])=1,-IPMT(Räntesats/12,1,LånetsLöptid-ROWS($C$4:C266)+1,Amortering[[#This Row],[öppnings-
saldo]]),IFERROR(-IPMT(Räntesats/12,1,Amortering[[#This Row],['#
återstående]],D267),0)),0)</f>
        <v>3.5634905672426106E2</v>
      </c>
      <c r="F266" s="24">
        <f ca="1">IFERROR(IF(AND(AngivnaVärden,Amortering[[#This Row],[betalning
datum]]&lt;&gt;""),-PPMT(Räntesats/12,1,LånetsLöptid-ROWS($C$4:C266)+1,Amortering[[#This Row],[öppnings-
saldo]]),""),0)</f>
        <v>7.143178648630887E2</v>
      </c>
      <c r="G266" s="24">
        <f ca="1">IF(Amortering[[#This Row],[betalning
datum]]="",0,PropertyTaxAmount)</f>
        <v>375</v>
      </c>
      <c r="H266" s="24">
        <f ca="1">IF(Amortering[[#This Row],[betalning
datum]]="",0,Amortering[[#This Row],[ränta]]+Amortering[[#This Row],[lånebelopp]]+Amortering[[#This Row],[fastighets-
avgift]])</f>
        <v>1.4456669215873499E3</v>
      </c>
      <c r="I266" s="24">
        <f ca="1">IF(Amortering[[#This Row],[betalning
datum]]="",0,Amortering[[#This Row],[öppnings-
saldo]]-Amortering[[#This Row],[lånebelopp]])</f>
        <v>8.552377361382266E4</v>
      </c>
      <c r="J266" s="18">
        <f ca="1">IF(Amortering[[#This Row],[slut-
saldo]]&gt;0,LastRow-ROW(),0)</f>
        <v>97</v>
      </c>
    </row>
    <row r="267" spans="2:10" ht="15" customHeight="1" x14ac:dyDescent="0.25">
      <c r="B267" s="11">
        <f>ROWS($B$4:B267)</f>
        <v>264</v>
      </c>
      <c r="C267" s="25">
        <f ca="1">IF(AngivnaVärden,IF(Amortering[[#This Row],['#]]&lt;=LånetsLöptid,IF(ROW()-ROW(Amortering[[#Headers],[betalning
datum]])=1,LoanStart,IF(I266&gt;0,EDATE(C266,1),"")),""),"")</f>
        <v>52741</v>
      </c>
      <c r="D267" s="24">
        <f ca="1">IF(ROW()-ROW(Amortering[[#Headers],[öppnings-
saldo]])=1,Lånebelopp,IF(Amortering[[#This Row],[betalning
datum]]="",0,INDEX(Amortering[], ROW()-4,8)))</f>
        <v>8.552377361382266E4</v>
      </c>
      <c r="E267" s="24">
        <f ca="1">IF(AngivnaVärden,IF(ROW()-ROW(Amortering[[#Headers],[ränta]])=1,-IPMT(Räntesats/12,1,LånetsLöptid-ROWS($C$4:C267)+1,Amortering[[#This Row],[öppnings-
saldo]]),IFERROR(-IPMT(Räntesats/12,1,Amortering[[#This Row],['#
återstående]],D268),0)),0)</f>
        <v>3.53360330935511E2</v>
      </c>
      <c r="F267" s="24">
        <f ca="1">IFERROR(IF(AND(AngivnaVärden,Amortering[[#This Row],[betalning
datum]]&lt;&gt;""),-PPMT(Räntesats/12,1,LånetsLöptid-ROWS($C$4:C267)+1,Amortering[[#This Row],[öppnings-
saldo]]),""),0)</f>
        <v>7.172941893000183E2</v>
      </c>
      <c r="G267" s="24">
        <f ca="1">IF(Amortering[[#This Row],[betalning
datum]]="",0,PropertyTaxAmount)</f>
        <v>375</v>
      </c>
      <c r="H267" s="24">
        <f ca="1">IF(Amortering[[#This Row],[betalning
datum]]="",0,Amortering[[#This Row],[ränta]]+Amortering[[#This Row],[lånebelopp]]+Amortering[[#This Row],[fastighets-
avgift]])</f>
        <v>1.4456545202355292E3</v>
      </c>
      <c r="I267" s="24">
        <f ca="1">IF(Amortering[[#This Row],[betalning
datum]]="",0,Amortering[[#This Row],[öppnings-
saldo]]-Amortering[[#This Row],[lånebelopp]])</f>
        <v>8.480647942452264E4</v>
      </c>
      <c r="J267" s="18">
        <f ca="1">IF(Amortering[[#This Row],[slut-
saldo]]&gt;0,LastRow-ROW(),0)</f>
        <v>96</v>
      </c>
    </row>
    <row r="268" spans="2:10" ht="15" customHeight="1" x14ac:dyDescent="0.25">
      <c r="B268" s="11">
        <f>ROWS($B$4:B268)</f>
        <v>265</v>
      </c>
      <c r="C268" s="25">
        <f ca="1">IF(AngivnaVärden,IF(Amortering[[#This Row],['#]]&lt;=LånetsLöptid,IF(ROW()-ROW(Amortering[[#Headers],[betalning
datum]])=1,LoanStart,IF(I267&gt;0,EDATE(C267,1),"")),""),"")</f>
        <v>52772</v>
      </c>
      <c r="D268" s="24">
        <f ca="1">IF(ROW()-ROW(Amortering[[#Headers],[öppnings-
saldo]])=1,Lånebelopp,IF(Amortering[[#This Row],[betalning
datum]]="",0,INDEX(Amortering[], ROW()-4,8)))</f>
        <v>8.480647942452264E4</v>
      </c>
      <c r="E268" s="24">
        <f ca="1">IF(AngivnaVärden,IF(ROW()-ROW(Amortering[[#Headers],[ränta]])=1,-IPMT(Räntesats/12,1,LånetsLöptid-ROWS($C$4:C268)+1,Amortering[[#This Row],[öppnings-
saldo]]),IFERROR(-IPMT(Räntesats/12,1,Amortering[[#This Row],['#
återstående]],D269),0)),0)</f>
        <v>3.503591521226411E2</v>
      </c>
      <c r="F268" s="24">
        <f ca="1">IFERROR(IF(AND(AngivnaVärden,Amortering[[#This Row],[betalning
datum]]&lt;&gt;""),-PPMT(Räntesats/12,1,LånetsLöptid-ROWS($C$4:C268)+1,Amortering[[#This Row],[öppnings-
saldo]]),""),0)</f>
        <v>7.202829150887682E2</v>
      </c>
      <c r="G268" s="24">
        <f ca="1">IF(Amortering[[#This Row],[betalning
datum]]="",0,PropertyTaxAmount)</f>
        <v>375</v>
      </c>
      <c r="H268" s="24">
        <f ca="1">IF(Amortering[[#This Row],[betalning
datum]]="",0,Amortering[[#This Row],[ränta]]+Amortering[[#This Row],[lånebelopp]]+Amortering[[#This Row],[fastighets-
avgift]])</f>
        <v>1.4456420672114093E3</v>
      </c>
      <c r="I268" s="24">
        <f ca="1">IF(Amortering[[#This Row],[betalning
datum]]="",0,Amortering[[#This Row],[öppnings-
saldo]]-Amortering[[#This Row],[lånebelopp]])</f>
        <v>8.408619650943387E4</v>
      </c>
      <c r="J268" s="18">
        <f ca="1">IF(Amortering[[#This Row],[slut-
saldo]]&gt;0,LastRow-ROW(),0)</f>
        <v>95</v>
      </c>
    </row>
    <row r="269" spans="2:10" ht="15" customHeight="1" x14ac:dyDescent="0.25">
      <c r="B269" s="11">
        <f>ROWS($B$4:B269)</f>
        <v>266</v>
      </c>
      <c r="C269" s="25">
        <f ca="1">IF(AngivnaVärden,IF(Amortering[[#This Row],['#]]&lt;=LånetsLöptid,IF(ROW()-ROW(Amortering[[#Headers],[betalning
datum]])=1,LoanStart,IF(I268&gt;0,EDATE(C268,1),"")),""),"")</f>
        <v>52802</v>
      </c>
      <c r="D269" s="24">
        <f ca="1">IF(ROW()-ROW(Amortering[[#Headers],[öppnings-
saldo]])=1,Lånebelopp,IF(Amortering[[#This Row],[betalning
datum]]="",0,INDEX(Amortering[], ROW()-4,8)))</f>
        <v>8.408619650943387E4</v>
      </c>
      <c r="E269" s="24">
        <f ca="1">IF(AngivnaVärden,IF(ROW()-ROW(Amortering[[#Headers],[ränta]])=1,-IPMT(Räntesats/12,1,LånetsLöptid-ROWS($C$4:C269)+1,Amortering[[#This Row],[öppnings-
saldo]]),IFERROR(-IPMT(Räntesats/12,1,Amortering[[#This Row],['#
återstående]],D270),0)),0)</f>
        <v>3.4734546839805097E2</v>
      </c>
      <c r="F269" s="24">
        <f ca="1">IFERROR(IF(AND(AngivnaVärden,Amortering[[#This Row],[betalning
datum]]&lt;&gt;""),-PPMT(Räntesats/12,1,LånetsLöptid-ROWS($C$4:C269)+1,Amortering[[#This Row],[öppnings-
saldo]]),""),0)</f>
        <v>7.232840939016381E2</v>
      </c>
      <c r="G269" s="24">
        <f ca="1">IF(Amortering[[#This Row],[betalning
datum]]="",0,PropertyTaxAmount)</f>
        <v>375</v>
      </c>
      <c r="H269" s="24">
        <f ca="1">IF(Amortering[[#This Row],[betalning
datum]]="",0,Amortering[[#This Row],[ränta]]+Amortering[[#This Row],[lånebelopp]]+Amortering[[#This Row],[fastighets-
avgift]])</f>
        <v>1.445629562299689E3</v>
      </c>
      <c r="I269" s="24">
        <f ca="1">IF(Amortering[[#This Row],[betalning
datum]]="",0,Amortering[[#This Row],[öppnings-
saldo]]-Amortering[[#This Row],[lånebelopp]])</f>
        <v>8.336291241553224E4</v>
      </c>
      <c r="J269" s="18">
        <f ca="1">IF(Amortering[[#This Row],[slut-
saldo]]&gt;0,LastRow-ROW(),0)</f>
        <v>94</v>
      </c>
    </row>
    <row r="270" spans="2:10" ht="15" customHeight="1" x14ac:dyDescent="0.25">
      <c r="B270" s="11">
        <f>ROWS($B$4:B270)</f>
        <v>267</v>
      </c>
      <c r="C270" s="25">
        <f ca="1">IF(AngivnaVärden,IF(Amortering[[#This Row],['#]]&lt;=LånetsLöptid,IF(ROW()-ROW(Amortering[[#Headers],[betalning
datum]])=1,LoanStart,IF(I269&gt;0,EDATE(C269,1),"")),""),"")</f>
        <v>52833</v>
      </c>
      <c r="D270" s="24">
        <f ca="1">IF(ROW()-ROW(Amortering[[#Headers],[öppnings-
saldo]])=1,Lånebelopp,IF(Amortering[[#This Row],[betalning
datum]]="",0,INDEX(Amortering[], ROW()-4,8)))</f>
        <v>8.336291241553224E4</v>
      </c>
      <c r="E270" s="24">
        <f ca="1">IF(AngivnaVärden,IF(ROW()-ROW(Amortering[[#Headers],[ränta]])=1,-IPMT(Räntesats/12,1,LånetsLöptid-ROWS($C$4:C270)+1,Amortering[[#This Row],[öppnings-
saldo]]),IFERROR(-IPMT(Räntesats/12,1,Amortering[[#This Row],['#
återstående]],D271),0)),0)</f>
        <v>3.443192276579417E2</v>
      </c>
      <c r="F270" s="24">
        <f ca="1">IFERROR(IF(AND(AngivnaVärden,Amortering[[#This Row],[betalning
datum]]&lt;&gt;""),-PPMT(Räntesats/12,1,LånetsLöptid-ROWS($C$4:C270)+1,Amortering[[#This Row],[öppnings-
saldo]]),""),0)</f>
        <v>7.262977776262283E2</v>
      </c>
      <c r="G270" s="24">
        <f ca="1">IF(Amortering[[#This Row],[betalning
datum]]="",0,PropertyTaxAmount)</f>
        <v>375</v>
      </c>
      <c r="H270" s="24">
        <f ca="1">IF(Amortering[[#This Row],[betalning
datum]]="",0,Amortering[[#This Row],[ränta]]+Amortering[[#This Row],[lånebelopp]]+Amortering[[#This Row],[fastighets-
avgift]])</f>
        <v>1.4456170052841699E3</v>
      </c>
      <c r="I270" s="24">
        <f ca="1">IF(Amortering[[#This Row],[betalning
datum]]="",0,Amortering[[#This Row],[öppnings-
saldo]]-Amortering[[#This Row],[lånebelopp]])</f>
        <v>8.263661463790601E4</v>
      </c>
      <c r="J270" s="18">
        <f ca="1">IF(Amortering[[#This Row],[slut-
saldo]]&gt;0,LastRow-ROW(),0)</f>
        <v>93</v>
      </c>
    </row>
    <row r="271" spans="2:10" ht="15" customHeight="1" x14ac:dyDescent="0.25">
      <c r="B271" s="11">
        <f>ROWS($B$4:B271)</f>
        <v>268</v>
      </c>
      <c r="C271" s="25">
        <f ca="1">IF(AngivnaVärden,IF(Amortering[[#This Row],['#]]&lt;=LånetsLöptid,IF(ROW()-ROW(Amortering[[#Headers],[betalning
datum]])=1,LoanStart,IF(I270&gt;0,EDATE(C270,1),"")),""),"")</f>
        <v>52864</v>
      </c>
      <c r="D271" s="24">
        <f ca="1">IF(ROW()-ROW(Amortering[[#Headers],[öppnings-
saldo]])=1,Lånebelopp,IF(Amortering[[#This Row],[betalning
datum]]="",0,INDEX(Amortering[], ROW()-4,8)))</f>
        <v>8.263661463790601E4</v>
      </c>
      <c r="E271" s="24">
        <f ca="1">IF(AngivnaVärden,IF(ROW()-ROW(Amortering[[#Headers],[ränta]])=1,-IPMT(Räntesats/12,1,LånetsLöptid-ROWS($C$4:C271)+1,Amortering[[#This Row],[öppnings-
saldo]]),IFERROR(-IPMT(Räntesats/12,1,Amortering[[#This Row],['#
återstående]],D272),0)),0)</f>
        <v>3.412803775814153E2</v>
      </c>
      <c r="F271" s="24">
        <f ca="1">IFERROR(IF(AND(AngivnaVärden,Amortering[[#This Row],[betalning
datum]]&lt;&gt;""),-PPMT(Räntesats/12,1,LånetsLöptid-ROWS($C$4:C271)+1,Amortering[[#This Row],[öppnings-
saldo]]),""),0)</f>
        <v>7.293240183663374E2</v>
      </c>
      <c r="G271" s="24">
        <f ca="1">IF(Amortering[[#This Row],[betalning
datum]]="",0,PropertyTaxAmount)</f>
        <v>375</v>
      </c>
      <c r="H271" s="24">
        <f ca="1">IF(Amortering[[#This Row],[betalning
datum]]="",0,Amortering[[#This Row],[ränta]]+Amortering[[#This Row],[lånebelopp]]+Amortering[[#This Row],[fastighets-
avgift]])</f>
        <v>1.4456043959477527E3</v>
      </c>
      <c r="I271" s="24">
        <f ca="1">IF(Amortering[[#This Row],[betalning
datum]]="",0,Amortering[[#This Row],[öppnings-
saldo]]-Amortering[[#This Row],[lånebelopp]])</f>
        <v>8.190729061953966E4</v>
      </c>
      <c r="J271" s="18">
        <f ca="1">IF(Amortering[[#This Row],[slut-
saldo]]&gt;0,LastRow-ROW(),0)</f>
        <v>92</v>
      </c>
    </row>
    <row r="272" spans="2:10" ht="15" customHeight="1" x14ac:dyDescent="0.25">
      <c r="B272" s="11">
        <f>ROWS($B$4:B272)</f>
        <v>269</v>
      </c>
      <c r="C272" s="25">
        <f ca="1">IF(AngivnaVärden,IF(Amortering[[#This Row],['#]]&lt;=LånetsLöptid,IF(ROW()-ROW(Amortering[[#Headers],[betalning
datum]])=1,LoanStart,IF(I271&gt;0,EDATE(C271,1),"")),""),"")</f>
        <v>52894</v>
      </c>
      <c r="D272" s="24">
        <f ca="1">IF(ROW()-ROW(Amortering[[#Headers],[öppnings-
saldo]])=1,Lånebelopp,IF(Amortering[[#This Row],[betalning
datum]]="",0,INDEX(Amortering[], ROW()-4,8)))</f>
        <v>8.190729061953966E4</v>
      </c>
      <c r="E272" s="24">
        <f ca="1">IF(AngivnaVärden,IF(ROW()-ROW(Amortering[[#Headers],[ränta]])=1,-IPMT(Räntesats/12,1,LånetsLöptid-ROWS($C$4:C272)+1,Amortering[[#This Row],[öppnings-
saldo]]),IFERROR(-IPMT(Räntesats/12,1,Amortering[[#This Row],['#
återstående]],D273),0)),0)</f>
        <v>3.3822886562956995E2</v>
      </c>
      <c r="F272" s="24">
        <f ca="1">IFERROR(IF(AND(AngivnaVärden,Amortering[[#This Row],[betalning
datum]]&lt;&gt;""),-PPMT(Räntesats/12,1,LånetsLöptid-ROWS($C$4:C272)+1,Amortering[[#This Row],[öppnings-
saldo]]),""),0)</f>
        <v>7.323628684428639E2</v>
      </c>
      <c r="G272" s="24">
        <f ca="1">IF(Amortering[[#This Row],[betalning
datum]]="",0,PropertyTaxAmount)</f>
        <v>375</v>
      </c>
      <c r="H272" s="24">
        <f ca="1">IF(Amortering[[#This Row],[betalning
datum]]="",0,Amortering[[#This Row],[ränta]]+Amortering[[#This Row],[lånebelopp]]+Amortering[[#This Row],[fastighets-
avgift]])</f>
        <v>1.4455917340724338E3</v>
      </c>
      <c r="I272" s="24">
        <f ca="1">IF(Amortering[[#This Row],[betalning
datum]]="",0,Amortering[[#This Row],[öppnings-
saldo]]-Amortering[[#This Row],[lånebelopp]])</f>
        <v>81174.9277510968</v>
      </c>
      <c r="J272" s="18">
        <f ca="1">IF(Amortering[[#This Row],[slut-
saldo]]&gt;0,LastRow-ROW(),0)</f>
        <v>91</v>
      </c>
    </row>
    <row r="273" spans="2:10" ht="15" customHeight="1" x14ac:dyDescent="0.25">
      <c r="B273" s="11">
        <f>ROWS($B$4:B273)</f>
        <v>270</v>
      </c>
      <c r="C273" s="25">
        <f ca="1">IF(AngivnaVärden,IF(Amortering[[#This Row],['#]]&lt;=LånetsLöptid,IF(ROW()-ROW(Amortering[[#Headers],[betalning
datum]])=1,LoanStart,IF(I272&gt;0,EDATE(C272,1),"")),""),"")</f>
        <v>52925</v>
      </c>
      <c r="D273" s="24">
        <f ca="1">IF(ROW()-ROW(Amortering[[#Headers],[öppnings-
saldo]])=1,Lånebelopp,IF(Amortering[[#This Row],[betalning
datum]]="",0,INDEX(Amortering[], ROW()-4,8)))</f>
        <v>81174.9277510968</v>
      </c>
      <c r="E273" s="24">
        <f ca="1">IF(AngivnaVärden,IF(ROW()-ROW(Amortering[[#Headers],[ränta]])=1,-IPMT(Räntesats/12,1,LånetsLöptid-ROWS($C$4:C273)+1,Amortering[[#This Row],[öppnings-
saldo]]),IFERROR(-IPMT(Räntesats/12,1,Amortering[[#This Row],['#
återstående]],D274),0)),0)</f>
        <v>3.3516463904459204E2</v>
      </c>
      <c r="F273" s="24">
        <f ca="1">IFERROR(IF(AND(AngivnaVärden,Amortering[[#This Row],[betalning
datum]]&lt;&gt;""),-PPMT(Räntesats/12,1,LånetsLöptid-ROWS($C$4:C273)+1,Amortering[[#This Row],[öppnings-
saldo]]),""),0)</f>
        <v>7.35414380394709E2</v>
      </c>
      <c r="G273" s="24">
        <f ca="1">IF(Amortering[[#This Row],[betalning
datum]]="",0,PropertyTaxAmount)</f>
        <v>375</v>
      </c>
      <c r="H273" s="24">
        <f ca="1">IF(Amortering[[#This Row],[betalning
datum]]="",0,Amortering[[#This Row],[ränta]]+Amortering[[#This Row],[lånebelopp]]+Amortering[[#This Row],[fastighets-
avgift]])</f>
        <v>1.4455790194393012E3</v>
      </c>
      <c r="I273" s="24">
        <f ca="1">IF(Amortering[[#This Row],[betalning
datum]]="",0,Amortering[[#This Row],[öppnings-
saldo]]-Amortering[[#This Row],[lånebelopp]])</f>
        <v>8.043951337070209E4</v>
      </c>
      <c r="J273" s="18">
        <f ca="1">IF(Amortering[[#This Row],[slut-
saldo]]&gt;0,LastRow-ROW(),0)</f>
        <v>90</v>
      </c>
    </row>
    <row r="274" spans="2:10" ht="15" customHeight="1" x14ac:dyDescent="0.25">
      <c r="B274" s="11">
        <f>ROWS($B$4:B274)</f>
        <v>271</v>
      </c>
      <c r="C274" s="25">
        <f ca="1">IF(AngivnaVärden,IF(Amortering[[#This Row],['#]]&lt;=LånetsLöptid,IF(ROW()-ROW(Amortering[[#Headers],[betalning
datum]])=1,LoanStart,IF(I273&gt;0,EDATE(C273,1),"")),""),"")</f>
        <v>52955</v>
      </c>
      <c r="D274" s="24">
        <f ca="1">IF(ROW()-ROW(Amortering[[#Headers],[öppnings-
saldo]])=1,Lånebelopp,IF(Amortering[[#This Row],[betalning
datum]]="",0,INDEX(Amortering[], ROW()-4,8)))</f>
        <v>8.043951337070209E4</v>
      </c>
      <c r="E274" s="24">
        <f ca="1">IF(AngivnaVärden,IF(ROW()-ROW(Amortering[[#Headers],[ränta]])=1,-IPMT(Räntesats/12,1,LånetsLöptid-ROWS($C$4:C274)+1,Amortering[[#This Row],[öppnings-
saldo]]),IFERROR(-IPMT(Räntesats/12,1,Amortering[[#This Row],['#
återstående]],D275),0)),0)</f>
        <v>3.3208764484884335E2</v>
      </c>
      <c r="F274" s="24">
        <f ca="1">IFERROR(IF(AND(AngivnaVärden,Amortering[[#This Row],[betalning
datum]]&lt;&gt;""),-PPMT(Räntesats/12,1,LånetsLöptid-ROWS($C$4:C274)+1,Amortering[[#This Row],[öppnings-
saldo]]),""),0)</f>
        <v>7.38478606979687E2</v>
      </c>
      <c r="G274" s="24">
        <f ca="1">IF(Amortering[[#This Row],[betalning
datum]]="",0,PropertyTaxAmount)</f>
        <v>375</v>
      </c>
      <c r="H274" s="24">
        <f ca="1">IF(Amortering[[#This Row],[betalning
datum]]="",0,Amortering[[#This Row],[ränta]]+Amortering[[#This Row],[lånebelopp]]+Amortering[[#This Row],[fastighets-
avgift]])</f>
        <v>1.4455662518285303E3</v>
      </c>
      <c r="I274" s="24">
        <f ca="1">IF(Amortering[[#This Row],[betalning
datum]]="",0,Amortering[[#This Row],[öppnings-
saldo]]-Amortering[[#This Row],[lånebelopp]])</f>
        <v>79701.0347637224</v>
      </c>
      <c r="J274" s="18">
        <f ca="1">IF(Amortering[[#This Row],[slut-
saldo]]&gt;0,LastRow-ROW(),0)</f>
        <v>89</v>
      </c>
    </row>
    <row r="275" spans="2:10" ht="15" customHeight="1" x14ac:dyDescent="0.25">
      <c r="B275" s="11">
        <f>ROWS($B$4:B275)</f>
        <v>272</v>
      </c>
      <c r="C275" s="25">
        <f ca="1">IF(AngivnaVärden,IF(Amortering[[#This Row],['#]]&lt;=LånetsLöptid,IF(ROW()-ROW(Amortering[[#Headers],[betalning
datum]])=1,LoanStart,IF(I274&gt;0,EDATE(C274,1),"")),""),"")</f>
        <v>52986</v>
      </c>
      <c r="D275" s="24">
        <f ca="1">IF(ROW()-ROW(Amortering[[#Headers],[öppnings-
saldo]])=1,Lånebelopp,IF(Amortering[[#This Row],[betalning
datum]]="",0,INDEX(Amortering[], ROW()-4,8)))</f>
        <v>79701.0347637224</v>
      </c>
      <c r="E275" s="24">
        <f ca="1">IF(AngivnaVärden,IF(ROW()-ROW(Amortering[[#Headers],[ränta]])=1,-IPMT(Räntesats/12,1,LånetsLöptid-ROWS($C$4:C275)+1,Amortering[[#This Row],[öppnings-
saldo]]),IFERROR(-IPMT(Räntesats/12,1,Amortering[[#This Row],['#
återstående]],D276),0)),0)</f>
        <v>3.289978298439457E2</v>
      </c>
      <c r="F275" s="24">
        <f ca="1">IFERROR(IF(AND(AngivnaVärden,Amortering[[#This Row],[betalning
datum]]&lt;&gt;""),-PPMT(Räntesats/12,1,LånetsLöptid-ROWS($C$4:C275)+1,Amortering[[#This Row],[öppnings-
saldo]]),""),0)</f>
        <v>7.415556011754359E2</v>
      </c>
      <c r="G275" s="24">
        <f ca="1">IF(Amortering[[#This Row],[betalning
datum]]="",0,PropertyTaxAmount)</f>
        <v>375</v>
      </c>
      <c r="H275" s="24">
        <f ca="1">IF(Amortering[[#This Row],[betalning
datum]]="",0,Amortering[[#This Row],[ränta]]+Amortering[[#This Row],[lånebelopp]]+Amortering[[#This Row],[fastighets-
avgift]])</f>
        <v>1.4455534310193816E3</v>
      </c>
      <c r="I275" s="24">
        <f ca="1">IF(Amortering[[#This Row],[betalning
datum]]="",0,Amortering[[#This Row],[öppnings-
saldo]]-Amortering[[#This Row],[lånebelopp]])</f>
        <v>7.895947916254697E4</v>
      </c>
      <c r="J275" s="18">
        <f ca="1">IF(Amortering[[#This Row],[slut-
saldo]]&gt;0,LastRow-ROW(),0)</f>
        <v>88</v>
      </c>
    </row>
    <row r="276" spans="2:10" ht="15" customHeight="1" x14ac:dyDescent="0.25">
      <c r="B276" s="11">
        <f>ROWS($B$4:B276)</f>
        <v>273</v>
      </c>
      <c r="C276" s="25">
        <f ca="1">IF(AngivnaVärden,IF(Amortering[[#This Row],['#]]&lt;=LånetsLöptid,IF(ROW()-ROW(Amortering[[#Headers],[betalning
datum]])=1,LoanStart,IF(I275&gt;0,EDATE(C275,1),"")),""),"")</f>
        <v>53017</v>
      </c>
      <c r="D276" s="24">
        <f ca="1">IF(ROW()-ROW(Amortering[[#Headers],[öppnings-
saldo]])=1,Lånebelopp,IF(Amortering[[#This Row],[betalning
datum]]="",0,INDEX(Amortering[], ROW()-4,8)))</f>
        <v>7.895947916254697E4</v>
      </c>
      <c r="E276" s="24">
        <f ca="1">IF(AngivnaVärden,IF(ROW()-ROW(Amortering[[#Headers],[ränta]])=1,-IPMT(Räntesats/12,1,LånetsLöptid-ROWS($C$4:C276)+1,Amortering[[#This Row],[öppnings-
saldo]]),IFERROR(-IPMT(Räntesats/12,1,Amortering[[#This Row],['#
återstående]],D277),0)),0)</f>
        <v>3.25895140609861E2</v>
      </c>
      <c r="F276" s="24">
        <f ca="1">IFERROR(IF(AND(AngivnaVärden,Amortering[[#This Row],[betalning
datum]]&lt;&gt;""),-PPMT(Räntesats/12,1,LånetsLöptid-ROWS($C$4:C276)+1,Amortering[[#This Row],[öppnings-
saldo]]),""),0)</f>
        <v>7.446454161803335E2</v>
      </c>
      <c r="G276" s="24">
        <f ca="1">IF(Amortering[[#This Row],[betalning
datum]]="",0,PropertyTaxAmount)</f>
        <v>375</v>
      </c>
      <c r="H276" s="24">
        <f ca="1">IF(Amortering[[#This Row],[betalning
datum]]="",0,Amortering[[#This Row],[ränta]]+Amortering[[#This Row],[lånebelopp]]+Amortering[[#This Row],[fastighets-
avgift]])</f>
        <v>1.4455405567901946E3</v>
      </c>
      <c r="I276" s="24">
        <f ca="1">IF(Amortering[[#This Row],[betalning
datum]]="",0,Amortering[[#This Row],[öppnings-
saldo]]-Amortering[[#This Row],[lånebelopp]])</f>
        <v>7.821483374636664E4</v>
      </c>
      <c r="J276" s="18">
        <f ca="1">IF(Amortering[[#This Row],[slut-
saldo]]&gt;0,LastRow-ROW(),0)</f>
        <v>87</v>
      </c>
    </row>
    <row r="277" spans="2:10" ht="15" customHeight="1" x14ac:dyDescent="0.25">
      <c r="B277" s="11">
        <f>ROWS($B$4:B277)</f>
        <v>274</v>
      </c>
      <c r="C277" s="25">
        <f ca="1">IF(AngivnaVärden,IF(Amortering[[#This Row],['#]]&lt;=LånetsLöptid,IF(ROW()-ROW(Amortering[[#Headers],[betalning
datum]])=1,LoanStart,IF(I276&gt;0,EDATE(C276,1),"")),""),"")</f>
        <v>53045</v>
      </c>
      <c r="D277" s="24">
        <f ca="1">IF(ROW()-ROW(Amortering[[#Headers],[öppnings-
saldo]])=1,Lånebelopp,IF(Amortering[[#This Row],[betalning
datum]]="",0,INDEX(Amortering[], ROW()-4,8)))</f>
        <v>7.821483374636664E4</v>
      </c>
      <c r="E277" s="24">
        <f ca="1">IF(AngivnaVärden,IF(ROW()-ROW(Amortering[[#Headers],[ränta]])=1,-IPMT(Räntesats/12,1,LånetsLöptid-ROWS($C$4:C277)+1,Amortering[[#This Row],[öppnings-
saldo]]),IFERROR(-IPMT(Räntesats/12,1,Amortering[[#This Row],['#
återstående]],D278),0)),0)</f>
        <v>3.227795235039676E2</v>
      </c>
      <c r="F277" s="24">
        <f ca="1">IFERROR(IF(AND(AngivnaVärden,Amortering[[#This Row],[betalning
datum]]&lt;&gt;""),-PPMT(Räntesats/12,1,LånetsLöptid-ROWS($C$4:C277)+1,Amortering[[#This Row],[öppnings-
saldo]]),""),0)</f>
        <v>7.477481054144182E2</v>
      </c>
      <c r="G277" s="24">
        <f ca="1">IF(Amortering[[#This Row],[betalning
datum]]="",0,PropertyTaxAmount)</f>
        <v>375</v>
      </c>
      <c r="H277" s="24">
        <f ca="1">IF(Amortering[[#This Row],[betalning
datum]]="",0,Amortering[[#This Row],[ränta]]+Amortering[[#This Row],[lånebelopp]]+Amortering[[#This Row],[fastighets-
avgift]])</f>
        <v>1.4455276289183857E3</v>
      </c>
      <c r="I277" s="24">
        <f ca="1">IF(Amortering[[#This Row],[betalning
datum]]="",0,Amortering[[#This Row],[öppnings-
saldo]]-Amortering[[#This Row],[lånebelopp]])</f>
        <v>7.746708564095222E4</v>
      </c>
      <c r="J277" s="18">
        <f ca="1">IF(Amortering[[#This Row],[slut-
saldo]]&gt;0,LastRow-ROW(),0)</f>
        <v>86</v>
      </c>
    </row>
    <row r="278" spans="2:10" ht="15" customHeight="1" x14ac:dyDescent="0.25">
      <c r="B278" s="11">
        <f>ROWS($B$4:B278)</f>
        <v>275</v>
      </c>
      <c r="C278" s="25">
        <f ca="1">IF(AngivnaVärden,IF(Amortering[[#This Row],['#]]&lt;=LånetsLöptid,IF(ROW()-ROW(Amortering[[#Headers],[betalning
datum]])=1,LoanStart,IF(I277&gt;0,EDATE(C277,1),"")),""),"")</f>
        <v>53076</v>
      </c>
      <c r="D278" s="24">
        <f ca="1">IF(ROW()-ROW(Amortering[[#Headers],[öppnings-
saldo]])=1,Lånebelopp,IF(Amortering[[#This Row],[betalning
datum]]="",0,INDEX(Amortering[], ROW()-4,8)))</f>
        <v>7.746708564095222E4</v>
      </c>
      <c r="E278" s="24">
        <f ca="1">IF(AngivnaVärden,IF(ROW()-ROW(Amortering[[#Headers],[ränta]])=1,-IPMT(Räntesats/12,1,LånetsLöptid-ROWS($C$4:C278)+1,Amortering[[#This Row],[öppnings-
saldo]]),IFERROR(-IPMT(Räntesats/12,1,Amortering[[#This Row],['#
återstående]],D279),0)),0)</f>
        <v>3.1965092466013294E2</v>
      </c>
      <c r="F278" s="24">
        <f ca="1">IFERROR(IF(AND(AngivnaVärden,Amortering[[#This Row],[betalning
datum]]&lt;&gt;""),-PPMT(Räntesats/12,1,LånetsLöptid-ROWS($C$4:C278)+1,Amortering[[#This Row],[öppnings-
saldo]]),""),0)</f>
        <v>7.508637225203117E2</v>
      </c>
      <c r="G278" s="24">
        <f ca="1">IF(Amortering[[#This Row],[betalning
datum]]="",0,PropertyTaxAmount)</f>
        <v>375</v>
      </c>
      <c r="H278" s="24">
        <f ca="1">IF(Amortering[[#This Row],[betalning
datum]]="",0,Amortering[[#This Row],[ränta]]+Amortering[[#This Row],[lånebelopp]]+Amortering[[#This Row],[fastighets-
avgift]])</f>
        <v>1.4455146471804446E3</v>
      </c>
      <c r="I278" s="24">
        <f ca="1">IF(Amortering[[#This Row],[betalning
datum]]="",0,Amortering[[#This Row],[öppnings-
saldo]]-Amortering[[#This Row],[lånebelopp]])</f>
        <v>7.671622191843191E4</v>
      </c>
      <c r="J278" s="18">
        <f ca="1">IF(Amortering[[#This Row],[slut-
saldo]]&gt;0,LastRow-ROW(),0)</f>
        <v>85</v>
      </c>
    </row>
    <row r="279" spans="2:10" ht="15" customHeight="1" x14ac:dyDescent="0.25">
      <c r="B279" s="11">
        <f>ROWS($B$4:B279)</f>
        <v>276</v>
      </c>
      <c r="C279" s="25">
        <f ca="1">IF(AngivnaVärden,IF(Amortering[[#This Row],['#]]&lt;=LånetsLöptid,IF(ROW()-ROW(Amortering[[#Headers],[betalning
datum]])=1,LoanStart,IF(I278&gt;0,EDATE(C278,1),"")),""),"")</f>
        <v>53106</v>
      </c>
      <c r="D279" s="24">
        <f ca="1">IF(ROW()-ROW(Amortering[[#Headers],[öppnings-
saldo]])=1,Lånebelopp,IF(Amortering[[#This Row],[betalning
datum]]="",0,INDEX(Amortering[], ROW()-4,8)))</f>
        <v>7.671622191843191E4</v>
      </c>
      <c r="E279" s="24">
        <f ca="1">IF(AngivnaVärden,IF(ROW()-ROW(Amortering[[#Headers],[ränta]])=1,-IPMT(Räntesats/12,1,LånetsLöptid-ROWS($C$4:C279)+1,Amortering[[#This Row],[öppnings-
saldo]]),IFERROR(-IPMT(Räntesats/12,1,Amortering[[#This Row],['#
återstående]],D280),0)),0)</f>
        <v>3.165092899877824E2</v>
      </c>
      <c r="F279" s="24">
        <f ca="1">IFERROR(IF(AND(AngivnaVärden,Amortering[[#This Row],[betalning
datum]]&lt;&gt;""),-PPMT(Räntesats/12,1,LånetsLöptid-ROWS($C$4:C279)+1,Amortering[[#This Row],[öppnings-
saldo]]),""),0)</f>
        <v>7.539923213641463E2</v>
      </c>
      <c r="G279" s="24">
        <f ca="1">IF(Amortering[[#This Row],[betalning
datum]]="",0,PropertyTaxAmount)</f>
        <v>375</v>
      </c>
      <c r="H279" s="24">
        <f ca="1">IF(Amortering[[#This Row],[betalning
datum]]="",0,Amortering[[#This Row],[ränta]]+Amortering[[#This Row],[lånebelopp]]+Amortering[[#This Row],[fastighets-
avgift]])</f>
        <v>1.4455016113519287E3</v>
      </c>
      <c r="I279" s="24">
        <f ca="1">IF(Amortering[[#This Row],[betalning
datum]]="",0,Amortering[[#This Row],[öppnings-
saldo]]-Amortering[[#This Row],[lånebelopp]])</f>
        <v>7.596222959706777E4</v>
      </c>
      <c r="J279" s="18">
        <f ca="1">IF(Amortering[[#This Row],[slut-
saldo]]&gt;0,LastRow-ROW(),0)</f>
        <v>84</v>
      </c>
    </row>
    <row r="280" spans="2:10" ht="15" customHeight="1" x14ac:dyDescent="0.25">
      <c r="B280" s="11">
        <f>ROWS($B$4:B280)</f>
        <v>277</v>
      </c>
      <c r="C280" s="25">
        <f ca="1">IF(AngivnaVärden,IF(Amortering[[#This Row],['#]]&lt;=LånetsLöptid,IF(ROW()-ROW(Amortering[[#Headers],[betalning
datum]])=1,LoanStart,IF(I279&gt;0,EDATE(C279,1),"")),""),"")</f>
        <v>53137</v>
      </c>
      <c r="D280" s="24">
        <f ca="1">IF(ROW()-ROW(Amortering[[#Headers],[öppnings-
saldo]])=1,Lånebelopp,IF(Amortering[[#This Row],[betalning
datum]]="",0,INDEX(Amortering[], ROW()-4,8)))</f>
        <v>7.596222959706777E4</v>
      </c>
      <c r="E280" s="24">
        <f ca="1">IF(AngivnaVärden,IF(ROW()-ROW(Amortering[[#Headers],[ränta]])=1,-IPMT(Räntesats/12,1,LånetsLöptid-ROWS($C$4:C280)+1,Amortering[[#This Row],[öppnings-
saldo]]),IFERROR(-IPMT(Räntesats/12,1,Amortering[[#This Row],['#
återstående]],D281),0)),0)</f>
        <v>3.133545651709636E2</v>
      </c>
      <c r="F280" s="24">
        <f ca="1">IFERROR(IF(AND(AngivnaVärden,Amortering[[#This Row],[betalning
datum]]&lt;&gt;""),-PPMT(Räntesats/12,1,LånetsLöptid-ROWS($C$4:C280)+1,Amortering[[#This Row],[öppnings-
saldo]]),""),0)</f>
        <v>7.571339560364968E2</v>
      </c>
      <c r="G280" s="24">
        <f ca="1">IF(Amortering[[#This Row],[betalning
datum]]="",0,PropertyTaxAmount)</f>
        <v>375</v>
      </c>
      <c r="H280" s="24">
        <f ca="1">IF(Amortering[[#This Row],[betalning
datum]]="",0,Amortering[[#This Row],[ränta]]+Amortering[[#This Row],[lånebelopp]]+Amortering[[#This Row],[fastighets-
avgift]])</f>
        <v>1.4454885212074605E3</v>
      </c>
      <c r="I280" s="24">
        <f ca="1">IF(Amortering[[#This Row],[betalning
datum]]="",0,Amortering[[#This Row],[öppnings-
saldo]]-Amortering[[#This Row],[lånebelopp]])</f>
        <v>7.520509564103126E4</v>
      </c>
      <c r="J280" s="18">
        <f ca="1">IF(Amortering[[#This Row],[slut-
saldo]]&gt;0,LastRow-ROW(),0)</f>
        <v>83</v>
      </c>
    </row>
    <row r="281" spans="2:10" ht="15" customHeight="1" x14ac:dyDescent="0.25">
      <c r="B281" s="11">
        <f>ROWS($B$4:B281)</f>
        <v>278</v>
      </c>
      <c r="C281" s="25">
        <f ca="1">IF(AngivnaVärden,IF(Amortering[[#This Row],['#]]&lt;=LånetsLöptid,IF(ROW()-ROW(Amortering[[#Headers],[betalning
datum]])=1,LoanStart,IF(I280&gt;0,EDATE(C280,1),"")),""),"")</f>
        <v>53167</v>
      </c>
      <c r="D281" s="24">
        <f ca="1">IF(ROW()-ROW(Amortering[[#Headers],[öppnings-
saldo]])=1,Lånebelopp,IF(Amortering[[#This Row],[betalning
datum]]="",0,INDEX(Amortering[], ROW()-4,8)))</f>
        <v>7.520509564103126E4</v>
      </c>
      <c r="E281" s="24">
        <f ca="1">IF(AngivnaVärden,IF(ROW()-ROW(Amortering[[#Headers],[ränta]])=1,-IPMT(Räntesats/12,1,LånetsLöptid-ROWS($C$4:C281)+1,Amortering[[#This Row],[öppnings-
saldo]]),IFERROR(-IPMT(Räntesats/12,1,Amortering[[#This Row],['#
återstående]],D282),0)),0)</f>
        <v>3.101866956674081E2</v>
      </c>
      <c r="F281" s="24">
        <f ca="1">IFERROR(IF(AND(AngivnaVärden,Amortering[[#This Row],[betalning
datum]]&lt;&gt;""),-PPMT(Räntesats/12,1,LånetsLöptid-ROWS($C$4:C281)+1,Amortering[[#This Row],[öppnings-
saldo]]),""),0)</f>
        <v>7.602886808533156E2</v>
      </c>
      <c r="G281" s="24">
        <f ca="1">IF(Amortering[[#This Row],[betalning
datum]]="",0,PropertyTaxAmount)</f>
        <v>375</v>
      </c>
      <c r="H281" s="24">
        <f ca="1">IF(Amortering[[#This Row],[betalning
datum]]="",0,Amortering[[#This Row],[ränta]]+Amortering[[#This Row],[lånebelopp]]+Amortering[[#This Row],[fastighets-
avgift]])</f>
        <v>1.4454753765207238E3</v>
      </c>
      <c r="I281" s="24">
        <f ca="1">IF(Amortering[[#This Row],[betalning
datum]]="",0,Amortering[[#This Row],[öppnings-
saldo]]-Amortering[[#This Row],[lånebelopp]])</f>
        <v>7.444480696017794E4</v>
      </c>
      <c r="J281" s="18">
        <f ca="1">IF(Amortering[[#This Row],[slut-
saldo]]&gt;0,LastRow-ROW(),0)</f>
        <v>82</v>
      </c>
    </row>
    <row r="282" spans="2:10" ht="15" customHeight="1" x14ac:dyDescent="0.25">
      <c r="B282" s="11">
        <f>ROWS($B$4:B282)</f>
        <v>279</v>
      </c>
      <c r="C282" s="25">
        <f ca="1">IF(AngivnaVärden,IF(Amortering[[#This Row],['#]]&lt;=LånetsLöptid,IF(ROW()-ROW(Amortering[[#Headers],[betalning
datum]])=1,LoanStart,IF(I281&gt;0,EDATE(C281,1),"")),""),"")</f>
        <v>53198</v>
      </c>
      <c r="D282" s="24">
        <f ca="1">IF(ROW()-ROW(Amortering[[#Headers],[öppnings-
saldo]])=1,Lånebelopp,IF(Amortering[[#This Row],[betalning
datum]]="",0,INDEX(Amortering[], ROW()-4,8)))</f>
        <v>7.444480696017794E4</v>
      </c>
      <c r="E282" s="24">
        <f ca="1">IF(AngivnaVärden,IF(ROW()-ROW(Amortering[[#Headers],[ränta]])=1,-IPMT(Räntesats/12,1,LånetsLöptid-ROWS($C$4:C282)+1,Amortering[[#This Row],[öppnings-
saldo]]),IFERROR(-IPMT(Räntesats/12,1,Amortering[[#This Row],['#
återstående]],D283),0)),0)</f>
        <v>3.070056267075878E2</v>
      </c>
      <c r="F282" s="24">
        <f ca="1">IFERROR(IF(AND(AngivnaVärden,Amortering[[#This Row],[betalning
datum]]&lt;&gt;""),-PPMT(Räntesats/12,1,LånetsLöptid-ROWS($C$4:C282)+1,Amortering[[#This Row],[öppnings-
saldo]]),""),0)</f>
        <v>7.634565503568709E2</v>
      </c>
      <c r="G282" s="24">
        <f ca="1">IF(Amortering[[#This Row],[betalning
datum]]="",0,PropertyTaxAmount)</f>
        <v>375</v>
      </c>
      <c r="H282" s="24">
        <f ca="1">IF(Amortering[[#This Row],[betalning
datum]]="",0,Amortering[[#This Row],[ränta]]+Amortering[[#This Row],[lånebelopp]]+Amortering[[#This Row],[fastighets-
avgift]])</f>
        <v>1.4454621770644587E3</v>
      </c>
      <c r="I282" s="24">
        <f ca="1">IF(Amortering[[#This Row],[betalning
datum]]="",0,Amortering[[#This Row],[öppnings-
saldo]]-Amortering[[#This Row],[lånebelopp]])</f>
        <v>7.368135040982107E4</v>
      </c>
      <c r="J282" s="18">
        <f ca="1">IF(Amortering[[#This Row],[slut-
saldo]]&gt;0,LastRow-ROW(),0)</f>
        <v>81</v>
      </c>
    </row>
    <row r="283" spans="2:10" ht="15" customHeight="1" x14ac:dyDescent="0.25">
      <c r="B283" s="11">
        <f>ROWS($B$4:B283)</f>
        <v>280</v>
      </c>
      <c r="C283" s="25">
        <f ca="1">IF(AngivnaVärden,IF(Amortering[[#This Row],['#]]&lt;=LånetsLöptid,IF(ROW()-ROW(Amortering[[#Headers],[betalning
datum]])=1,LoanStart,IF(I282&gt;0,EDATE(C282,1),"")),""),"")</f>
        <v>53229</v>
      </c>
      <c r="D283" s="24">
        <f ca="1">IF(ROW()-ROW(Amortering[[#Headers],[öppnings-
saldo]])=1,Lånebelopp,IF(Amortering[[#This Row],[betalning
datum]]="",0,INDEX(Amortering[], ROW()-4,8)))</f>
        <v>7.368135040982107E4</v>
      </c>
      <c r="E283" s="24">
        <f ca="1">IF(AngivnaVärden,IF(ROW()-ROW(Amortering[[#Headers],[ränta]])=1,-IPMT(Räntesats/12,1,LånetsLöptid-ROWS($C$4:C283)+1,Amortering[[#This Row],[öppnings-
saldo]]),IFERROR(-IPMT(Räntesats/12,1,Amortering[[#This Row],['#
återstående]],D284),0)),0)</f>
        <v>3.038113032937682E2</v>
      </c>
      <c r="F283" s="24">
        <f ca="1">IFERROR(IF(AND(AngivnaVärden,Amortering[[#This Row],[betalning
datum]]&lt;&gt;""),-PPMT(Räntesats/12,1,LånetsLöptid-ROWS($C$4:C283)+1,Amortering[[#This Row],[öppnings-
saldo]]),""),0)</f>
        <v>7.666376193166913E2</v>
      </c>
      <c r="G283" s="24">
        <f ca="1">IF(Amortering[[#This Row],[betalning
datum]]="",0,PropertyTaxAmount)</f>
        <v>375</v>
      </c>
      <c r="H283" s="24">
        <f ca="1">IF(Amortering[[#This Row],[betalning
datum]]="",0,Amortering[[#This Row],[ränta]]+Amortering[[#This Row],[lånebelopp]]+Amortering[[#This Row],[fastighets-
avgift]])</f>
        <v>1.4454489226104595E3</v>
      </c>
      <c r="I283" s="24">
        <f ca="1">IF(Amortering[[#This Row],[betalning
datum]]="",0,Amortering[[#This Row],[öppnings-
saldo]]-Amortering[[#This Row],[lånebelopp]])</f>
        <v>7.291471279050437E4</v>
      </c>
      <c r="J283" s="18">
        <f ca="1">IF(Amortering[[#This Row],[slut-
saldo]]&gt;0,LastRow-ROW(),0)</f>
        <v>80</v>
      </c>
    </row>
    <row r="284" spans="2:10" ht="15" customHeight="1" x14ac:dyDescent="0.25">
      <c r="B284" s="11">
        <f>ROWS($B$4:B284)</f>
        <v>281</v>
      </c>
      <c r="C284" s="25">
        <f ca="1">IF(AngivnaVärden,IF(Amortering[[#This Row],['#]]&lt;=LånetsLöptid,IF(ROW()-ROW(Amortering[[#Headers],[betalning
datum]])=1,LoanStart,IF(I283&gt;0,EDATE(C283,1),"")),""),"")</f>
        <v>53259</v>
      </c>
      <c r="D284" s="24">
        <f ca="1">IF(ROW()-ROW(Amortering[[#Headers],[öppnings-
saldo]])=1,Lånebelopp,IF(Amortering[[#This Row],[betalning
datum]]="",0,INDEX(Amortering[], ROW()-4,8)))</f>
        <v>7.291471279050437E4</v>
      </c>
      <c r="E284" s="24">
        <f ca="1">IF(AngivnaVärden,IF(ROW()-ROW(Amortering[[#Headers],[ränta]])=1,-IPMT(Räntesats/12,1,LånetsLöptid-ROWS($C$4:C284)+1,Amortering[[#This Row],[öppnings-
saldo]]),IFERROR(-IPMT(Räntesats/12,1,Amortering[[#This Row],['#
återstående]],D285),0)),0)</f>
        <v>3.006036701990578E2</v>
      </c>
      <c r="F284" s="24">
        <f ca="1">IFERROR(IF(AND(AngivnaVärden,Amortering[[#This Row],[betalning
datum]]&lt;&gt;""),-PPMT(Räntesats/12,1,LånetsLöptid-ROWS($C$4:C284)+1,Amortering[[#This Row],[öppnings-
saldo]]),""),0)</f>
        <v>7.698319427305108E2</v>
      </c>
      <c r="G284" s="24">
        <f ca="1">IF(Amortering[[#This Row],[betalning
datum]]="",0,PropertyTaxAmount)</f>
        <v>375</v>
      </c>
      <c r="H284" s="24">
        <f ca="1">IF(Amortering[[#This Row],[betalning
datum]]="",0,Amortering[[#This Row],[ränta]]+Amortering[[#This Row],[lånebelopp]]+Amortering[[#This Row],[fastighets-
avgift]])</f>
        <v>1.4454356129295686E3</v>
      </c>
      <c r="I284" s="24">
        <f ca="1">IF(Amortering[[#This Row],[betalning
datum]]="",0,Amortering[[#This Row],[öppnings-
saldo]]-Amortering[[#This Row],[lånebelopp]])</f>
        <v>7.214488084777386E4</v>
      </c>
      <c r="J284" s="18">
        <f ca="1">IF(Amortering[[#This Row],[slut-
saldo]]&gt;0,LastRow-ROW(),0)</f>
        <v>79</v>
      </c>
    </row>
    <row r="285" spans="2:10" ht="15" customHeight="1" x14ac:dyDescent="0.25">
      <c r="B285" s="11">
        <f>ROWS($B$4:B285)</f>
        <v>282</v>
      </c>
      <c r="C285" s="25">
        <f ca="1">IF(AngivnaVärden,IF(Amortering[[#This Row],['#]]&lt;=LånetsLöptid,IF(ROW()-ROW(Amortering[[#Headers],[betalning
datum]])=1,LoanStart,IF(I284&gt;0,EDATE(C284,1),"")),""),"")</f>
        <v>53290</v>
      </c>
      <c r="D285" s="24">
        <f ca="1">IF(ROW()-ROW(Amortering[[#Headers],[öppnings-
saldo]])=1,Lånebelopp,IF(Amortering[[#This Row],[betalning
datum]]="",0,INDEX(Amortering[], ROW()-4,8)))</f>
        <v>7.214488084777386E4</v>
      </c>
      <c r="E285" s="24">
        <f ca="1">IF(AngivnaVärden,IF(ROW()-ROW(Amortering[[#Headers],[ränta]])=1,-IPMT(Räntesats/12,1,LånetsLöptid-ROWS($C$4:C285)+1,Amortering[[#This Row],[öppnings-
saldo]]),IFERROR(-IPMT(Räntesats/12,1,Amortering[[#This Row],['#
återstående]],D286),0)),0)</f>
        <v>2.973826719664527E2</v>
      </c>
      <c r="F285" s="24">
        <f ca="1">IFERROR(IF(AND(AngivnaVärden,Amortering[[#This Row],[betalning
datum]]&lt;&gt;""),-PPMT(Räntesats/12,1,LånetsLöptid-ROWS($C$4:C285)+1,Amortering[[#This Row],[öppnings-
saldo]]),""),0)</f>
        <v>7.730395758252213E2</v>
      </c>
      <c r="G285" s="24">
        <f ca="1">IF(Amortering[[#This Row],[betalning
datum]]="",0,PropertyTaxAmount)</f>
        <v>375</v>
      </c>
      <c r="H285" s="24">
        <f ca="1">IF(Amortering[[#This Row],[betalning
datum]]="",0,Amortering[[#This Row],[ränta]]+Amortering[[#This Row],[lånebelopp]]+Amortering[[#This Row],[fastighets-
avgift]])</f>
        <v>1.445422247791674E3</v>
      </c>
      <c r="I285" s="24">
        <f ca="1">IF(Amortering[[#This Row],[betalning
datum]]="",0,Amortering[[#This Row],[öppnings-
saldo]]-Amortering[[#This Row],[lånebelopp]])</f>
        <v>7.137184127194864E4</v>
      </c>
      <c r="J285" s="18">
        <f ca="1">IF(Amortering[[#This Row],[slut-
saldo]]&gt;0,LastRow-ROW(),0)</f>
        <v>78</v>
      </c>
    </row>
    <row r="286" spans="2:10" ht="15" customHeight="1" x14ac:dyDescent="0.25">
      <c r="B286" s="11">
        <f>ROWS($B$4:B286)</f>
        <v>283</v>
      </c>
      <c r="C286" s="25">
        <f ca="1">IF(AngivnaVärden,IF(Amortering[[#This Row],['#]]&lt;=LånetsLöptid,IF(ROW()-ROW(Amortering[[#Headers],[betalning
datum]])=1,LoanStart,IF(I285&gt;0,EDATE(C285,1),"")),""),"")</f>
        <v>53320</v>
      </c>
      <c r="D286" s="24">
        <f ca="1">IF(ROW()-ROW(Amortering[[#Headers],[öppnings-
saldo]])=1,Lånebelopp,IF(Amortering[[#This Row],[betalning
datum]]="",0,INDEX(Amortering[], ROW()-4,8)))</f>
        <v>7.137184127194864E4</v>
      </c>
      <c r="E286" s="24">
        <f ca="1">IF(AngivnaVärden,IF(ROW()-ROW(Amortering[[#Headers],[ränta]])=1,-IPMT(Räntesats/12,1,LånetsLöptid-ROWS($C$4:C286)+1,Amortering[[#This Row],[öppnings-
saldo]]),IFERROR(-IPMT(Räntesats/12,1,Amortering[[#This Row],['#
återstående]],D287),0)),0)</f>
        <v>2.941482529078784E2</v>
      </c>
      <c r="F286" s="24">
        <f ca="1">IFERROR(IF(AND(AngivnaVärden,Amortering[[#This Row],[betalning
datum]]&lt;&gt;""),-PPMT(Räntesats/12,1,LånetsLöptid-ROWS($C$4:C286)+1,Amortering[[#This Row],[öppnings-
saldo]]),""),0)</f>
        <v>7.762605740578261E2</v>
      </c>
      <c r="G286" s="24">
        <f ca="1">IF(Amortering[[#This Row],[betalning
datum]]="",0,PropertyTaxAmount)</f>
        <v>375</v>
      </c>
      <c r="H286" s="24">
        <f ca="1">IF(Amortering[[#This Row],[betalning
datum]]="",0,Amortering[[#This Row],[ränta]]+Amortering[[#This Row],[lånebelopp]]+Amortering[[#This Row],[fastighets-
avgift]])</f>
        <v>1.4454088269657045E3</v>
      </c>
      <c r="I286" s="24">
        <f ca="1">IF(Amortering[[#This Row],[betalning
datum]]="",0,Amortering[[#This Row],[öppnings-
saldo]]-Amortering[[#This Row],[lånebelopp]])</f>
        <v>7.059558069789081E4</v>
      </c>
      <c r="J286" s="18">
        <f ca="1">IF(Amortering[[#This Row],[slut-
saldo]]&gt;0,LastRow-ROW(),0)</f>
        <v>77</v>
      </c>
    </row>
    <row r="287" spans="2:10" ht="15" customHeight="1" x14ac:dyDescent="0.25">
      <c r="B287" s="11">
        <f>ROWS($B$4:B287)</f>
        <v>284</v>
      </c>
      <c r="C287" s="25">
        <f ca="1">IF(AngivnaVärden,IF(Amortering[[#This Row],['#]]&lt;=LånetsLöptid,IF(ROW()-ROW(Amortering[[#Headers],[betalning
datum]])=1,LoanStart,IF(I286&gt;0,EDATE(C286,1),"")),""),"")</f>
        <v>53351</v>
      </c>
      <c r="D287" s="24">
        <f ca="1">IF(ROW()-ROW(Amortering[[#Headers],[öppnings-
saldo]])=1,Lånebelopp,IF(Amortering[[#This Row],[betalning
datum]]="",0,INDEX(Amortering[], ROW()-4,8)))</f>
        <v>7.059558069789081E4</v>
      </c>
      <c r="E287" s="24">
        <f ca="1">IF(AngivnaVärden,IF(ROW()-ROW(Amortering[[#Headers],[ränta]])=1,-IPMT(Räntesats/12,1,LånetsLöptid-ROWS($C$4:C287)+1,Amortering[[#This Row],[öppnings-
saldo]]),IFERROR(-IPMT(Räntesats/12,1,Amortering[[#This Row],['#
återstående]],D288),0)),0)</f>
        <v>2.9090035710322667E2</v>
      </c>
      <c r="F287" s="24">
        <f ca="1">IFERROR(IF(AND(AngivnaVärden,Amortering[[#This Row],[betalning
datum]]&lt;&gt;""),-PPMT(Räntesats/12,1,LånetsLöptid-ROWS($C$4:C287)+1,Amortering[[#This Row],[öppnings-
saldo]]),""),0)</f>
        <v>7.794949931164003E2</v>
      </c>
      <c r="G287" s="24">
        <f ca="1">IF(Amortering[[#This Row],[betalning
datum]]="",0,PropertyTaxAmount)</f>
        <v>375</v>
      </c>
      <c r="H287" s="24">
        <f ca="1">IF(Amortering[[#This Row],[betalning
datum]]="",0,Amortering[[#This Row],[ränta]]+Amortering[[#This Row],[lånebelopp]]+Amortering[[#This Row],[fastighets-
avgift]])</f>
        <v>1.445395350219627E3</v>
      </c>
      <c r="I287" s="24">
        <f ca="1">IF(Amortering[[#This Row],[betalning
datum]]="",0,Amortering[[#This Row],[öppnings-
saldo]]-Amortering[[#This Row],[lånebelopp]])</f>
        <v>69816.0857047744</v>
      </c>
      <c r="J287" s="18">
        <f ca="1">IF(Amortering[[#This Row],[slut-
saldo]]&gt;0,LastRow-ROW(),0)</f>
        <v>76</v>
      </c>
    </row>
    <row r="288" spans="2:10" ht="15" customHeight="1" x14ac:dyDescent="0.25">
      <c r="B288" s="11">
        <f>ROWS($B$4:B288)</f>
        <v>285</v>
      </c>
      <c r="C288" s="25">
        <f ca="1">IF(AngivnaVärden,IF(Amortering[[#This Row],['#]]&lt;=LånetsLöptid,IF(ROW()-ROW(Amortering[[#Headers],[betalning
datum]])=1,LoanStart,IF(I287&gt;0,EDATE(C287,1),"")),""),"")</f>
        <v>53382</v>
      </c>
      <c r="D288" s="24">
        <f ca="1">IF(ROW()-ROW(Amortering[[#Headers],[öppnings-
saldo]])=1,Lånebelopp,IF(Amortering[[#This Row],[betalning
datum]]="",0,INDEX(Amortering[], ROW()-4,8)))</f>
        <v>69816.0857047744</v>
      </c>
      <c r="E288" s="24">
        <f ca="1">IF(AngivnaVärden,IF(ROW()-ROW(Amortering[[#Headers],[ränta]])=1,-IPMT(Räntesats/12,1,LånetsLöptid-ROWS($C$4:C288)+1,Amortering[[#This Row],[öppnings-
saldo]]),IFERROR(-IPMT(Räntesats/12,1,Amortering[[#This Row],['#
återstående]],D289),0)),0)</f>
        <v>2.8763892839938893E2</v>
      </c>
      <c r="F288" s="24">
        <f ca="1">IFERROR(IF(AND(AngivnaVärden,Amortering[[#This Row],[betalning
datum]]&lt;&gt;""),-PPMT(Räntesats/12,1,LånetsLöptid-ROWS($C$4:C288)+1,Amortering[[#This Row],[öppnings-
saldo]]),""),0)</f>
        <v>7.827428889210521E2</v>
      </c>
      <c r="G288" s="24">
        <f ca="1">IF(Amortering[[#This Row],[betalning
datum]]="",0,PropertyTaxAmount)</f>
        <v>375</v>
      </c>
      <c r="H288" s="24">
        <f ca="1">IF(Amortering[[#This Row],[betalning
datum]]="",0,Amortering[[#This Row],[ränta]]+Amortering[[#This Row],[lånebelopp]]+Amortering[[#This Row],[fastighets-
avgift]])</f>
        <v>1.445381817320441E3</v>
      </c>
      <c r="I288" s="24">
        <f ca="1">IF(Amortering[[#This Row],[betalning
datum]]="",0,Amortering[[#This Row],[öppnings-
saldo]]-Amortering[[#This Row],[lånebelopp]])</f>
        <v>6.903334281585335E4</v>
      </c>
      <c r="J288" s="18">
        <f ca="1">IF(Amortering[[#This Row],[slut-
saldo]]&gt;0,LastRow-ROW(),0)</f>
        <v>75</v>
      </c>
    </row>
    <row r="289" spans="2:10" ht="15" customHeight="1" x14ac:dyDescent="0.25">
      <c r="B289" s="11">
        <f>ROWS($B$4:B289)</f>
        <v>286</v>
      </c>
      <c r="C289" s="25">
        <f ca="1">IF(AngivnaVärden,IF(Amortering[[#This Row],['#]]&lt;=LånetsLöptid,IF(ROW()-ROW(Amortering[[#Headers],[betalning
datum]])=1,LoanStart,IF(I288&gt;0,EDATE(C288,1),"")),""),"")</f>
        <v>53410</v>
      </c>
      <c r="D289" s="24">
        <f ca="1">IF(ROW()-ROW(Amortering[[#Headers],[öppnings-
saldo]])=1,Lånebelopp,IF(Amortering[[#This Row],[betalning
datum]]="",0,INDEX(Amortering[], ROW()-4,8)))</f>
        <v>6.903334281585335E4</v>
      </c>
      <c r="E289" s="24">
        <f ca="1">IF(AngivnaVärden,IF(ROW()-ROW(Amortering[[#Headers],[ränta]])=1,-IPMT(Räntesats/12,1,LånetsLöptid-ROWS($C$4:C289)+1,Amortering[[#This Row],[öppnings-
saldo]]),IFERROR(-IPMT(Räntesats/12,1,Amortering[[#This Row],['#
återstående]],D290),0)),0)</f>
        <v>2.8436391040928527E2</v>
      </c>
      <c r="F289" s="24">
        <f ca="1">IFERROR(IF(AND(AngivnaVärden,Amortering[[#This Row],[betalning
datum]]&lt;&gt;""),-PPMT(Räntesats/12,1,LånetsLöptid-ROWS($C$4:C289)+1,Amortering[[#This Row],[öppnings-
saldo]]),""),0)</f>
        <v>7.860043176248898E2</v>
      </c>
      <c r="G289" s="24">
        <f ca="1">IF(Amortering[[#This Row],[betalning
datum]]="",0,PropertyTaxAmount)</f>
        <v>375</v>
      </c>
      <c r="H289" s="24">
        <f ca="1">IF(Amortering[[#This Row],[betalning
datum]]="",0,Amortering[[#This Row],[ränta]]+Amortering[[#This Row],[lånebelopp]]+Amortering[[#This Row],[fastighets-
avgift]])</f>
        <v>1.445368228034175E3</v>
      </c>
      <c r="I289" s="24">
        <f ca="1">IF(Amortering[[#This Row],[betalning
datum]]="",0,Amortering[[#This Row],[öppnings-
saldo]]-Amortering[[#This Row],[lånebelopp]])</f>
        <v>6.824733849822846E4</v>
      </c>
      <c r="J289" s="18">
        <f ca="1">IF(Amortering[[#This Row],[slut-
saldo]]&gt;0,LastRow-ROW(),0)</f>
        <v>74</v>
      </c>
    </row>
    <row r="290" spans="2:10" ht="15" customHeight="1" x14ac:dyDescent="0.25">
      <c r="B290" s="11">
        <f>ROWS($B$4:B290)</f>
        <v>287</v>
      </c>
      <c r="C290" s="25">
        <f ca="1">IF(AngivnaVärden,IF(Amortering[[#This Row],['#]]&lt;=LånetsLöptid,IF(ROW()-ROW(Amortering[[#Headers],[betalning
datum]])=1,LoanStart,IF(I289&gt;0,EDATE(C289,1),"")),""),"")</f>
        <v>53441</v>
      </c>
      <c r="D290" s="24">
        <f ca="1">IF(ROW()-ROW(Amortering[[#Headers],[öppnings-
saldo]])=1,Lånebelopp,IF(Amortering[[#This Row],[betalning
datum]]="",0,INDEX(Amortering[], ROW()-4,8)))</f>
        <v>6.824733849822846E4</v>
      </c>
      <c r="E290" s="24">
        <f ca="1">IF(AngivnaVärden,IF(ROW()-ROW(Amortering[[#Headers],[ränta]])=1,-IPMT(Räntesats/12,1,LånetsLöptid-ROWS($C$4:C290)+1,Amortering[[#This Row],[öppnings-
saldo]]),IFERROR(-IPMT(Räntesats/12,1,Amortering[[#This Row],['#
återstående]],D291),0)),0)</f>
        <v>2.8107524651088943E2</v>
      </c>
      <c r="F290" s="24">
        <f ca="1">IFERROR(IF(AND(AngivnaVärden,Amortering[[#This Row],[betalning
datum]]&lt;&gt;""),-PPMT(Räntesats/12,1,LånetsLöptid-ROWS($C$4:C290)+1,Amortering[[#This Row],[öppnings-
saldo]]),""),0)</f>
        <v>7.892793356149936E2</v>
      </c>
      <c r="G290" s="24">
        <f ca="1">IF(Amortering[[#This Row],[betalning
datum]]="",0,PropertyTaxAmount)</f>
        <v>375</v>
      </c>
      <c r="H290" s="24">
        <f ca="1">IF(Amortering[[#This Row],[betalning
datum]]="",0,Amortering[[#This Row],[ränta]]+Amortering[[#This Row],[lånebelopp]]+Amortering[[#This Row],[fastighets-
avgift]])</f>
        <v>1.445354582125883E3</v>
      </c>
      <c r="I290" s="24">
        <f ca="1">IF(Amortering[[#This Row],[betalning
datum]]="",0,Amortering[[#This Row],[öppnings-
saldo]]-Amortering[[#This Row],[lånebelopp]])</f>
        <v>6.745805916261347E4</v>
      </c>
      <c r="J290" s="18">
        <f ca="1">IF(Amortering[[#This Row],[slut-
saldo]]&gt;0,LastRow-ROW(),0)</f>
        <v>73</v>
      </c>
    </row>
    <row r="291" spans="2:10" ht="15" customHeight="1" x14ac:dyDescent="0.25">
      <c r="B291" s="11">
        <f>ROWS($B$4:B291)</f>
        <v>288</v>
      </c>
      <c r="C291" s="25">
        <f ca="1">IF(AngivnaVärden,IF(Amortering[[#This Row],['#]]&lt;=LånetsLöptid,IF(ROW()-ROW(Amortering[[#Headers],[betalning
datum]])=1,LoanStart,IF(I290&gt;0,EDATE(C290,1),"")),""),"")</f>
        <v>53471</v>
      </c>
      <c r="D291" s="24">
        <f ca="1">IF(ROW()-ROW(Amortering[[#Headers],[öppnings-
saldo]])=1,Lånebelopp,IF(Amortering[[#This Row],[betalning
datum]]="",0,INDEX(Amortering[], ROW()-4,8)))</f>
        <v>6.745805916261347E4</v>
      </c>
      <c r="E291" s="24">
        <f ca="1">IF(AngivnaVärden,IF(ROW()-ROW(Amortering[[#Headers],[ränta]])=1,-IPMT(Räntesats/12,1,LånetsLöptid-ROWS($C$4:C291)+1,Amortering[[#This Row],[öppnings-
saldo]]),IFERROR(-IPMT(Räntesats/12,1,Amortering[[#This Row],['#
återstående]],D292),0)),0)</f>
        <v>2.7777287984625036E2</v>
      </c>
      <c r="F291" s="24">
        <f ca="1">IFERROR(IF(AND(AngivnaVärden,Amortering[[#This Row],[betalning
datum]]&lt;&gt;""),-PPMT(Räntesats/12,1,LånetsLöptid-ROWS($C$4:C291)+1,Amortering[[#This Row],[öppnings-
saldo]]),""),0)</f>
        <v>7.925679995133894E2</v>
      </c>
      <c r="G291" s="24">
        <f ca="1">IF(Amortering[[#This Row],[betalning
datum]]="",0,PropertyTaxAmount)</f>
        <v>375</v>
      </c>
      <c r="H291" s="24">
        <f ca="1">IF(Amortering[[#This Row],[betalning
datum]]="",0,Amortering[[#This Row],[ränta]]+Amortering[[#This Row],[lånebelopp]]+Amortering[[#This Row],[fastighets-
avgift]])</f>
        <v>1.4453408793596398E3</v>
      </c>
      <c r="I291" s="24">
        <f ca="1">IF(Amortering[[#This Row],[betalning
datum]]="",0,Amortering[[#This Row],[öppnings-
saldo]]-Amortering[[#This Row],[lånebelopp]])</f>
        <v>6.666549116310009E4</v>
      </c>
      <c r="J291" s="18">
        <f ca="1">IF(Amortering[[#This Row],[slut-
saldo]]&gt;0,LastRow-ROW(),0)</f>
        <v>72</v>
      </c>
    </row>
    <row r="292" spans="2:10" ht="15" customHeight="1" x14ac:dyDescent="0.25">
      <c r="B292" s="11">
        <f>ROWS($B$4:B292)</f>
        <v>289</v>
      </c>
      <c r="C292" s="25">
        <f ca="1">IF(AngivnaVärden,IF(Amortering[[#This Row],['#]]&lt;=LånetsLöptid,IF(ROW()-ROW(Amortering[[#Headers],[betalning
datum]])=1,LoanStart,IF(I291&gt;0,EDATE(C291,1),"")),""),"")</f>
        <v>53502</v>
      </c>
      <c r="D292" s="24">
        <f ca="1">IF(ROW()-ROW(Amortering[[#Headers],[öppnings-
saldo]])=1,Lånebelopp,IF(Amortering[[#This Row],[betalning
datum]]="",0,INDEX(Amortering[], ROW()-4,8)))</f>
        <v>6.666549116310009E4</v>
      </c>
      <c r="E292" s="24">
        <f ca="1">IF(AngivnaVärden,IF(ROW()-ROW(Amortering[[#Headers],[ränta]])=1,-IPMT(Räntesats/12,1,LånetsLöptid-ROWS($C$4:C292)+1,Amortering[[#This Row],[öppnings-
saldo]]),IFERROR(-IPMT(Räntesats/12,1,Amortering[[#This Row],['#
återstående]],D293),0)),0)</f>
        <v>2.7445675332050854E2</v>
      </c>
      <c r="F292" s="24">
        <f ca="1">IFERROR(IF(AND(AngivnaVärden,Amortering[[#This Row],[betalning
datum]]&lt;&gt;""),-PPMT(Räntesats/12,1,LånetsLöptid-ROWS($C$4:C292)+1,Amortering[[#This Row],[öppnings-
saldo]]),""),0)</f>
        <v>7.958703661780287E2</v>
      </c>
      <c r="G292" s="24">
        <f ca="1">IF(Amortering[[#This Row],[betalning
datum]]="",0,PropertyTaxAmount)</f>
        <v>375</v>
      </c>
      <c r="H292" s="24">
        <f ca="1">IF(Amortering[[#This Row],[betalning
datum]]="",0,Amortering[[#This Row],[ränta]]+Amortering[[#This Row],[lånebelopp]]+Amortering[[#This Row],[fastighets-
avgift]])</f>
        <v>1.4453271194985373E3</v>
      </c>
      <c r="I292" s="24">
        <f ca="1">IF(Amortering[[#This Row],[betalning
datum]]="",0,Amortering[[#This Row],[öppnings-
saldo]]-Amortering[[#This Row],[lånebelopp]])</f>
        <v>6.586962079692206E4</v>
      </c>
      <c r="J292" s="18">
        <f ca="1">IF(Amortering[[#This Row],[slut-
saldo]]&gt;0,LastRow-ROW(),0)</f>
        <v>71</v>
      </c>
    </row>
    <row r="293" spans="2:10" ht="15" customHeight="1" x14ac:dyDescent="0.25">
      <c r="B293" s="11">
        <f>ROWS($B$4:B293)</f>
        <v>290</v>
      </c>
      <c r="C293" s="25">
        <f ca="1">IF(AngivnaVärden,IF(Amortering[[#This Row],['#]]&lt;=LånetsLöptid,IF(ROW()-ROW(Amortering[[#Headers],[betalning
datum]])=1,LoanStart,IF(I292&gt;0,EDATE(C292,1),"")),""),"")</f>
        <v>53532</v>
      </c>
      <c r="D293" s="24">
        <f ca="1">IF(ROW()-ROW(Amortering[[#Headers],[öppnings-
saldo]])=1,Lånebelopp,IF(Amortering[[#This Row],[betalning
datum]]="",0,INDEX(Amortering[], ROW()-4,8)))</f>
        <v>6.586962079692206E4</v>
      </c>
      <c r="E293" s="24">
        <f ca="1">IF(AngivnaVärden,IF(ROW()-ROW(Amortering[[#Headers],[ränta]])=1,-IPMT(Räntesats/12,1,LånetsLöptid-ROWS($C$4:C293)+1,Amortering[[#This Row],[öppnings-
saldo]]),IFERROR(-IPMT(Räntesats/12,1,Amortering[[#This Row],['#
återstående]],D294),0)),0)</f>
        <v>2.7112680960090955E2</v>
      </c>
      <c r="F293" s="24">
        <f ca="1">IFERROR(IF(AND(AngivnaVärden,Amortering[[#This Row],[betalning
datum]]&lt;&gt;""),-PPMT(Räntesats/12,1,LånetsLöptid-ROWS($C$4:C293)+1,Amortering[[#This Row],[öppnings-
saldo]]),""),0)</f>
        <v>7.991864927037703E2</v>
      </c>
      <c r="G293" s="24">
        <f ca="1">IF(Amortering[[#This Row],[betalning
datum]]="",0,PropertyTaxAmount)</f>
        <v>375</v>
      </c>
      <c r="H293" s="24">
        <f ca="1">IF(Amortering[[#This Row],[betalning
datum]]="",0,Amortering[[#This Row],[ränta]]+Amortering[[#This Row],[lånebelopp]]+Amortering[[#This Row],[fastighets-
avgift]])</f>
        <v>1.4453133023046798E3</v>
      </c>
      <c r="I293" s="24">
        <f ca="1">IF(Amortering[[#This Row],[betalning
datum]]="",0,Amortering[[#This Row],[öppnings-
saldo]]-Amortering[[#This Row],[lånebelopp]])</f>
        <v>6.507043430421829E4</v>
      </c>
      <c r="J293" s="18">
        <f ca="1">IF(Amortering[[#This Row],[slut-
saldo]]&gt;0,LastRow-ROW(),0)</f>
        <v>70</v>
      </c>
    </row>
    <row r="294" spans="2:10" ht="15" customHeight="1" x14ac:dyDescent="0.25">
      <c r="B294" s="11">
        <f>ROWS($B$4:B294)</f>
        <v>291</v>
      </c>
      <c r="C294" s="25">
        <f ca="1">IF(AngivnaVärden,IF(Amortering[[#This Row],['#]]&lt;=LånetsLöptid,IF(ROW()-ROW(Amortering[[#Headers],[betalning
datum]])=1,LoanStart,IF(I293&gt;0,EDATE(C293,1),"")),""),"")</f>
        <v>53563</v>
      </c>
      <c r="D294" s="24">
        <f ca="1">IF(ROW()-ROW(Amortering[[#Headers],[öppnings-
saldo]])=1,Lånebelopp,IF(Amortering[[#This Row],[betalning
datum]]="",0,INDEX(Amortering[], ROW()-4,8)))</f>
        <v>6.507043430421829E4</v>
      </c>
      <c r="E294" s="24">
        <f ca="1">IF(AngivnaVärden,IF(ROW()-ROW(Amortering[[#Headers],[ränta]])=1,-IPMT(Räntesats/12,1,LånetsLöptid-ROWS($C$4:C294)+1,Amortering[[#This Row],[öppnings-
saldo]]),IFERROR(-IPMT(Räntesats/12,1,Amortering[[#This Row],['#
återstående]],D295),0)),0)</f>
        <v>2.6778299111581214E2</v>
      </c>
      <c r="F294" s="24">
        <f ca="1">IFERROR(IF(AND(AngivnaVärden,Amortering[[#This Row],[betalning
datum]]&lt;&gt;""),-PPMT(Räntesats/12,1,LånetsLöptid-ROWS($C$4:C294)+1,Amortering[[#This Row],[öppnings-
saldo]]),""),0)</f>
        <v>8.025164364233693E2</v>
      </c>
      <c r="G294" s="24">
        <f ca="1">IF(Amortering[[#This Row],[betalning
datum]]="",0,PropertyTaxAmount)</f>
        <v>375</v>
      </c>
      <c r="H294" s="24">
        <f ca="1">IF(Amortering[[#This Row],[betalning
datum]]="",0,Amortering[[#This Row],[ränta]]+Amortering[[#This Row],[lånebelopp]]+Amortering[[#This Row],[fastighets-
avgift]])</f>
        <v>1.4452994275391816E3</v>
      </c>
      <c r="I294" s="24">
        <f ca="1">IF(Amortering[[#This Row],[betalning
datum]]="",0,Amortering[[#This Row],[öppnings-
saldo]]-Amortering[[#This Row],[lånebelopp]])</f>
        <v>6.426791786779492E4</v>
      </c>
      <c r="J294" s="18">
        <f ca="1">IF(Amortering[[#This Row],[slut-
saldo]]&gt;0,LastRow-ROW(),0)</f>
        <v>69</v>
      </c>
    </row>
    <row r="295" spans="2:10" ht="15" customHeight="1" x14ac:dyDescent="0.25">
      <c r="B295" s="11">
        <f>ROWS($B$4:B295)</f>
        <v>292</v>
      </c>
      <c r="C295" s="25">
        <f ca="1">IF(AngivnaVärden,IF(Amortering[[#This Row],['#]]&lt;=LånetsLöptid,IF(ROW()-ROW(Amortering[[#Headers],[betalning
datum]])=1,LoanStart,IF(I294&gt;0,EDATE(C294,1),"")),""),"")</f>
        <v>53594</v>
      </c>
      <c r="D295" s="24">
        <f ca="1">IF(ROW()-ROW(Amortering[[#Headers],[öppnings-
saldo]])=1,Lånebelopp,IF(Amortering[[#This Row],[betalning
datum]]="",0,INDEX(Amortering[], ROW()-4,8)))</f>
        <v>6.426791786779492E4</v>
      </c>
      <c r="E295" s="24">
        <f ca="1">IF(AngivnaVärden,IF(ROW()-ROW(Amortering[[#Headers],[ränta]])=1,-IPMT(Räntesats/12,1,LånetsLöptid-ROWS($C$4:C295)+1,Amortering[[#This Row],[öppnings-
saldo]]),IFERROR(-IPMT(Räntesats/12,1,Amortering[[#This Row],['#
återstående]],D296),0)),0)</f>
        <v>2.644252400536935E2</v>
      </c>
      <c r="F295" s="24">
        <f ca="1">IFERROR(IF(AND(AngivnaVärden,Amortering[[#This Row],[betalning
datum]]&lt;&gt;""),-PPMT(Räntesats/12,1,LånetsLöptid-ROWS($C$4:C295)+1,Amortering[[#This Row],[öppnings-
saldo]]),""),0)</f>
        <v>8.058602549084667E2</v>
      </c>
      <c r="G295" s="24">
        <f ca="1">IF(Amortering[[#This Row],[betalning
datum]]="",0,PropertyTaxAmount)</f>
        <v>375</v>
      </c>
      <c r="H295" s="24">
        <f ca="1">IF(Amortering[[#This Row],[betalning
datum]]="",0,Amortering[[#This Row],[ränta]]+Amortering[[#This Row],[lånebelopp]]+Amortering[[#This Row],[fastighets-
avgift]])</f>
        <v>1.44528549496216E3</v>
      </c>
      <c r="I295" s="24">
        <f ca="1">IF(Amortering[[#This Row],[betalning
datum]]="",0,Amortering[[#This Row],[öppnings-
saldo]]-Amortering[[#This Row],[lånebelopp]])</f>
        <v>6.346205761288645E4</v>
      </c>
      <c r="J295" s="18">
        <f ca="1">IF(Amortering[[#This Row],[slut-
saldo]]&gt;0,LastRow-ROW(),0)</f>
        <v>68</v>
      </c>
    </row>
    <row r="296" spans="2:10" ht="15" customHeight="1" x14ac:dyDescent="0.25">
      <c r="B296" s="11">
        <f>ROWS($B$4:B296)</f>
        <v>293</v>
      </c>
      <c r="C296" s="25">
        <f ca="1">IF(AngivnaVärden,IF(Amortering[[#This Row],['#]]&lt;=LånetsLöptid,IF(ROW()-ROW(Amortering[[#Headers],[betalning
datum]])=1,LoanStart,IF(I295&gt;0,EDATE(C295,1),"")),""),"")</f>
        <v>53624</v>
      </c>
      <c r="D296" s="24">
        <f ca="1">IF(ROW()-ROW(Amortering[[#Headers],[öppnings-
saldo]])=1,Lånebelopp,IF(Amortering[[#This Row],[betalning
datum]]="",0,INDEX(Amortering[], ROW()-4,8)))</f>
        <v>6.346205761288645E4</v>
      </c>
      <c r="E296" s="24">
        <f ca="1">IF(AngivnaVärden,IF(ROW()-ROW(Amortering[[#Headers],[ränta]])=1,-IPMT(Räntesats/12,1,LånetsLöptid-ROWS($C$4:C296)+1,Amortering[[#This Row],[öppnings-
saldo]]),IFERROR(-IPMT(Räntesats/12,1,Amortering[[#This Row],['#
återstående]],D297),0)),0)</f>
        <v>2.610534983621494E2</v>
      </c>
      <c r="F296" s="24">
        <f ca="1">IFERROR(IF(AND(AngivnaVärden,Amortering[[#This Row],[betalning
datum]]&lt;&gt;""),-PPMT(Räntesats/12,1,LånetsLöptid-ROWS($C$4:C296)+1,Amortering[[#This Row],[öppnings-
saldo]]),""),0)</f>
        <v>8.092180059705854E2</v>
      </c>
      <c r="G296" s="24">
        <f ca="1">IF(Amortering[[#This Row],[betalning
datum]]="",0,PropertyTaxAmount)</f>
        <v>375</v>
      </c>
      <c r="H296" s="24">
        <f ca="1">IF(Amortering[[#This Row],[betalning
datum]]="",0,Amortering[[#This Row],[ränta]]+Amortering[[#This Row],[lånebelopp]]+Amortering[[#This Row],[fastighets-
avgift]])</f>
        <v>1.4452715043327348E3</v>
      </c>
      <c r="I296" s="24">
        <f ca="1">IF(Amortering[[#This Row],[betalning
datum]]="",0,Amortering[[#This Row],[öppnings-
saldo]]-Amortering[[#This Row],[lånebelopp]])</f>
        <v>6.265283960691586E4</v>
      </c>
      <c r="J296" s="18">
        <f ca="1">IF(Amortering[[#This Row],[slut-
saldo]]&gt;0,LastRow-ROW(),0)</f>
        <v>67</v>
      </c>
    </row>
    <row r="297" spans="2:10" ht="15" customHeight="1" x14ac:dyDescent="0.25">
      <c r="B297" s="11">
        <f>ROWS($B$4:B297)</f>
        <v>294</v>
      </c>
      <c r="C297" s="25">
        <f ca="1">IF(AngivnaVärden,IF(Amortering[[#This Row],['#]]&lt;=LånetsLöptid,IF(ROW()-ROW(Amortering[[#Headers],[betalning
datum]])=1,LoanStart,IF(I296&gt;0,EDATE(C296,1),"")),""),"")</f>
        <v>53655</v>
      </c>
      <c r="D297" s="24">
        <f ca="1">IF(ROW()-ROW(Amortering[[#Headers],[öppnings-
saldo]])=1,Lånebelopp,IF(Amortering[[#This Row],[betalning
datum]]="",0,INDEX(Amortering[], ROW()-4,8)))</f>
        <v>6.265283960691586E4</v>
      </c>
      <c r="E297" s="24">
        <f ca="1">IF(AngivnaVärden,IF(ROW()-ROW(Amortering[[#Headers],[ränta]])=1,-IPMT(Räntesats/12,1,LånetsLöptid-ROWS($C$4:C297)+1,Amortering[[#This Row],[öppnings-
saldo]]),IFERROR(-IPMT(Räntesats/12,1,Amortering[[#This Row],['#
återstående]],D298),0)),0)</f>
        <v>2.576677077468905E2</v>
      </c>
      <c r="F297" s="24">
        <f ca="1">IFERROR(IF(AND(AngivnaVärden,Amortering[[#This Row],[betalning
datum]]&lt;&gt;""),-PPMT(Räntesats/12,1,LånetsLöptid-ROWS($C$4:C297)+1,Amortering[[#This Row],[öppnings-
saldo]]),""),0)</f>
        <v>8.125897476621296E2</v>
      </c>
      <c r="G297" s="24">
        <f ca="1">IF(Amortering[[#This Row],[betalning
datum]]="",0,PropertyTaxAmount)</f>
        <v>375</v>
      </c>
      <c r="H297" s="24">
        <f ca="1">IF(Amortering[[#This Row],[betalning
datum]]="",0,Amortering[[#This Row],[ränta]]+Amortering[[#This Row],[lånebelopp]]+Amortering[[#This Row],[fastighets-
avgift]])</f>
        <v>1.4452574554090202E3</v>
      </c>
      <c r="I297" s="24">
        <f ca="1">IF(Amortering[[#This Row],[betalning
datum]]="",0,Amortering[[#This Row],[öppnings-
saldo]]-Amortering[[#This Row],[lånebelopp]])</f>
        <v>6.184024985925373E4</v>
      </c>
      <c r="J297" s="18">
        <f ca="1">IF(Amortering[[#This Row],[slut-
saldo]]&gt;0,LastRow-ROW(),0)</f>
        <v>66</v>
      </c>
    </row>
    <row r="298" spans="2:10" ht="15" customHeight="1" x14ac:dyDescent="0.25">
      <c r="B298" s="11">
        <f>ROWS($B$4:B298)</f>
        <v>295</v>
      </c>
      <c r="C298" s="25">
        <f ca="1">IF(AngivnaVärden,IF(Amortering[[#This Row],['#]]&lt;=LånetsLöptid,IF(ROW()-ROW(Amortering[[#Headers],[betalning
datum]])=1,LoanStart,IF(I297&gt;0,EDATE(C297,1),"")),""),"")</f>
        <v>53685</v>
      </c>
      <c r="D298" s="24">
        <f ca="1">IF(ROW()-ROW(Amortering[[#Headers],[öppnings-
saldo]])=1,Lånebelopp,IF(Amortering[[#This Row],[betalning
datum]]="",0,INDEX(Amortering[], ROW()-4,8)))</f>
        <v>6.184024985925373E4</v>
      </c>
      <c r="E298" s="24">
        <f ca="1">IF(AngivnaVärden,IF(ROW()-ROW(Amortering[[#Headers],[ränta]])=1,-IPMT(Räntesats/12,1,LånetsLöptid-ROWS($C$4:C298)+1,Amortering[[#This Row],[öppnings-
saldo]]),IFERROR(-IPMT(Räntesats/12,1,Amortering[[#This Row],['#
återstående]],D299),0)),0)</f>
        <v>2.5426780967073475E2</v>
      </c>
      <c r="F298" s="24">
        <f ca="1">IFERROR(IF(AND(AngivnaVärden,Amortering[[#This Row],[betalning
datum]]&lt;&gt;""),-PPMT(Räntesats/12,1,LånetsLöptid-ROWS($C$4:C298)+1,Amortering[[#This Row],[öppnings-
saldo]]),""),0)</f>
        <v>8.159755382773885E2</v>
      </c>
      <c r="G298" s="24">
        <f ca="1">IF(Amortering[[#This Row],[betalning
datum]]="",0,PropertyTaxAmount)</f>
        <v>375</v>
      </c>
      <c r="H298" s="24">
        <f ca="1">IF(Amortering[[#This Row],[betalning
datum]]="",0,Amortering[[#This Row],[ränta]]+Amortering[[#This Row],[lånebelopp]]+Amortering[[#This Row],[fastighets-
avgift]])</f>
        <v>1.4452433479481233E3</v>
      </c>
      <c r="I298" s="24">
        <f ca="1">IF(Amortering[[#This Row],[betalning
datum]]="",0,Amortering[[#This Row],[öppnings-
saldo]]-Amortering[[#This Row],[lånebelopp]])</f>
        <v>6.102427432097634E4</v>
      </c>
      <c r="J298" s="18">
        <f ca="1">IF(Amortering[[#This Row],[slut-
saldo]]&gt;0,LastRow-ROW(),0)</f>
        <v>65</v>
      </c>
    </row>
    <row r="299" spans="2:10" ht="15" customHeight="1" x14ac:dyDescent="0.25">
      <c r="B299" s="11">
        <f>ROWS($B$4:B299)</f>
        <v>296</v>
      </c>
      <c r="C299" s="25">
        <f ca="1">IF(AngivnaVärden,IF(Amortering[[#This Row],['#]]&lt;=LånetsLöptid,IF(ROW()-ROW(Amortering[[#Headers],[betalning
datum]])=1,LoanStart,IF(I298&gt;0,EDATE(C298,1),"")),""),"")</f>
        <v>53716</v>
      </c>
      <c r="D299" s="24">
        <f ca="1">IF(ROW()-ROW(Amortering[[#Headers],[öppnings-
saldo]])=1,Lånebelopp,IF(Amortering[[#This Row],[betalning
datum]]="",0,INDEX(Amortering[], ROW()-4,8)))</f>
        <v>6.102427432097634E4</v>
      </c>
      <c r="E299" s="24">
        <f ca="1">IF(AngivnaVärden,IF(ROW()-ROW(Amortering[[#Headers],[ränta]])=1,-IPMT(Räntesats/12,1,LånetsLöptid-ROWS($C$4:C299)+1,Amortering[[#This Row],[öppnings-
saldo]]),IFERROR(-IPMT(Räntesats/12,1,Amortering[[#This Row],['#
återstående]],D300),0)),0)</f>
        <v>2.50853745352595E2</v>
      </c>
      <c r="F299" s="24">
        <f ca="1">IFERROR(IF(AND(AngivnaVärden,Amortering[[#This Row],[betalning
datum]]&lt;&gt;""),-PPMT(Räntesats/12,1,LånetsLöptid-ROWS($C$4:C299)+1,Amortering[[#This Row],[öppnings-
saldo]]),""),0)</f>
        <v>8.193754363535443E2</v>
      </c>
      <c r="G299" s="24">
        <f ca="1">IF(Amortering[[#This Row],[betalning
datum]]="",0,PropertyTaxAmount)</f>
        <v>375</v>
      </c>
      <c r="H299" s="24">
        <f ca="1">IF(Amortering[[#This Row],[betalning
datum]]="",0,Amortering[[#This Row],[ränta]]+Amortering[[#This Row],[lånebelopp]]+Amortering[[#This Row],[fastighets-
avgift]])</f>
        <v>1.4452291817061393E3</v>
      </c>
      <c r="I299" s="24">
        <f ca="1">IF(Amortering[[#This Row],[betalning
datum]]="",0,Amortering[[#This Row],[öppnings-
saldo]]-Amortering[[#This Row],[lånebelopp]])</f>
        <v>60204.8988846228</v>
      </c>
      <c r="J299" s="18">
        <f ca="1">IF(Amortering[[#This Row],[slut-
saldo]]&gt;0,LastRow-ROW(),0)</f>
        <v>64</v>
      </c>
    </row>
    <row r="300" spans="2:10" ht="15" customHeight="1" x14ac:dyDescent="0.25">
      <c r="B300" s="11">
        <f>ROWS($B$4:B300)</f>
        <v>297</v>
      </c>
      <c r="C300" s="25">
        <f ca="1">IF(AngivnaVärden,IF(Amortering[[#This Row],['#]]&lt;=LånetsLöptid,IF(ROW()-ROW(Amortering[[#Headers],[betalning
datum]])=1,LoanStart,IF(I299&gt;0,EDATE(C299,1),"")),""),"")</f>
        <v>53747</v>
      </c>
      <c r="D300" s="24">
        <f ca="1">IF(ROW()-ROW(Amortering[[#Headers],[öppnings-
saldo]])=1,Lånebelopp,IF(Amortering[[#This Row],[betalning
datum]]="",0,INDEX(Amortering[], ROW()-4,8)))</f>
        <v>60204.8988846228</v>
      </c>
      <c r="E300" s="24">
        <f ca="1">IF(AngivnaVärden,IF(ROW()-ROW(Amortering[[#Headers],[ränta]])=1,-IPMT(Räntesats/12,1,LånetsLöptid-ROWS($C$4:C300)+1,Amortering[[#This Row],[öppnings-
saldo]]),IFERROR(-IPMT(Räntesats/12,1,Amortering[[#This Row],['#
återstående]],D301),0)),0)</f>
        <v>2.47425455766463E2</v>
      </c>
      <c r="F300" s="24">
        <f ca="1">IFERROR(IF(AND(AngivnaVärden,Amortering[[#This Row],[betalning
datum]]&lt;&gt;""),-PPMT(Räntesats/12,1,LånetsLöptid-ROWS($C$4:C300)+1,Amortering[[#This Row],[öppnings-
saldo]]),""),0)</f>
        <v>8.227895006716839E2</v>
      </c>
      <c r="G300" s="24">
        <f ca="1">IF(Amortering[[#This Row],[betalning
datum]]="",0,PropertyTaxAmount)</f>
        <v>375</v>
      </c>
      <c r="H300" s="24">
        <f ca="1">IF(Amortering[[#This Row],[betalning
datum]]="",0,Amortering[[#This Row],[ränta]]+Amortering[[#This Row],[lånebelopp]]+Amortering[[#This Row],[fastighets-
avgift]])</f>
        <v>1.4452149564381468E3</v>
      </c>
      <c r="I300" s="24">
        <f ca="1">IF(Amortering[[#This Row],[betalning
datum]]="",0,Amortering[[#This Row],[öppnings-
saldo]]-Amortering[[#This Row],[lånebelopp]])</f>
        <v>5.9382109383951116E4</v>
      </c>
      <c r="J300" s="18">
        <f ca="1">IF(Amortering[[#This Row],[slut-
saldo]]&gt;0,LastRow-ROW(),0)</f>
        <v>63</v>
      </c>
    </row>
    <row r="301" spans="2:10" ht="15" customHeight="1" x14ac:dyDescent="0.25">
      <c r="B301" s="11">
        <f>ROWS($B$4:B301)</f>
        <v>298</v>
      </c>
      <c r="C301" s="25">
        <f ca="1">IF(AngivnaVärden,IF(Amortering[[#This Row],['#]]&lt;=LånetsLöptid,IF(ROW()-ROW(Amortering[[#Headers],[betalning
datum]])=1,LoanStart,IF(I300&gt;0,EDATE(C300,1),"")),""),"")</f>
        <v>53775</v>
      </c>
      <c r="D301" s="24">
        <f ca="1">IF(ROW()-ROW(Amortering[[#Headers],[öppnings-
saldo]])=1,Lånebelopp,IF(Amortering[[#This Row],[betalning
datum]]="",0,INDEX(Amortering[], ROW()-4,8)))</f>
        <v>5.9382109383951116E4</v>
      </c>
      <c r="E301" s="24">
        <f ca="1">IF(AngivnaVärden,IF(ROW()-ROW(Amortering[[#Headers],[ränta]])=1,-IPMT(Räntesats/12,1,LånetsLöptid-ROWS($C$4:C301)+1,Amortering[[#This Row],[öppnings-
saldo]]),IFERROR(-IPMT(Räntesats/12,1,Amortering[[#This Row],['#
återstående]],D302),0)),0)</f>
        <v>2.4398288164038874E2</v>
      </c>
      <c r="F301" s="24">
        <f ca="1">IFERROR(IF(AND(AngivnaVärden,Amortering[[#This Row],[betalning
datum]]&lt;&gt;""),-PPMT(Räntesats/12,1,LånetsLöptid-ROWS($C$4:C301)+1,Amortering[[#This Row],[öppnings-
saldo]]),""),0)</f>
        <v>8.262177902578158E2</v>
      </c>
      <c r="G301" s="24">
        <f ca="1">IF(Amortering[[#This Row],[betalning
datum]]="",0,PropertyTaxAmount)</f>
        <v>375</v>
      </c>
      <c r="H301" s="24">
        <f ca="1">IF(Amortering[[#This Row],[betalning
datum]]="",0,Amortering[[#This Row],[ränta]]+Amortering[[#This Row],[lånebelopp]]+Amortering[[#This Row],[fastighets-
avgift]])</f>
        <v>1.4452006718982045E3</v>
      </c>
      <c r="I301" s="24">
        <f ca="1">IF(Amortering[[#This Row],[betalning
datum]]="",0,Amortering[[#This Row],[öppnings-
saldo]]-Amortering[[#This Row],[lånebelopp]])</f>
        <v>58555.8915936933</v>
      </c>
      <c r="J301" s="18">
        <f ca="1">IF(Amortering[[#This Row],[slut-
saldo]]&gt;0,LastRow-ROW(),0)</f>
        <v>62</v>
      </c>
    </row>
    <row r="302" spans="2:10" ht="15" customHeight="1" x14ac:dyDescent="0.25">
      <c r="B302" s="11">
        <f>ROWS($B$4:B302)</f>
        <v>299</v>
      </c>
      <c r="C302" s="25">
        <f ca="1">IF(AngivnaVärden,IF(Amortering[[#This Row],['#]]&lt;=LånetsLöptid,IF(ROW()-ROW(Amortering[[#Headers],[betalning
datum]])=1,LoanStart,IF(I301&gt;0,EDATE(C301,1),"")),""),"")</f>
        <v>53806</v>
      </c>
      <c r="D302" s="24">
        <f ca="1">IF(ROW()-ROW(Amortering[[#Headers],[öppnings-
saldo]])=1,Lånebelopp,IF(Amortering[[#This Row],[betalning
datum]]="",0,INDEX(Amortering[], ROW()-4,8)))</f>
        <v>58555.8915936933</v>
      </c>
      <c r="E302" s="24">
        <f ca="1">IF(AngivnaVärden,IF(ROW()-ROW(Amortering[[#Headers],[ränta]])=1,-IPMT(Räntesats/12,1,LånetsLöptid-ROWS($C$4:C302)+1,Amortering[[#This Row],[öppnings-
saldo]]),IFERROR(-IPMT(Räntesats/12,1,Amortering[[#This Row],['#
återstående]],D303),0)),0)</f>
        <v>2.4052596345545587E2</v>
      </c>
      <c r="F302" s="24">
        <f ca="1">IFERROR(IF(AND(AngivnaVärden,Amortering[[#This Row],[betalning
datum]]&lt;&gt;""),-PPMT(Räntesats/12,1,LånetsLöptid-ROWS($C$4:C302)+1,Amortering[[#This Row],[öppnings-
saldo]]),""),0)</f>
        <v>8.296603643838898E2</v>
      </c>
      <c r="G302" s="24">
        <f ca="1">IF(Amortering[[#This Row],[betalning
datum]]="",0,PropertyTaxAmount)</f>
        <v>375</v>
      </c>
      <c r="H302" s="24">
        <f ca="1">IF(Amortering[[#This Row],[betalning
datum]]="",0,Amortering[[#This Row],[ränta]]+Amortering[[#This Row],[lånebelopp]]+Amortering[[#This Row],[fastighets-
avgift]])</f>
        <v>1.4451863278393457E3</v>
      </c>
      <c r="I302" s="24">
        <f ca="1">IF(Amortering[[#This Row],[betalning
datum]]="",0,Amortering[[#This Row],[öppnings-
saldo]]-Amortering[[#This Row],[lånebelopp]])</f>
        <v>5.772623122930941E4</v>
      </c>
      <c r="J302" s="18">
        <f ca="1">IF(Amortering[[#This Row],[slut-
saldo]]&gt;0,LastRow-ROW(),0)</f>
        <v>61</v>
      </c>
    </row>
    <row r="303" spans="2:10" ht="15" customHeight="1" x14ac:dyDescent="0.25">
      <c r="B303" s="11">
        <f>ROWS($B$4:B303)</f>
        <v>300</v>
      </c>
      <c r="C303" s="25">
        <f ca="1">IF(AngivnaVärden,IF(Amortering[[#This Row],['#]]&lt;=LånetsLöptid,IF(ROW()-ROW(Amortering[[#Headers],[betalning
datum]])=1,LoanStart,IF(I302&gt;0,EDATE(C302,1),"")),""),"")</f>
        <v>53836</v>
      </c>
      <c r="D303" s="24">
        <f ca="1">IF(ROW()-ROW(Amortering[[#Headers],[öppnings-
saldo]])=1,Lånebelopp,IF(Amortering[[#This Row],[betalning
datum]]="",0,INDEX(Amortering[], ROW()-4,8)))</f>
        <v>5.772623122930941E4</v>
      </c>
      <c r="E303" s="24">
        <f ca="1">IF(AngivnaVärden,IF(ROW()-ROW(Amortering[[#Headers],[ränta]])=1,-IPMT(Räntesats/12,1,LånetsLöptid-ROWS($C$4:C303)+1,Amortering[[#This Row],[öppnings-
saldo]]),IFERROR(-IPMT(Räntesats/12,1,Amortering[[#This Row],['#
återstående]],D304),0)),0)</f>
        <v>2.370546414447524E2</v>
      </c>
      <c r="F303" s="24">
        <f ca="1">IFERROR(IF(AND(AngivnaVärden,Amortering[[#This Row],[betalning
datum]]&lt;&gt;""),-PPMT(Räntesats/12,1,LånetsLöptid-ROWS($C$4:C303)+1,Amortering[[#This Row],[öppnings-
saldo]]),""),0)</f>
        <v>8.331172825688228E2</v>
      </c>
      <c r="G303" s="24">
        <f ca="1">IF(Amortering[[#This Row],[betalning
datum]]="",0,PropertyTaxAmount)</f>
        <v>375</v>
      </c>
      <c r="H303" s="24">
        <f ca="1">IF(Amortering[[#This Row],[betalning
datum]]="",0,Amortering[[#This Row],[ränta]]+Amortering[[#This Row],[lånebelopp]]+Amortering[[#This Row],[fastighets-
avgift]])</f>
        <v>1.4451719240135753E3</v>
      </c>
      <c r="I303" s="24">
        <f ca="1">IF(Amortering[[#This Row],[betalning
datum]]="",0,Amortering[[#This Row],[öppnings-
saldo]]-Amortering[[#This Row],[lånebelopp]])</f>
        <v>5.689311394674058E4</v>
      </c>
      <c r="J303" s="18">
        <f ca="1">IF(Amortering[[#This Row],[slut-
saldo]]&gt;0,LastRow-ROW(),0)</f>
        <v>60</v>
      </c>
    </row>
    <row r="304" spans="2:10" ht="15" customHeight="1" x14ac:dyDescent="0.25">
      <c r="B304" s="11">
        <f>ROWS($B$4:B304)</f>
        <v>301</v>
      </c>
      <c r="C304" s="25">
        <f ca="1">IF(AngivnaVärden,IF(Amortering[[#This Row],['#]]&lt;=LånetsLöptid,IF(ROW()-ROW(Amortering[[#Headers],[betalning
datum]])=1,LoanStart,IF(I303&gt;0,EDATE(C303,1),"")),""),"")</f>
        <v>53867</v>
      </c>
      <c r="D304" s="24">
        <f ca="1">IF(ROW()-ROW(Amortering[[#Headers],[öppnings-
saldo]])=1,Lånebelopp,IF(Amortering[[#This Row],[betalning
datum]]="",0,INDEX(Amortering[], ROW()-4,8)))</f>
        <v>5.689311394674058E4</v>
      </c>
      <c r="E304" s="24">
        <f ca="1">IF(AngivnaVärden,IF(ROW()-ROW(Amortering[[#Headers],[ränta]])=1,-IPMT(Räntesats/12,1,LånetsLöptid-ROWS($C$4:C304)+1,Amortering[[#This Row],[öppnings-
saldo]]),IFERROR(-IPMT(Räntesats/12,1,Amortering[[#This Row],['#
återstående]],D305),0)),0)</f>
        <v>2.335688555923377E2</v>
      </c>
      <c r="F304" s="24">
        <f ca="1">IFERROR(IF(AND(AngivnaVärden,Amortering[[#This Row],[betalning
datum]]&lt;&gt;""),-PPMT(Räntesats/12,1,LånetsLöptid-ROWS($C$4:C304)+1,Amortering[[#This Row],[öppnings-
saldo]]),""),0)</f>
        <v>8.365886045795263E2</v>
      </c>
      <c r="G304" s="24">
        <f ca="1">IF(Amortering[[#This Row],[betalning
datum]]="",0,PropertyTaxAmount)</f>
        <v>375</v>
      </c>
      <c r="H304" s="24">
        <f ca="1">IF(Amortering[[#This Row],[betalning
datum]]="",0,Amortering[[#This Row],[ränta]]+Amortering[[#This Row],[lånebelopp]]+Amortering[[#This Row],[fastighets-
avgift]])</f>
        <v>1.445157460171864E3</v>
      </c>
      <c r="I304" s="24">
        <f ca="1">IF(Amortering[[#This Row],[betalning
datum]]="",0,Amortering[[#This Row],[öppnings-
saldo]]-Amortering[[#This Row],[lånebelopp]])</f>
        <v>5.6056525342161054E4</v>
      </c>
      <c r="J304" s="18">
        <f ca="1">IF(Amortering[[#This Row],[slut-
saldo]]&gt;0,LastRow-ROW(),0)</f>
        <v>59</v>
      </c>
    </row>
    <row r="305" spans="2:10" ht="15" customHeight="1" x14ac:dyDescent="0.25">
      <c r="B305" s="11">
        <f>ROWS($B$4:B305)</f>
        <v>302</v>
      </c>
      <c r="C305" s="25">
        <f ca="1">IF(AngivnaVärden,IF(Amortering[[#This Row],['#]]&lt;=LånetsLöptid,IF(ROW()-ROW(Amortering[[#Headers],[betalning
datum]])=1,LoanStart,IF(I304&gt;0,EDATE(C304,1),"")),""),"")</f>
        <v>53897</v>
      </c>
      <c r="D305" s="24">
        <f ca="1">IF(ROW()-ROW(Amortering[[#Headers],[öppnings-
saldo]])=1,Lånebelopp,IF(Amortering[[#This Row],[betalning
datum]]="",0,INDEX(Amortering[], ROW()-4,8)))</f>
        <v>5.6056525342161054E4</v>
      </c>
      <c r="E305" s="24">
        <f ca="1">IF(AngivnaVärden,IF(ROW()-ROW(Amortering[[#Headers],[ränta]])=1,-IPMT(Räntesats/12,1,LånetsLöptid-ROWS($C$4:C305)+1,Amortering[[#This Row],[öppnings-
saldo]]),IFERROR(-IPMT(Räntesats/12,1,Amortering[[#This Row],['#
återstående]],D306),0)),0)</f>
        <v>2.3006854563220463E2</v>
      </c>
      <c r="F305" s="24">
        <f ca="1">IFERROR(IF(AND(AngivnaVärden,Amortering[[#This Row],[betalning
datum]]&lt;&gt;""),-PPMT(Räntesats/12,1,LånetsLöptid-ROWS($C$4:C305)+1,Amortering[[#This Row],[öppnings-
saldo]]),""),0)</f>
        <v>8.40074390431941E2</v>
      </c>
      <c r="G305" s="24">
        <f ca="1">IF(Amortering[[#This Row],[betalning
datum]]="",0,PropertyTaxAmount)</f>
        <v>375</v>
      </c>
      <c r="H305" s="24">
        <f ca="1">IF(Amortering[[#This Row],[betalning
datum]]="",0,Amortering[[#This Row],[ränta]]+Amortering[[#This Row],[lånebelopp]]+Amortering[[#This Row],[fastighets-
avgift]])</f>
        <v>1.4451429360641455E3</v>
      </c>
      <c r="I305" s="24">
        <f ca="1">IF(Amortering[[#This Row],[betalning
datum]]="",0,Amortering[[#This Row],[öppnings-
saldo]]-Amortering[[#This Row],[lånebelopp]])</f>
        <v>5.5216450951729115E4</v>
      </c>
      <c r="J305" s="18">
        <f ca="1">IF(Amortering[[#This Row],[slut-
saldo]]&gt;0,LastRow-ROW(),0)</f>
        <v>58</v>
      </c>
    </row>
    <row r="306" spans="2:10" ht="15" customHeight="1" x14ac:dyDescent="0.25">
      <c r="B306" s="11">
        <f>ROWS($B$4:B306)</f>
        <v>303</v>
      </c>
      <c r="C306" s="25">
        <f ca="1">IF(AngivnaVärden,IF(Amortering[[#This Row],['#]]&lt;=LånetsLöptid,IF(ROW()-ROW(Amortering[[#Headers],[betalning
datum]])=1,LoanStart,IF(I305&gt;0,EDATE(C305,1),"")),""),"")</f>
        <v>53928</v>
      </c>
      <c r="D306" s="24">
        <f ca="1">IF(ROW()-ROW(Amortering[[#Headers],[öppnings-
saldo]])=1,Lånebelopp,IF(Amortering[[#This Row],[betalning
datum]]="",0,INDEX(Amortering[], ROW()-4,8)))</f>
        <v>5.5216450951729115E4</v>
      </c>
      <c r="E306" s="24">
        <f ca="1">IF(AngivnaVärden,IF(ROW()-ROW(Amortering[[#Headers],[ränta]])=1,-IPMT(Räntesats/12,1,LånetsLöptid-ROWS($C$4:C306)+1,Amortering[[#This Row],[öppnings-
saldo]]),IFERROR(-IPMT(Räntesats/12,1,Amortering[[#This Row],['#
återstående]],D307),0)),0)</f>
        <v>2.2655365104723765E2</v>
      </c>
      <c r="F306" s="24">
        <f ca="1">IFERROR(IF(AND(AngivnaVärden,Amortering[[#This Row],[betalning
datum]]&lt;&gt;""),-PPMT(Räntesats/12,1,LånetsLöptid-ROWS($C$4:C306)+1,Amortering[[#This Row],[öppnings-
saldo]]),""),0)</f>
        <v>8.435747003920739E2</v>
      </c>
      <c r="G306" s="24">
        <f ca="1">IF(Amortering[[#This Row],[betalning
datum]]="",0,PropertyTaxAmount)</f>
        <v>375</v>
      </c>
      <c r="H306" s="24">
        <f ca="1">IF(Amortering[[#This Row],[betalning
datum]]="",0,Amortering[[#This Row],[ränta]]+Amortering[[#This Row],[lånebelopp]]+Amortering[[#This Row],[fastighets-
avgift]])</f>
        <v>1.4451283514393115E3</v>
      </c>
      <c r="I306" s="24">
        <f ca="1">IF(Amortering[[#This Row],[betalning
datum]]="",0,Amortering[[#This Row],[öppnings-
saldo]]-Amortering[[#This Row],[lånebelopp]])</f>
        <v>5.437287625133704E4</v>
      </c>
      <c r="J306" s="18">
        <f ca="1">IF(Amortering[[#This Row],[slut-
saldo]]&gt;0,LastRow-ROW(),0)</f>
        <v>57</v>
      </c>
    </row>
    <row r="307" spans="2:10" ht="15" customHeight="1" x14ac:dyDescent="0.25">
      <c r="B307" s="11">
        <f>ROWS($B$4:B307)</f>
        <v>304</v>
      </c>
      <c r="C307" s="25">
        <f ca="1">IF(AngivnaVärden,IF(Amortering[[#This Row],['#]]&lt;=LånetsLöptid,IF(ROW()-ROW(Amortering[[#Headers],[betalning
datum]])=1,LoanStart,IF(I306&gt;0,EDATE(C306,1),"")),""),"")</f>
        <v>53959</v>
      </c>
      <c r="D307" s="24">
        <f ca="1">IF(ROW()-ROW(Amortering[[#Headers],[öppnings-
saldo]])=1,Lånebelopp,IF(Amortering[[#This Row],[betalning
datum]]="",0,INDEX(Amortering[], ROW()-4,8)))</f>
        <v>5.437287625133704E4</v>
      </c>
      <c r="E307" s="24">
        <f ca="1">IF(AngivnaVärden,IF(ROW()-ROW(Amortering[[#Headers],[ränta]])=1,-IPMT(Räntesats/12,1,LånetsLöptid-ROWS($C$4:C307)+1,Amortering[[#This Row],[öppnings-
saldo]]),IFERROR(-IPMT(Räntesats/12,1,Amortering[[#This Row],['#
återstående]],D308),0)),0)</f>
        <v>2.2302411106816666E2</v>
      </c>
      <c r="F307" s="24">
        <f ca="1">IFERROR(IF(AND(AngivnaVärden,Amortering[[#This Row],[betalning
datum]]&lt;&gt;""),-PPMT(Räntesats/12,1,LånetsLöptid-ROWS($C$4:C307)+1,Amortering[[#This Row],[öppnings-
saldo]]),""),0)</f>
        <v>8.47089594977041E2</v>
      </c>
      <c r="G307" s="24">
        <f ca="1">IF(Amortering[[#This Row],[betalning
datum]]="",0,PropertyTaxAmount)</f>
        <v>375</v>
      </c>
      <c r="H307" s="24">
        <f ca="1">IF(Amortering[[#This Row],[betalning
datum]]="",0,Amortering[[#This Row],[ränta]]+Amortering[[#This Row],[lånebelopp]]+Amortering[[#This Row],[fastighets-
avgift]])</f>
        <v>1.4451137060452077E3</v>
      </c>
      <c r="I307" s="24">
        <f ca="1">IF(Amortering[[#This Row],[betalning
datum]]="",0,Amortering[[#This Row],[öppnings-
saldo]]-Amortering[[#This Row],[lånebelopp]])</f>
        <v>53525.78665636</v>
      </c>
      <c r="J307" s="18">
        <f ca="1">IF(Amortering[[#This Row],[slut-
saldo]]&gt;0,LastRow-ROW(),0)</f>
        <v>56</v>
      </c>
    </row>
    <row r="308" spans="2:10" ht="15" customHeight="1" x14ac:dyDescent="0.25">
      <c r="B308" s="11">
        <f>ROWS($B$4:B308)</f>
        <v>305</v>
      </c>
      <c r="C308" s="25">
        <f ca="1">IF(AngivnaVärden,IF(Amortering[[#This Row],['#]]&lt;=LånetsLöptid,IF(ROW()-ROW(Amortering[[#Headers],[betalning
datum]])=1,LoanStart,IF(I307&gt;0,EDATE(C307,1),"")),""),"")</f>
        <v>53989</v>
      </c>
      <c r="D308" s="24">
        <f ca="1">IF(ROW()-ROW(Amortering[[#Headers],[öppnings-
saldo]])=1,Lånebelopp,IF(Amortering[[#This Row],[betalning
datum]]="",0,INDEX(Amortering[], ROW()-4,8)))</f>
        <v>53525.78665636</v>
      </c>
      <c r="E308" s="24">
        <f ca="1">IF(AngivnaVärden,IF(ROW()-ROW(Amortering[[#Headers],[ränta]])=1,-IPMT(Räntesats/12,1,LånetsLöptid-ROWS($C$4:C308)+1,Amortering[[#This Row],[öppnings-
saldo]]),IFERROR(-IPMT(Räntesats/12,1,Amortering[[#This Row],['#
återstående]],D309),0)),0)</f>
        <v>2.194798646725162E2</v>
      </c>
      <c r="F308" s="24">
        <f ca="1">IFERROR(IF(AND(AngivnaVärden,Amortering[[#This Row],[betalning
datum]]&lt;&gt;""),-PPMT(Räntesats/12,1,LånetsLöptid-ROWS($C$4:C308)+1,Amortering[[#This Row],[öppnings-
saldo]]),""),0)</f>
        <v>8.506191349561119E2</v>
      </c>
      <c r="G308" s="24">
        <f ca="1">IF(Amortering[[#This Row],[betalning
datum]]="",0,PropertyTaxAmount)</f>
        <v>375</v>
      </c>
      <c r="H308" s="24">
        <f ca="1">IF(Amortering[[#This Row],[betalning
datum]]="",0,Amortering[[#This Row],[ränta]]+Amortering[[#This Row],[lånebelopp]]+Amortering[[#This Row],[fastighets-
avgift]])</f>
        <v>1.445098999628628E3</v>
      </c>
      <c r="I308" s="24">
        <f ca="1">IF(Amortering[[#This Row],[betalning
datum]]="",0,Amortering[[#This Row],[öppnings-
saldo]]-Amortering[[#This Row],[lånebelopp]])</f>
        <v>5.2675167521403884E4</v>
      </c>
      <c r="J308" s="18">
        <f ca="1">IF(Amortering[[#This Row],[slut-
saldo]]&gt;0,LastRow-ROW(),0)</f>
        <v>55</v>
      </c>
    </row>
    <row r="309" spans="2:10" ht="15" customHeight="1" x14ac:dyDescent="0.25">
      <c r="B309" s="11">
        <f>ROWS($B$4:B309)</f>
        <v>306</v>
      </c>
      <c r="C309" s="25">
        <f ca="1">IF(AngivnaVärden,IF(Amortering[[#This Row],['#]]&lt;=LånetsLöptid,IF(ROW()-ROW(Amortering[[#Headers],[betalning
datum]])=1,LoanStart,IF(I308&gt;0,EDATE(C308,1),"")),""),"")</f>
        <v>54020</v>
      </c>
      <c r="D309" s="24">
        <f ca="1">IF(ROW()-ROW(Amortering[[#Headers],[öppnings-
saldo]])=1,Lånebelopp,IF(Amortering[[#This Row],[betalning
datum]]="",0,INDEX(Amortering[], ROW()-4,8)))</f>
        <v>5.2675167521403884E4</v>
      </c>
      <c r="E309" s="24">
        <f ca="1">IF(AngivnaVärden,IF(ROW()-ROW(Amortering[[#Headers],[ränta]])=1,-IPMT(Räntesats/12,1,LånetsLöptid-ROWS($C$4:C309)+1,Amortering[[#This Row],[öppnings-
saldo]]),IFERROR(-IPMT(Räntesats/12,1,Amortering[[#This Row],['#
återstående]],D310),0)),0)</f>
        <v>2.159208505835505E2</v>
      </c>
      <c r="F309" s="24">
        <f ca="1">IFERROR(IF(AND(AngivnaVärden,Amortering[[#This Row],[betalning
datum]]&lt;&gt;""),-PPMT(Räntesats/12,1,LånetsLöptid-ROWS($C$4:C309)+1,Amortering[[#This Row],[öppnings-
saldo]]),""),0)</f>
        <v>8.541633813517624E2</v>
      </c>
      <c r="G309" s="24">
        <f ca="1">IF(Amortering[[#This Row],[betalning
datum]]="",0,PropertyTaxAmount)</f>
        <v>375</v>
      </c>
      <c r="H309" s="24">
        <f ca="1">IF(Amortering[[#This Row],[betalning
datum]]="",0,Amortering[[#This Row],[ränta]]+Amortering[[#This Row],[lånebelopp]]+Amortering[[#This Row],[fastighets-
avgift]])</f>
        <v>1.4450842319353128E3</v>
      </c>
      <c r="I309" s="24">
        <f ca="1">IF(Amortering[[#This Row],[betalning
datum]]="",0,Amortering[[#This Row],[öppnings-
saldo]]-Amortering[[#This Row],[lånebelopp]])</f>
        <v>5.182100414005212E4</v>
      </c>
      <c r="J309" s="18">
        <f ca="1">IF(Amortering[[#This Row],[slut-
saldo]]&gt;0,LastRow-ROW(),0)</f>
        <v>54</v>
      </c>
    </row>
    <row r="310" spans="2:10" ht="15" customHeight="1" x14ac:dyDescent="0.25">
      <c r="B310" s="11">
        <f>ROWS($B$4:B310)</f>
        <v>307</v>
      </c>
      <c r="C310" s="25">
        <f ca="1">IF(AngivnaVärden,IF(Amortering[[#This Row],['#]]&lt;=LånetsLöptid,IF(ROW()-ROW(Amortering[[#Headers],[betalning
datum]])=1,LoanStart,IF(I309&gt;0,EDATE(C309,1),"")),""),"")</f>
        <v>54050</v>
      </c>
      <c r="D310" s="24">
        <f ca="1">IF(ROW()-ROW(Amortering[[#Headers],[öppnings-
saldo]])=1,Lånebelopp,IF(Amortering[[#This Row],[betalning
datum]]="",0,INDEX(Amortering[], ROW()-4,8)))</f>
        <v>5.182100414005212E4</v>
      </c>
      <c r="E310" s="24">
        <f ca="1">IF(AngivnaVärden,IF(ROW()-ROW(Amortering[[#Headers],[ränta]])=1,-IPMT(Räntesats/12,1,LånetsLöptid-ROWS($C$4:C310)+1,Amortering[[#This Row],[öppnings-
saldo]]),IFERROR(-IPMT(Räntesats/12,1,Amortering[[#This Row],['#
återstående]],D311),0)),0)</f>
        <v>2.1234700726921412E2</v>
      </c>
      <c r="F310" s="24">
        <f ca="1">IFERROR(IF(AND(AngivnaVärden,Amortering[[#This Row],[betalning
datum]]&lt;&gt;""),-PPMT(Räntesats/12,1,LånetsLöptid-ROWS($C$4:C310)+1,Amortering[[#This Row],[öppnings-
saldo]]),""),0)</f>
        <v>8.577223954407281E2</v>
      </c>
      <c r="G310" s="24">
        <f ca="1">IF(Amortering[[#This Row],[betalning
datum]]="",0,PropertyTaxAmount)</f>
        <v>375</v>
      </c>
      <c r="H310" s="24">
        <f ca="1">IF(Amortering[[#This Row],[betalning
datum]]="",0,Amortering[[#This Row],[ränta]]+Amortering[[#This Row],[lånebelopp]]+Amortering[[#This Row],[fastighets-
avgift]])</f>
        <v>1.445069402709942E3</v>
      </c>
      <c r="I310" s="24">
        <f ca="1">IF(Amortering[[#This Row],[betalning
datum]]="",0,Amortering[[#This Row],[öppnings-
saldo]]-Amortering[[#This Row],[lånebelopp]])</f>
        <v>5.096328174461139E4</v>
      </c>
      <c r="J310" s="18">
        <f ca="1">IF(Amortering[[#This Row],[slut-
saldo]]&gt;0,LastRow-ROW(),0)</f>
        <v>53</v>
      </c>
    </row>
    <row r="311" spans="2:10" ht="15" customHeight="1" x14ac:dyDescent="0.25">
      <c r="B311" s="11">
        <f>ROWS($B$4:B311)</f>
        <v>308</v>
      </c>
      <c r="C311" s="25">
        <f ca="1">IF(AngivnaVärden,IF(Amortering[[#This Row],['#]]&lt;=LånetsLöptid,IF(ROW()-ROW(Amortering[[#Headers],[betalning
datum]])=1,LoanStart,IF(I310&gt;0,EDATE(C310,1),"")),""),"")</f>
        <v>54081</v>
      </c>
      <c r="D311" s="24">
        <f ca="1">IF(ROW()-ROW(Amortering[[#Headers],[öppnings-
saldo]])=1,Lånebelopp,IF(Amortering[[#This Row],[betalning
datum]]="",0,INDEX(Amortering[], ROW()-4,8)))</f>
        <v>5.096328174461139E4</v>
      </c>
      <c r="E311" s="24">
        <f ca="1">IF(AngivnaVärden,IF(ROW()-ROW(Amortering[[#Headers],[ränta]])=1,-IPMT(Räntesats/12,1,LånetsLöptid-ROWS($C$4:C311)+1,Amortering[[#This Row],[öppnings-
saldo]]),IFERROR(-IPMT(Räntesats/12,1,Amortering[[#This Row],['#
återstående]],D312),0)),0)</f>
        <v>2.0875827294106801E2</v>
      </c>
      <c r="F311" s="24">
        <f ca="1">IFERROR(IF(AND(AngivnaVärden,Amortering[[#This Row],[betalning
datum]]&lt;&gt;""),-PPMT(Räntesats/12,1,LånetsLöptid-ROWS($C$4:C311)+1,Amortering[[#This Row],[öppnings-
saldo]]),""),0)</f>
        <v>8.612962387550643E2</v>
      </c>
      <c r="G311" s="24">
        <f ca="1">IF(Amortering[[#This Row],[betalning
datum]]="",0,PropertyTaxAmount)</f>
        <v>375</v>
      </c>
      <c r="H311" s="24">
        <f ca="1">IF(Amortering[[#This Row],[betalning
datum]]="",0,Amortering[[#This Row],[ränta]]+Amortering[[#This Row],[lånebelopp]]+Amortering[[#This Row],[fastighets-
avgift]])</f>
        <v>1.4450545116961323E3</v>
      </c>
      <c r="I311" s="24">
        <f ca="1">IF(Amortering[[#This Row],[betalning
datum]]="",0,Amortering[[#This Row],[öppnings-
saldo]]-Amortering[[#This Row],[lånebelopp]])</f>
        <v>5.0101985505856326E4</v>
      </c>
      <c r="J311" s="18">
        <f ca="1">IF(Amortering[[#This Row],[slut-
saldo]]&gt;0,LastRow-ROW(),0)</f>
        <v>52</v>
      </c>
    </row>
    <row r="312" spans="2:10" ht="15" customHeight="1" x14ac:dyDescent="0.25">
      <c r="B312" s="11">
        <f>ROWS($B$4:B312)</f>
        <v>309</v>
      </c>
      <c r="C312" s="25">
        <f ca="1">IF(AngivnaVärden,IF(Amortering[[#This Row],['#]]&lt;=LånetsLöptid,IF(ROW()-ROW(Amortering[[#Headers],[betalning
datum]])=1,LoanStart,IF(I311&gt;0,EDATE(C311,1),"")),""),"")</f>
        <v>54112</v>
      </c>
      <c r="D312" s="24">
        <f ca="1">IF(ROW()-ROW(Amortering[[#Headers],[öppnings-
saldo]])=1,Lånebelopp,IF(Amortering[[#This Row],[betalning
datum]]="",0,INDEX(Amortering[], ROW()-4,8)))</f>
        <v>5.0101985505856326E4</v>
      </c>
      <c r="E312" s="24">
        <f ca="1">IF(AngivnaVärden,IF(ROW()-ROW(Amortering[[#Headers],[ränta]])=1,-IPMT(Räntesats/12,1,LånetsLöptid-ROWS($C$4:C312)+1,Amortering[[#This Row],[öppnings-
saldo]]),IFERROR(-IPMT(Räntesats/12,1,Amortering[[#This Row],['#
återstående]],D313),0)),0)</f>
        <v>2.0515458555322132E2</v>
      </c>
      <c r="F312" s="24">
        <f ca="1">IFERROR(IF(AND(AngivnaVärden,Amortering[[#This Row],[betalning
datum]]&lt;&gt;""),-PPMT(Räntesats/12,1,LånetsLöptid-ROWS($C$4:C312)+1,Amortering[[#This Row],[öppnings-
saldo]]),""),0)</f>
        <v>8.648849730832105E2</v>
      </c>
      <c r="G312" s="24">
        <f ca="1">IF(Amortering[[#This Row],[betalning
datum]]="",0,PropertyTaxAmount)</f>
        <v>375</v>
      </c>
      <c r="H312" s="24">
        <f ca="1">IF(Amortering[[#This Row],[betalning
datum]]="",0,Amortering[[#This Row],[ränta]]+Amortering[[#This Row],[lånebelopp]]+Amortering[[#This Row],[fastighets-
avgift]])</f>
        <v>1.4450395586364318E3</v>
      </c>
      <c r="I312" s="24">
        <f ca="1">IF(Amortering[[#This Row],[betalning
datum]]="",0,Amortering[[#This Row],[öppnings-
saldo]]-Amortering[[#This Row],[lånebelopp]])</f>
        <v>4.923710053277312E4</v>
      </c>
      <c r="J312" s="18">
        <f ca="1">IF(Amortering[[#This Row],[slut-
saldo]]&gt;0,LastRow-ROW(),0)</f>
        <v>51</v>
      </c>
    </row>
    <row r="313" spans="2:10" ht="15" customHeight="1" x14ac:dyDescent="0.25">
      <c r="B313" s="11">
        <f>ROWS($B$4:B313)</f>
        <v>310</v>
      </c>
      <c r="C313" s="25">
        <f ca="1">IF(AngivnaVärden,IF(Amortering[[#This Row],['#]]&lt;=LånetsLöptid,IF(ROW()-ROW(Amortering[[#Headers],[betalning
datum]])=1,LoanStart,IF(I312&gt;0,EDATE(C312,1),"")),""),"")</f>
        <v>54141</v>
      </c>
      <c r="D313" s="24">
        <f ca="1">IF(ROW()-ROW(Amortering[[#Headers],[öppnings-
saldo]])=1,Lånebelopp,IF(Amortering[[#This Row],[betalning
datum]]="",0,INDEX(Amortering[], ROW()-4,8)))</f>
        <v>4.923710053277312E4</v>
      </c>
      <c r="E313" s="24">
        <f ca="1">IF(AngivnaVärden,IF(ROW()-ROW(Amortering[[#Headers],[ränta]])=1,-IPMT(Räntesats/12,1,LånetsLöptid-ROWS($C$4:C313)+1,Amortering[[#This Row],[öppnings-
saldo]]),IFERROR(-IPMT(Räntesats/12,1,Amortering[[#This Row],['#
återstående]],D314),0)),0)</f>
        <v>2.015358828012586E2</v>
      </c>
      <c r="F313" s="24">
        <f ca="1">IFERROR(IF(AND(AngivnaVärden,Amortering[[#This Row],[betalning
datum]]&lt;&gt;""),-PPMT(Räntesats/12,1,LånetsLöptid-ROWS($C$4:C313)+1,Amortering[[#This Row],[öppnings-
saldo]]),""),0)</f>
        <v>8.684886604710574E2</v>
      </c>
      <c r="G313" s="24">
        <f ca="1">IF(Amortering[[#This Row],[betalning
datum]]="",0,PropertyTaxAmount)</f>
        <v>375</v>
      </c>
      <c r="H313" s="24">
        <f ca="1">IF(Amortering[[#This Row],[betalning
datum]]="",0,Amortering[[#This Row],[ränta]]+Amortering[[#This Row],[lånebelopp]]+Amortering[[#This Row],[fastighets-
avgift]])</f>
        <v>1.445024543272316E3</v>
      </c>
      <c r="I313" s="24">
        <f ca="1">IF(Amortering[[#This Row],[betalning
datum]]="",0,Amortering[[#This Row],[öppnings-
saldo]]-Amortering[[#This Row],[lånebelopp]])</f>
        <v>4.836861187230206E4</v>
      </c>
      <c r="J313" s="18">
        <f ca="1">IF(Amortering[[#This Row],[slut-
saldo]]&gt;0,LastRow-ROW(),0)</f>
        <v>50</v>
      </c>
    </row>
    <row r="314" spans="2:10" ht="15" customHeight="1" x14ac:dyDescent="0.25">
      <c r="B314" s="11">
        <f>ROWS($B$4:B314)</f>
        <v>311</v>
      </c>
      <c r="C314" s="25">
        <f ca="1">IF(AngivnaVärden,IF(Amortering[[#This Row],['#]]&lt;=LånetsLöptid,IF(ROW()-ROW(Amortering[[#Headers],[betalning
datum]])=1,LoanStart,IF(I313&gt;0,EDATE(C313,1),"")),""),"")</f>
        <v>54172</v>
      </c>
      <c r="D314" s="24">
        <f ca="1">IF(ROW()-ROW(Amortering[[#Headers],[öppnings-
saldo]])=1,Lånebelopp,IF(Amortering[[#This Row],[betalning
datum]]="",0,INDEX(Amortering[], ROW()-4,8)))</f>
        <v>4.836861187230206E4</v>
      </c>
      <c r="E314" s="24">
        <f ca="1">IF(AngivnaVärden,IF(ROW()-ROW(Amortering[[#Headers],[ränta]])=1,-IPMT(Räntesats/12,1,LånetsLöptid-ROWS($C$4:C314)+1,Amortering[[#This Row],[öppnings-
saldo]]),IFERROR(-IPMT(Räntesats/12,1,Amortering[[#This Row],['#
återstående]],D315),0)),0)</f>
        <v>1.9790210212116267E2</v>
      </c>
      <c r="F314" s="24">
        <f ca="1">IFERROR(IF(AND(AngivnaVärden,Amortering[[#This Row],[betalning
datum]]&lt;&gt;""),-PPMT(Räntesats/12,1,LånetsLöptid-ROWS($C$4:C314)+1,Amortering[[#This Row],[öppnings-
saldo]]),""),0)</f>
        <v>872.10736322302</v>
      </c>
      <c r="G314" s="24">
        <f ca="1">IF(Amortering[[#This Row],[betalning
datum]]="",0,PropertyTaxAmount)</f>
        <v>375</v>
      </c>
      <c r="H314" s="24">
        <f ca="1">IF(Amortering[[#This Row],[betalning
datum]]="",0,Amortering[[#This Row],[ränta]]+Amortering[[#This Row],[lånebelopp]]+Amortering[[#This Row],[fastighets-
avgift]])</f>
        <v>1.4450094653441827E3</v>
      </c>
      <c r="I314" s="24">
        <f ca="1">IF(Amortering[[#This Row],[betalning
datum]]="",0,Amortering[[#This Row],[öppnings-
saldo]]-Amortering[[#This Row],[lånebelopp]])</f>
        <v>4.7496504509079045E4</v>
      </c>
      <c r="J314" s="18">
        <f ca="1">IF(Amortering[[#This Row],[slut-
saldo]]&gt;0,LastRow-ROW(),0)</f>
        <v>49</v>
      </c>
    </row>
    <row r="315" spans="2:10" ht="15" customHeight="1" x14ac:dyDescent="0.25">
      <c r="B315" s="11">
        <f>ROWS($B$4:B315)</f>
        <v>312</v>
      </c>
      <c r="C315" s="25">
        <f ca="1">IF(AngivnaVärden,IF(Amortering[[#This Row],['#]]&lt;=LånetsLöptid,IF(ROW()-ROW(Amortering[[#Headers],[betalning
datum]])=1,LoanStart,IF(I314&gt;0,EDATE(C314,1),"")),""),"")</f>
        <v>54202</v>
      </c>
      <c r="D315" s="24">
        <f ca="1">IF(ROW()-ROW(Amortering[[#Headers],[öppnings-
saldo]])=1,Lånebelopp,IF(Amortering[[#This Row],[betalning
datum]]="",0,INDEX(Amortering[], ROW()-4,8)))</f>
        <v>4.7496504509079045E4</v>
      </c>
      <c r="E315" s="24">
        <f ca="1">IF(AngivnaVärden,IF(ROW()-ROW(Amortering[[#Headers],[ränta]])=1,-IPMT(Räntesats/12,1,LånetsLöptid-ROWS($C$4:C315)+1,Amortering[[#This Row],[öppnings-
saldo]]),IFERROR(-IPMT(Räntesats/12,1,Amortering[[#This Row],['#
återstående]],D316),0)),0)</f>
        <v>1.9425318068823304E2</v>
      </c>
      <c r="F315" s="24">
        <f ca="1">IFERROR(IF(AND(AngivnaVärden,Amortering[[#This Row],[betalning
datum]]&lt;&gt;""),-PPMT(Räntesats/12,1,LånetsLöptid-ROWS($C$4:C315)+1,Amortering[[#This Row],[öppnings-
saldo]]),""),0)</f>
        <v>8.757411439031162E2</v>
      </c>
      <c r="G315" s="24">
        <f ca="1">IF(Amortering[[#This Row],[betalning
datum]]="",0,PropertyTaxAmount)</f>
        <v>375</v>
      </c>
      <c r="H315" s="24">
        <f ca="1">IF(Amortering[[#This Row],[betalning
datum]]="",0,Amortering[[#This Row],[ränta]]+Amortering[[#This Row],[lånebelopp]]+Amortering[[#This Row],[fastighets-
avgift]])</f>
        <v>1.4449943245913491E3</v>
      </c>
      <c r="I315" s="24">
        <f ca="1">IF(Amortering[[#This Row],[betalning
datum]]="",0,Amortering[[#This Row],[öppnings-
saldo]]-Amortering[[#This Row],[lånebelopp]])</f>
        <v>4.662076336517593E4</v>
      </c>
      <c r="J315" s="18">
        <f ca="1">IF(Amortering[[#This Row],[slut-
saldo]]&gt;0,LastRow-ROW(),0)</f>
        <v>48</v>
      </c>
    </row>
    <row r="316" spans="2:10" ht="15" customHeight="1" x14ac:dyDescent="0.25">
      <c r="B316" s="11">
        <f>ROWS($B$4:B316)</f>
        <v>313</v>
      </c>
      <c r="C316" s="25">
        <f ca="1">IF(AngivnaVärden,IF(Amortering[[#This Row],['#]]&lt;=LånetsLöptid,IF(ROW()-ROW(Amortering[[#Headers],[betalning
datum]])=1,LoanStart,IF(I315&gt;0,EDATE(C315,1),"")),""),"")</f>
        <v>54233</v>
      </c>
      <c r="D316" s="24">
        <f ca="1">IF(ROW()-ROW(Amortering[[#Headers],[öppnings-
saldo]])=1,Lånebelopp,IF(Amortering[[#This Row],[betalning
datum]]="",0,INDEX(Amortering[], ROW()-4,8)))</f>
        <v>4.662076336517593E4</v>
      </c>
      <c r="E316" s="24">
        <f ca="1">IF(AngivnaVärden,IF(ROW()-ROW(Amortering[[#Headers],[ränta]])=1,-IPMT(Räntesats/12,1,LånetsLöptid-ROWS($C$4:C316)+1,Amortering[[#This Row],[öppnings-
saldo]]),IFERROR(-IPMT(Räntesats/12,1,Amortering[[#This Row],['#
återstående]],D317),0)),0)</f>
        <v>1.9058905541599952E2</v>
      </c>
      <c r="F316" s="24">
        <f ca="1">IFERROR(IF(AND(AngivnaVärden,Amortering[[#This Row],[betalning
datum]]&lt;&gt;""),-PPMT(Räntesats/12,1,LånetsLöptid-ROWS($C$4:C316)+1,Amortering[[#This Row],[öppnings-
saldo]]),""),0)</f>
        <v>8.793900653360457E2</v>
      </c>
      <c r="G316" s="24">
        <f ca="1">IF(Amortering[[#This Row],[betalning
datum]]="",0,PropertyTaxAmount)</f>
        <v>375</v>
      </c>
      <c r="H316" s="24">
        <f ca="1">IF(Amortering[[#This Row],[betalning
datum]]="",0,Amortering[[#This Row],[ränta]]+Amortering[[#This Row],[lånebelopp]]+Amortering[[#This Row],[fastighets-
avgift]])</f>
        <v>1.4449791207520452E3</v>
      </c>
      <c r="I316" s="24">
        <f ca="1">IF(Amortering[[#This Row],[betalning
datum]]="",0,Amortering[[#This Row],[öppnings-
saldo]]-Amortering[[#This Row],[lånebelopp]])</f>
        <v>4.5741373299839885E4</v>
      </c>
      <c r="J316" s="18">
        <f ca="1">IF(Amortering[[#This Row],[slut-
saldo]]&gt;0,LastRow-ROW(),0)</f>
        <v>47</v>
      </c>
    </row>
    <row r="317" spans="2:10" ht="15" customHeight="1" x14ac:dyDescent="0.25">
      <c r="B317" s="11">
        <f>ROWS($B$4:B317)</f>
        <v>314</v>
      </c>
      <c r="C317" s="25">
        <f ca="1">IF(AngivnaVärden,IF(Amortering[[#This Row],['#]]&lt;=LånetsLöptid,IF(ROW()-ROW(Amortering[[#Headers],[betalning
datum]])=1,LoanStart,IF(I316&gt;0,EDATE(C316,1),"")),""),"")</f>
        <v>54263</v>
      </c>
      <c r="D317" s="24">
        <f ca="1">IF(ROW()-ROW(Amortering[[#Headers],[öppnings-
saldo]])=1,Lånebelopp,IF(Amortering[[#This Row],[betalning
datum]]="",0,INDEX(Amortering[], ROW()-4,8)))</f>
        <v>4.5741373299839885E4</v>
      </c>
      <c r="E317" s="24">
        <f ca="1">IF(AngivnaVärden,IF(ROW()-ROW(Amortering[[#Headers],[ränta]])=1,-IPMT(Räntesats/12,1,LånetsLöptid-ROWS($C$4:C317)+1,Amortering[[#This Row],[öppnings-
saldo]]),IFERROR(-IPMT(Räntesats/12,1,Amortering[[#This Row],['#
återstående]],D318),0)),0)</f>
        <v>1.869096629551317E2</v>
      </c>
      <c r="F317" s="24">
        <f ca="1">IFERROR(IF(AND(AngivnaVärden,Amortering[[#This Row],[betalning
datum]]&lt;&gt;""),-PPMT(Räntesats/12,1,LånetsLöptid-ROWS($C$4:C317)+1,Amortering[[#This Row],[öppnings-
saldo]]),""),0)</f>
        <v>8.830541906082791E2</v>
      </c>
      <c r="G317" s="24">
        <f ca="1">IF(Amortering[[#This Row],[betalning
datum]]="",0,PropertyTaxAmount)</f>
        <v>375</v>
      </c>
      <c r="H317" s="24">
        <f ca="1">IF(Amortering[[#This Row],[betalning
datum]]="",0,Amortering[[#This Row],[ränta]]+Amortering[[#This Row],[lånebelopp]]+Amortering[[#This Row],[fastighets-
avgift]])</f>
        <v>1.4449638535634108E3</v>
      </c>
      <c r="I317" s="24">
        <f ca="1">IF(Amortering[[#This Row],[betalning
datum]]="",0,Amortering[[#This Row],[öppnings-
saldo]]-Amortering[[#This Row],[lånebelopp]])</f>
        <v>4.4858319109231605E4</v>
      </c>
      <c r="J317" s="18">
        <f ca="1">IF(Amortering[[#This Row],[slut-
saldo]]&gt;0,LastRow-ROW(),0)</f>
        <v>46</v>
      </c>
    </row>
    <row r="318" spans="2:10" ht="15" customHeight="1" x14ac:dyDescent="0.25">
      <c r="B318" s="11">
        <f>ROWS($B$4:B318)</f>
        <v>315</v>
      </c>
      <c r="C318" s="25">
        <f ca="1">IF(AngivnaVärden,IF(Amortering[[#This Row],['#]]&lt;=LånetsLöptid,IF(ROW()-ROW(Amortering[[#Headers],[betalning
datum]])=1,LoanStart,IF(I317&gt;0,EDATE(C317,1),"")),""),"")</f>
        <v>54294</v>
      </c>
      <c r="D318" s="24">
        <f ca="1">IF(ROW()-ROW(Amortering[[#Headers],[öppnings-
saldo]])=1,Lånebelopp,IF(Amortering[[#This Row],[betalning
datum]]="",0,INDEX(Amortering[], ROW()-4,8)))</f>
        <v>4.4858319109231605E4</v>
      </c>
      <c r="E318" s="24">
        <f ca="1">IF(AngivnaVärden,IF(ROW()-ROW(Amortering[[#Headers],[ränta]])=1,-IPMT(Räntesats/12,1,LånetsLöptid-ROWS($C$4:C318)+1,Amortering[[#This Row],[öppnings-
saldo]]),IFERROR(-IPMT(Räntesats/12,1,Amortering[[#This Row],['#
återstående]],D319),0)),0)</f>
        <v>1.832149396923436E2</v>
      </c>
      <c r="F318" s="24">
        <f ca="1">IFERROR(IF(AND(AngivnaVärden,Amortering[[#This Row],[betalning
datum]]&lt;&gt;""),-PPMT(Räntesats/12,1,LånetsLöptid-ROWS($C$4:C318)+1,Amortering[[#This Row],[öppnings-
saldo]]),""),0)</f>
        <v>8.86733583069147E2</v>
      </c>
      <c r="G318" s="24">
        <f ca="1">IF(Amortering[[#This Row],[betalning
datum]]="",0,PropertyTaxAmount)</f>
        <v>375</v>
      </c>
      <c r="H318" s="24">
        <f ca="1">IF(Amortering[[#This Row],[betalning
datum]]="",0,Amortering[[#This Row],[ränta]]+Amortering[[#This Row],[lånebelopp]]+Amortering[[#This Row],[fastighets-
avgift]])</f>
        <v>1.4449485227614905E3</v>
      </c>
      <c r="I318" s="24">
        <f ca="1">IF(Amortering[[#This Row],[betalning
datum]]="",0,Amortering[[#This Row],[öppnings-
saldo]]-Amortering[[#This Row],[lånebelopp]])</f>
        <v>4.397158552616246E4</v>
      </c>
      <c r="J318" s="18">
        <f ca="1">IF(Amortering[[#This Row],[slut-
saldo]]&gt;0,LastRow-ROW(),0)</f>
        <v>45</v>
      </c>
    </row>
    <row r="319" spans="2:10" ht="15" customHeight="1" x14ac:dyDescent="0.25">
      <c r="B319" s="11">
        <f>ROWS($B$4:B319)</f>
        <v>316</v>
      </c>
      <c r="C319" s="25">
        <f ca="1">IF(AngivnaVärden,IF(Amortering[[#This Row],['#]]&lt;=LånetsLöptid,IF(ROW()-ROW(Amortering[[#Headers],[betalning
datum]])=1,LoanStart,IF(I318&gt;0,EDATE(C318,1),"")),""),"")</f>
        <v>54325</v>
      </c>
      <c r="D319" s="24">
        <f ca="1">IF(ROW()-ROW(Amortering[[#Headers],[öppnings-
saldo]])=1,Lånebelopp,IF(Amortering[[#This Row],[betalning
datum]]="",0,INDEX(Amortering[], ROW()-4,8)))</f>
        <v>4.397158552616246E4</v>
      </c>
      <c r="E319" s="24">
        <f ca="1">IF(AngivnaVärden,IF(ROW()-ROW(Amortering[[#Headers],[ränta]])=1,-IPMT(Räntesats/12,1,LånetsLöptid-ROWS($C$4:C319)+1,Amortering[[#This Row],[öppnings-
saldo]]),IFERROR(-IPMT(Räntesats/12,1,Amortering[[#This Row],['#
återstående]],D320),0)),0)</f>
        <v>1.7950482174929385E2</v>
      </c>
      <c r="F319" s="24">
        <f ca="1">IFERROR(IF(AND(AngivnaVärden,Amortering[[#This Row],[betalning
datum]]&lt;&gt;""),-PPMT(Räntesats/12,1,LånetsLöptid-ROWS($C$4:C319)+1,Amortering[[#This Row],[öppnings-
saldo]]),""),0)</f>
        <v>8.904283063319352E2</v>
      </c>
      <c r="G319" s="24">
        <f ca="1">IF(Amortering[[#This Row],[betalning
datum]]="",0,PropertyTaxAmount)</f>
        <v>375</v>
      </c>
      <c r="H319" s="24">
        <f ca="1">IF(Amortering[[#This Row],[betalning
datum]]="",0,Amortering[[#This Row],[ränta]]+Amortering[[#This Row],[lånebelopp]]+Amortering[[#This Row],[fastighets-
avgift]])</f>
        <v>1.4449331280812291E3</v>
      </c>
      <c r="I319" s="24">
        <f ca="1">IF(Amortering[[#This Row],[betalning
datum]]="",0,Amortering[[#This Row],[öppnings-
saldo]]-Amortering[[#This Row],[lånebelopp]])</f>
        <v>4.308115721983052E4</v>
      </c>
      <c r="J319" s="18">
        <f ca="1">IF(Amortering[[#This Row],[slut-
saldo]]&gt;0,LastRow-ROW(),0)</f>
        <v>44</v>
      </c>
    </row>
    <row r="320" spans="2:10" ht="15" customHeight="1" x14ac:dyDescent="0.25">
      <c r="B320" s="11">
        <f>ROWS($B$4:B320)</f>
        <v>317</v>
      </c>
      <c r="C320" s="25">
        <f ca="1">IF(AngivnaVärden,IF(Amortering[[#This Row],['#]]&lt;=LånetsLöptid,IF(ROW()-ROW(Amortering[[#Headers],[betalning
datum]])=1,LoanStart,IF(I319&gt;0,EDATE(C319,1),"")),""),"")</f>
        <v>54355</v>
      </c>
      <c r="D320" s="24">
        <f ca="1">IF(ROW()-ROW(Amortering[[#Headers],[öppnings-
saldo]])=1,Lånebelopp,IF(Amortering[[#This Row],[betalning
datum]]="",0,INDEX(Amortering[], ROW()-4,8)))</f>
        <v>4.308115721983052E4</v>
      </c>
      <c r="E320" s="24">
        <f ca="1">IF(AngivnaVärden,IF(ROW()-ROW(Amortering[[#Headers],[ränta]])=1,-IPMT(Räntesats/12,1,LånetsLöptid-ROWS($C$4:C320)+1,Amortering[[#This Row],[öppnings-
saldo]]),IFERROR(-IPMT(Räntesats/12,1,Amortering[[#This Row],['#
återstående]],D321),0)),0)</f>
        <v>1.757792449814814E2</v>
      </c>
      <c r="F320" s="24">
        <f ca="1">IFERROR(IF(AND(AngivnaVärden,Amortering[[#This Row],[betalning
datum]]&lt;&gt;""),-PPMT(Räntesats/12,1,LånetsLöptid-ROWS($C$4:C320)+1,Amortering[[#This Row],[öppnings-
saldo]]),""),0)</f>
        <v>8.941384242749848E2</v>
      </c>
      <c r="G320" s="24">
        <f ca="1">IF(Amortering[[#This Row],[betalning
datum]]="",0,PropertyTaxAmount)</f>
        <v>375</v>
      </c>
      <c r="H320" s="24">
        <f ca="1">IF(Amortering[[#This Row],[betalning
datum]]="",0,Amortering[[#This Row],[ränta]]+Amortering[[#This Row],[lånebelopp]]+Amortering[[#This Row],[fastighets-
avgift]])</f>
        <v>1.4449176692564663E3</v>
      </c>
      <c r="I320" s="24">
        <f ca="1">IF(Amortering[[#This Row],[betalning
datum]]="",0,Amortering[[#This Row],[öppnings-
saldo]]-Amortering[[#This Row],[lånebelopp]])</f>
        <v>4.218701879555554E4</v>
      </c>
      <c r="J320" s="18">
        <f ca="1">IF(Amortering[[#This Row],[slut-
saldo]]&gt;0,LastRow-ROW(),0)</f>
        <v>43</v>
      </c>
    </row>
    <row r="321" spans="2:10" ht="15" customHeight="1" x14ac:dyDescent="0.25">
      <c r="B321" s="11">
        <f>ROWS($B$4:B321)</f>
        <v>318</v>
      </c>
      <c r="C321" s="25">
        <f ca="1">IF(AngivnaVärden,IF(Amortering[[#This Row],['#]]&lt;=LånetsLöptid,IF(ROW()-ROW(Amortering[[#Headers],[betalning
datum]])=1,LoanStart,IF(I320&gt;0,EDATE(C320,1),"")),""),"")</f>
        <v>54386</v>
      </c>
      <c r="D321" s="24">
        <f ca="1">IF(ROW()-ROW(Amortering[[#Headers],[öppnings-
saldo]])=1,Lånebelopp,IF(Amortering[[#This Row],[betalning
datum]]="",0,INDEX(Amortering[], ROW()-4,8)))</f>
        <v>4.218701879555554E4</v>
      </c>
      <c r="E321" s="24">
        <f ca="1">IF(AngivnaVärden,IF(ROW()-ROW(Amortering[[#Headers],[ränta]])=1,-IPMT(Räntesats/12,1,LånetsLöptid-ROWS($C$4:C321)+1,Amortering[[#This Row],[öppnings-
saldo]]),IFERROR(-IPMT(Räntesats/12,1,Amortering[[#This Row],['#
återstående]],D322),0)),0)</f>
        <v>1.720381449771364E2</v>
      </c>
      <c r="F321" s="24">
        <f ca="1">IFERROR(IF(AND(AngivnaVärden,Amortering[[#This Row],[betalning
datum]]&lt;&gt;""),-PPMT(Räntesats/12,1,LånetsLöptid-ROWS($C$4:C321)+1,Amortering[[#This Row],[öppnings-
saldo]]),""),0)</f>
        <v>8.978640010427972E2</v>
      </c>
      <c r="G321" s="24">
        <f ca="1">IF(Amortering[[#This Row],[betalning
datum]]="",0,PropertyTaxAmount)</f>
        <v>375</v>
      </c>
      <c r="H321" s="24">
        <f ca="1">IF(Amortering[[#This Row],[betalning
datum]]="",0,Amortering[[#This Row],[ränta]]+Amortering[[#This Row],[lånebelopp]]+Amortering[[#This Row],[fastighets-
avgift]])</f>
        <v>1.4449021460199335E3</v>
      </c>
      <c r="I321" s="24">
        <f ca="1">IF(Amortering[[#This Row],[betalning
datum]]="",0,Amortering[[#This Row],[öppnings-
saldo]]-Amortering[[#This Row],[lånebelopp]])</f>
        <v>4.128915479451274E4</v>
      </c>
      <c r="J321" s="18">
        <f ca="1">IF(Amortering[[#This Row],[slut-
saldo]]&gt;0,LastRow-ROW(),0)</f>
        <v>42</v>
      </c>
    </row>
    <row r="322" spans="2:10" ht="15" customHeight="1" x14ac:dyDescent="0.25">
      <c r="B322" s="11">
        <f>ROWS($B$4:B322)</f>
        <v>319</v>
      </c>
      <c r="C322" s="25">
        <f ca="1">IF(AngivnaVärden,IF(Amortering[[#This Row],['#]]&lt;=LånetsLöptid,IF(ROW()-ROW(Amortering[[#Headers],[betalning
datum]])=1,LoanStart,IF(I321&gt;0,EDATE(C321,1),"")),""),"")</f>
        <v>54416</v>
      </c>
      <c r="D322" s="24">
        <f ca="1">IF(ROW()-ROW(Amortering[[#Headers],[öppnings-
saldo]])=1,Lånebelopp,IF(Amortering[[#This Row],[betalning
datum]]="",0,INDEX(Amortering[], ROW()-4,8)))</f>
        <v>4.128915479451274E4</v>
      </c>
      <c r="E322" s="24">
        <f ca="1">IF(AngivnaVärden,IF(ROW()-ROW(Amortering[[#Headers],[ränta]])=1,-IPMT(Räntesats/12,1,LånetsLöptid-ROWS($C$4:C322)+1,Amortering[[#This Row],[öppnings-
saldo]]),IFERROR(-IPMT(Räntesats/12,1,Amortering[[#This Row],['#
återstående]],D323),0)),0)</f>
        <v>1.6828145705610666E2</v>
      </c>
      <c r="F322" s="24">
        <f ca="1">IFERROR(IF(AND(AngivnaVärden,Amortering[[#This Row],[betalning
datum]]&lt;&gt;""),-PPMT(Räntesats/12,1,LånetsLöptid-ROWS($C$4:C322)+1,Amortering[[#This Row],[öppnings-
saldo]]),""),0)</f>
        <v>9.016051010471422E2</v>
      </c>
      <c r="G322" s="24">
        <f ca="1">IF(Amortering[[#This Row],[betalning
datum]]="",0,PropertyTaxAmount)</f>
        <v>375</v>
      </c>
      <c r="H322" s="24">
        <f ca="1">IF(Amortering[[#This Row],[betalning
datum]]="",0,Amortering[[#This Row],[ränta]]+Amortering[[#This Row],[lånebelopp]]+Amortering[[#This Row],[fastighets-
avgift]])</f>
        <v>1.4448865581032487E3</v>
      </c>
      <c r="I322" s="24">
        <f ca="1">IF(Amortering[[#This Row],[betalning
datum]]="",0,Amortering[[#This Row],[öppnings-
saldo]]-Amortering[[#This Row],[lånebelopp]])</f>
        <v>40387.5496934656</v>
      </c>
      <c r="J322" s="18">
        <f ca="1">IF(Amortering[[#This Row],[slut-
saldo]]&gt;0,LastRow-ROW(),0)</f>
        <v>41</v>
      </c>
    </row>
    <row r="323" spans="2:10" ht="15" customHeight="1" x14ac:dyDescent="0.25">
      <c r="B323" s="11">
        <f>ROWS($B$4:B323)</f>
        <v>320</v>
      </c>
      <c r="C323" s="25">
        <f ca="1">IF(AngivnaVärden,IF(Amortering[[#This Row],['#]]&lt;=LånetsLöptid,IF(ROW()-ROW(Amortering[[#Headers],[betalning
datum]])=1,LoanStart,IF(I322&gt;0,EDATE(C322,1),"")),""),"")</f>
        <v>54447</v>
      </c>
      <c r="D323" s="24">
        <f ca="1">IF(ROW()-ROW(Amortering[[#Headers],[öppnings-
saldo]])=1,Lånebelopp,IF(Amortering[[#This Row],[betalning
datum]]="",0,INDEX(Amortering[], ROW()-4,8)))</f>
        <v>40387.5496934656</v>
      </c>
      <c r="E323" s="24">
        <f ca="1">IF(AngivnaVärden,IF(ROW()-ROW(Amortering[[#Headers],[ränta]])=1,-IPMT(Räntesats/12,1,LånetsLöptid-ROWS($C$4:C323)+1,Amortering[[#This Row],[öppnings-
saldo]]),IFERROR(-IPMT(Räntesats/12,1,Amortering[[#This Row],['#
återstående]],D324),0)),0)</f>
        <v>1.6450911626873926E2</v>
      </c>
      <c r="F323" s="24">
        <f ca="1">IFERROR(IF(AND(AngivnaVärden,Amortering[[#This Row],[betalning
datum]]&lt;&gt;""),-PPMT(Räntesats/12,1,LånetsLöptid-ROWS($C$4:C323)+1,Amortering[[#This Row],[öppnings-
saldo]]),""),0)</f>
        <v>9.053617889681718E2</v>
      </c>
      <c r="G323" s="24">
        <f ca="1">IF(Amortering[[#This Row],[betalning
datum]]="",0,PropertyTaxAmount)</f>
        <v>375</v>
      </c>
      <c r="H323" s="24">
        <f ca="1">IF(Amortering[[#This Row],[betalning
datum]]="",0,Amortering[[#This Row],[ränta]]+Amortering[[#This Row],[lånebelopp]]+Amortering[[#This Row],[fastighets-
avgift]])</f>
        <v>1.444870905236911E3</v>
      </c>
      <c r="I323" s="24">
        <f ca="1">IF(Amortering[[#This Row],[betalning
datum]]="",0,Amortering[[#This Row],[öppnings-
saldo]]-Amortering[[#This Row],[lånebelopp]])</f>
        <v>3.948218790449743E4</v>
      </c>
      <c r="J323" s="18">
        <f ca="1">IF(Amortering[[#This Row],[slut-
saldo]]&gt;0,LastRow-ROW(),0)</f>
        <v>40</v>
      </c>
    </row>
    <row r="324" spans="2:10" ht="15" customHeight="1" x14ac:dyDescent="0.25">
      <c r="B324" s="11">
        <f>ROWS($B$4:B324)</f>
        <v>321</v>
      </c>
      <c r="C324" s="25">
        <f ca="1">IF(AngivnaVärden,IF(Amortering[[#This Row],['#]]&lt;=LånetsLöptid,IF(ROW()-ROW(Amortering[[#Headers],[betalning
datum]])=1,LoanStart,IF(I323&gt;0,EDATE(C323,1),"")),""),"")</f>
        <v>54478</v>
      </c>
      <c r="D324" s="24">
        <f ca="1">IF(ROW()-ROW(Amortering[[#Headers],[öppnings-
saldo]])=1,Lånebelopp,IF(Amortering[[#This Row],[betalning
datum]]="",0,INDEX(Amortering[], ROW()-4,8)))</f>
        <v>3.948218790449743E4</v>
      </c>
      <c r="E324" s="24">
        <f ca="1">IF(AngivnaVärden,IF(ROW()-ROW(Amortering[[#Headers],[ränta]])=1,-IPMT(Räntesats/12,1,LånetsLöptid-ROWS($C$4:C324)+1,Amortering[[#This Row],[öppnings-
saldo]]),IFERROR(-IPMT(Räntesats/12,1,Amortering[[#This Row],['#
återstående]],D325),0)),0)</f>
        <v>1.6072105739475785E2</v>
      </c>
      <c r="F324" s="24">
        <f ca="1">IFERROR(IF(AND(AngivnaVärden,Amortering[[#This Row],[betalning
datum]]&lt;&gt;""),-PPMT(Räntesats/12,1,LånetsLöptid-ROWS($C$4:C324)+1,Amortering[[#This Row],[öppnings-
saldo]]),""),0)</f>
        <v>9.091341297555394E2</v>
      </c>
      <c r="G324" s="24">
        <f ca="1">IF(Amortering[[#This Row],[betalning
datum]]="",0,PropertyTaxAmount)</f>
        <v>375</v>
      </c>
      <c r="H324" s="24">
        <f ca="1">IF(Amortering[[#This Row],[betalning
datum]]="",0,Amortering[[#This Row],[ränta]]+Amortering[[#This Row],[lånebelopp]]+Amortering[[#This Row],[fastighets-
avgift]])</f>
        <v>1.4448551871502973E3</v>
      </c>
      <c r="I324" s="24">
        <f ca="1">IF(Amortering[[#This Row],[betalning
datum]]="",0,Amortering[[#This Row],[öppnings-
saldo]]-Amortering[[#This Row],[lånebelopp]])</f>
        <v>3.8573053774741886E4</v>
      </c>
      <c r="J324" s="18">
        <f ca="1">IF(Amortering[[#This Row],[slut-
saldo]]&gt;0,LastRow-ROW(),0)</f>
        <v>39</v>
      </c>
    </row>
    <row r="325" spans="2:10" ht="15" customHeight="1" x14ac:dyDescent="0.25">
      <c r="B325" s="11">
        <f>ROWS($B$4:B325)</f>
        <v>322</v>
      </c>
      <c r="C325" s="25">
        <f ca="1">IF(AngivnaVärden,IF(Amortering[[#This Row],['#]]&lt;=LånetsLöptid,IF(ROW()-ROW(Amortering[[#Headers],[betalning
datum]])=1,LoanStart,IF(I324&gt;0,EDATE(C324,1),"")),""),"")</f>
        <v>54506</v>
      </c>
      <c r="D325" s="24">
        <f ca="1">IF(ROW()-ROW(Amortering[[#Headers],[öppnings-
saldo]])=1,Lånebelopp,IF(Amortering[[#This Row],[betalning
datum]]="",0,INDEX(Amortering[], ROW()-4,8)))</f>
        <v>3.8573053774741886E4</v>
      </c>
      <c r="E325" s="24">
        <f ca="1">IF(AngivnaVärden,IF(ROW()-ROW(Amortering[[#Headers],[ränta]])=1,-IPMT(Räntesats/12,1,LånetsLöptid-ROWS($C$4:C325)+1,Amortering[[#This Row],[öppnings-
saldo]]),IFERROR(-IPMT(Räntesats/12,1,Amortering[[#This Row],['#
återstående]],D326),0)),0)</f>
        <v>1.5691721494213485E2</v>
      </c>
      <c r="F325" s="24">
        <f ca="1">IFERROR(IF(AND(AngivnaVärden,Amortering[[#This Row],[betalning
datum]]&lt;&gt;""),-PPMT(Räntesats/12,1,LånetsLöptid-ROWS($C$4:C325)+1,Amortering[[#This Row],[öppnings-
saldo]]),""),0)</f>
        <v>9.129221886295206E2</v>
      </c>
      <c r="G325" s="24">
        <f ca="1">IF(Amortering[[#This Row],[betalning
datum]]="",0,PropertyTaxAmount)</f>
        <v>375</v>
      </c>
      <c r="H325" s="24">
        <f ca="1">IF(Amortering[[#This Row],[betalning
datum]]="",0,Amortering[[#This Row],[ränta]]+Amortering[[#This Row],[lånebelopp]]+Amortering[[#This Row],[fastighets-
avgift]])</f>
        <v>1.4448394035716556E3</v>
      </c>
      <c r="I325" s="24">
        <f ca="1">IF(Amortering[[#This Row],[betalning
datum]]="",0,Amortering[[#This Row],[öppnings-
saldo]]-Amortering[[#This Row],[lånebelopp]])</f>
        <v>3.7660131586112366E4</v>
      </c>
      <c r="J325" s="18">
        <f ca="1">IF(Amortering[[#This Row],[slut-
saldo]]&gt;0,LastRow-ROW(),0)</f>
        <v>38</v>
      </c>
    </row>
    <row r="326" spans="2:10" ht="15" customHeight="1" x14ac:dyDescent="0.25">
      <c r="B326" s="11">
        <f>ROWS($B$4:B326)</f>
        <v>323</v>
      </c>
      <c r="C326" s="25">
        <f ca="1">IF(AngivnaVärden,IF(Amortering[[#This Row],['#]]&lt;=LånetsLöptid,IF(ROW()-ROW(Amortering[[#Headers],[betalning
datum]])=1,LoanStart,IF(I325&gt;0,EDATE(C325,1),"")),""),"")</f>
        <v>54537</v>
      </c>
      <c r="D326" s="24">
        <f ca="1">IF(ROW()-ROW(Amortering[[#Headers],[öppnings-
saldo]])=1,Lånebelopp,IF(Amortering[[#This Row],[betalning
datum]]="",0,INDEX(Amortering[], ROW()-4,8)))</f>
        <v>3.7660131586112366E4</v>
      </c>
      <c r="E326" s="24">
        <f ca="1">IF(AngivnaVärden,IF(ROW()-ROW(Amortering[[#Headers],[ränta]])=1,-IPMT(Räntesats/12,1,LånetsLöptid-ROWS($C$4:C326)+1,Amortering[[#This Row],[öppnings-
saldo]]),IFERROR(-IPMT(Räntesats/12,1,Amortering[[#This Row],['#
återstående]],D327),0)),0)</f>
        <v>1.5309752314595926E2</v>
      </c>
      <c r="F326" s="24">
        <f ca="1">IFERROR(IF(AND(AngivnaVärden,Amortering[[#This Row],[betalning
datum]]&lt;&gt;""),-PPMT(Räntesats/12,1,LånetsLöptid-ROWS($C$4:C326)+1,Amortering[[#This Row],[öppnings-
saldo]]),""),0)</f>
        <v>9.167260310821438E2</v>
      </c>
      <c r="G326" s="24">
        <f ca="1">IF(Amortering[[#This Row],[betalning
datum]]="",0,PropertyTaxAmount)</f>
        <v>375</v>
      </c>
      <c r="H326" s="24">
        <f ca="1">IF(Amortering[[#This Row],[betalning
datum]]="",0,Amortering[[#This Row],[ränta]]+Amortering[[#This Row],[lånebelopp]]+Amortering[[#This Row],[fastighets-
avgift]])</f>
        <v>1.4448235542281031E3</v>
      </c>
      <c r="I326" s="24">
        <f ca="1">IF(Amortering[[#This Row],[betalning
datum]]="",0,Amortering[[#This Row],[öppnings-
saldo]]-Amortering[[#This Row],[lånebelopp]])</f>
        <v>3.674340555503022E4</v>
      </c>
      <c r="J326" s="18">
        <f ca="1">IF(Amortering[[#This Row],[slut-
saldo]]&gt;0,LastRow-ROW(),0)</f>
        <v>37</v>
      </c>
    </row>
    <row r="327" spans="2:10" ht="15" customHeight="1" x14ac:dyDescent="0.25">
      <c r="B327" s="11">
        <f>ROWS($B$4:B327)</f>
        <v>324</v>
      </c>
      <c r="C327" s="25">
        <f ca="1">IF(AngivnaVärden,IF(Amortering[[#This Row],['#]]&lt;=LånetsLöptid,IF(ROW()-ROW(Amortering[[#Headers],[betalning
datum]])=1,LoanStart,IF(I326&gt;0,EDATE(C326,1),"")),""),"")</f>
        <v>54567</v>
      </c>
      <c r="D327" s="24">
        <f ca="1">IF(ROW()-ROW(Amortering[[#Headers],[öppnings-
saldo]])=1,Lånebelopp,IF(Amortering[[#This Row],[betalning
datum]]="",0,INDEX(Amortering[], ROW()-4,8)))</f>
        <v>3.674340555503022E4</v>
      </c>
      <c r="E327" s="24">
        <f ca="1">IF(AngivnaVärden,IF(ROW()-ROW(Amortering[[#Headers],[ränta]])=1,-IPMT(Räntesats/12,1,LånetsLöptid-ROWS($C$4:C327)+1,Amortering[[#This Row],[öppnings-
saldo]]),IFERROR(-IPMT(Räntesats/12,1,Amortering[[#This Row],['#
återstående]],D328),0)),0)</f>
        <v>1.492619159672996E2</v>
      </c>
      <c r="F327" s="24">
        <f ca="1">IFERROR(IF(AND(AngivnaVärden,Amortering[[#This Row],[betalning
datum]]&lt;&gt;""),-PPMT(Räntesats/12,1,LånetsLöptid-ROWS($C$4:C327)+1,Amortering[[#This Row],[öppnings-
saldo]]),""),0)</f>
        <v>9.205457228783192E2</v>
      </c>
      <c r="G327" s="24">
        <f ca="1">IF(Amortering[[#This Row],[betalning
datum]]="",0,PropertyTaxAmount)</f>
        <v>375</v>
      </c>
      <c r="H327" s="24">
        <f ca="1">IF(Amortering[[#This Row],[betalning
datum]]="",0,Amortering[[#This Row],[ränta]]+Amortering[[#This Row],[lånebelopp]]+Amortering[[#This Row],[fastighets-
avgift]])</f>
        <v>1.4448076388456188E3</v>
      </c>
      <c r="I327" s="24">
        <f ca="1">IF(Amortering[[#This Row],[betalning
datum]]="",0,Amortering[[#This Row],[öppnings-
saldo]]-Amortering[[#This Row],[lånebelopp]])</f>
        <v>35822.8598321519</v>
      </c>
      <c r="J327" s="18">
        <f ca="1">IF(Amortering[[#This Row],[slut-
saldo]]&gt;0,LastRow-ROW(),0)</f>
        <v>36</v>
      </c>
    </row>
    <row r="328" spans="2:10" ht="15" customHeight="1" x14ac:dyDescent="0.25">
      <c r="B328" s="11">
        <f>ROWS($B$4:B328)</f>
        <v>325</v>
      </c>
      <c r="C328" s="25">
        <f ca="1">IF(AngivnaVärden,IF(Amortering[[#This Row],['#]]&lt;=LånetsLöptid,IF(ROW()-ROW(Amortering[[#Headers],[betalning
datum]])=1,LoanStart,IF(I327&gt;0,EDATE(C327,1),"")),""),"")</f>
        <v>54598</v>
      </c>
      <c r="D328" s="24">
        <f ca="1">IF(ROW()-ROW(Amortering[[#Headers],[öppnings-
saldo]])=1,Lånebelopp,IF(Amortering[[#This Row],[betalning
datum]]="",0,INDEX(Amortering[], ROW()-4,8)))</f>
        <v>35822.8598321519</v>
      </c>
      <c r="E328" s="24">
        <f ca="1">IF(AngivnaVärden,IF(ROW()-ROW(Amortering[[#Headers],[ränta]])=1,-IPMT(Räntesats/12,1,LånetsLöptid-ROWS($C$4:C328)+1,Amortering[[#This Row],[öppnings-
saldo]]),IFERROR(-IPMT(Räntesats/12,1,Amortering[[#This Row],['#
återstående]],D329),0)),0)</f>
        <v>1.4541032709206218E2</v>
      </c>
      <c r="F328" s="24">
        <f ca="1">IFERROR(IF(AND(AngivnaVärden,Amortering[[#This Row],[betalning
datum]]&lt;&gt;""),-PPMT(Räntesats/12,1,LånetsLöptid-ROWS($C$4:C328)+1,Amortering[[#This Row],[öppnings-
saldo]]),""),0)</f>
        <v>9.24381330056979E2</v>
      </c>
      <c r="G328" s="24">
        <f ca="1">IF(Amortering[[#This Row],[betalning
datum]]="",0,PropertyTaxAmount)</f>
        <v>375</v>
      </c>
      <c r="H328" s="24">
        <f ca="1">IF(Amortering[[#This Row],[betalning
datum]]="",0,Amortering[[#This Row],[ränta]]+Amortering[[#This Row],[lånebelopp]]+Amortering[[#This Row],[fastighets-
avgift]])</f>
        <v>1.4447916571490412E3</v>
      </c>
      <c r="I328" s="24">
        <f ca="1">IF(Amortering[[#This Row],[betalning
datum]]="",0,Amortering[[#This Row],[öppnings-
saldo]]-Amortering[[#This Row],[lånebelopp]])</f>
        <v>3.489847850209492E4</v>
      </c>
      <c r="J328" s="18">
        <f ca="1">IF(Amortering[[#This Row],[slut-
saldo]]&gt;0,LastRow-ROW(),0)</f>
        <v>35</v>
      </c>
    </row>
    <row r="329" spans="2:10" ht="15" customHeight="1" x14ac:dyDescent="0.25">
      <c r="B329" s="11">
        <f>ROWS($B$4:B329)</f>
        <v>326</v>
      </c>
      <c r="C329" s="25">
        <f ca="1">IF(AngivnaVärden,IF(Amortering[[#This Row],['#]]&lt;=LånetsLöptid,IF(ROW()-ROW(Amortering[[#Headers],[betalning
datum]])=1,LoanStart,IF(I328&gt;0,EDATE(C328,1),"")),""),"")</f>
        <v>54628</v>
      </c>
      <c r="D329" s="24">
        <f ca="1">IF(ROW()-ROW(Amortering[[#Headers],[öppnings-
saldo]])=1,Lånebelopp,IF(Amortering[[#This Row],[betalning
datum]]="",0,INDEX(Amortering[], ROW()-4,8)))</f>
        <v>3.489847850209492E4</v>
      </c>
      <c r="E329" s="24">
        <f ca="1">IF(AngivnaVärden,IF(ROW()-ROW(Amortering[[#Headers],[ränta]])=1,-IPMT(Räntesats/12,1,LånetsLöptid-ROWS($C$4:C329)+1,Amortering[[#This Row],[öppnings-
saldo]]),IFERROR(-IPMT(Räntesats/12,1,Amortering[[#This Row],['#
återstående]],D330),0)),0)</f>
        <v>1.4154268992984458E2</v>
      </c>
      <c r="F329" s="24">
        <f ca="1">IFERROR(IF(AND(AngivnaVärden,Amortering[[#This Row],[betalning
datum]]&lt;&gt;""),-PPMT(Räntesats/12,1,LånetsLöptid-ROWS($C$4:C329)+1,Amortering[[#This Row],[öppnings-
saldo]]),""),0)</f>
        <v>9.282329189322163E2</v>
      </c>
      <c r="G329" s="24">
        <f ca="1">IF(Amortering[[#This Row],[betalning
datum]]="",0,PropertyTaxAmount)</f>
        <v>375</v>
      </c>
      <c r="H329" s="24">
        <f ca="1">IF(Amortering[[#This Row],[betalning
datum]]="",0,Amortering[[#This Row],[ränta]]+Amortering[[#This Row],[lånebelopp]]+Amortering[[#This Row],[fastighets-
avgift]])</f>
        <v>1.4447756088620608E3</v>
      </c>
      <c r="I329" s="24">
        <f ca="1">IF(Amortering[[#This Row],[betalning
datum]]="",0,Amortering[[#This Row],[öppnings-
saldo]]-Amortering[[#This Row],[lånebelopp]])</f>
        <v>33970.2455831627</v>
      </c>
      <c r="J329" s="18">
        <f ca="1">IF(Amortering[[#This Row],[slut-
saldo]]&gt;0,LastRow-ROW(),0)</f>
        <v>34</v>
      </c>
    </row>
    <row r="330" spans="2:10" ht="15" customHeight="1" x14ac:dyDescent="0.25">
      <c r="B330" s="11">
        <f>ROWS($B$4:B330)</f>
        <v>327</v>
      </c>
      <c r="C330" s="25">
        <f ca="1">IF(AngivnaVärden,IF(Amortering[[#This Row],['#]]&lt;=LånetsLöptid,IF(ROW()-ROW(Amortering[[#Headers],[betalning
datum]])=1,LoanStart,IF(I329&gt;0,EDATE(C329,1),"")),""),"")</f>
        <v>54659</v>
      </c>
      <c r="D330" s="24">
        <f ca="1">IF(ROW()-ROW(Amortering[[#Headers],[öppnings-
saldo]])=1,Lånebelopp,IF(Amortering[[#This Row],[betalning
datum]]="",0,INDEX(Amortering[], ROW()-4,8)))</f>
        <v>33970.2455831627</v>
      </c>
      <c r="E330" s="24">
        <f ca="1">IF(AngivnaVärden,IF(ROW()-ROW(Amortering[[#Headers],[ränta]])=1,-IPMT(Räntesats/12,1,LånetsLöptid-ROWS($C$4:C330)+1,Amortering[[#This Row],[öppnings-
saldo]]),IFERROR(-IPMT(Räntesats/12,1,Amortering[[#This Row],['#
återstående]],D331),0)),0)</f>
        <v>1.3765893761278446E2</v>
      </c>
      <c r="F330" s="24">
        <f ca="1">IFERROR(IF(AND(AngivnaVärden,Amortering[[#This Row],[betalning
datum]]&lt;&gt;""),-PPMT(Räntesats/12,1,LånetsLöptid-ROWS($C$4:C330)+1,Amortering[[#This Row],[öppnings-
saldo]]),""),0)</f>
        <v>9.321005560944337E2</v>
      </c>
      <c r="G330" s="24">
        <f ca="1">IF(Amortering[[#This Row],[betalning
datum]]="",0,PropertyTaxAmount)</f>
        <v>375</v>
      </c>
      <c r="H330" s="24">
        <f ca="1">IF(Amortering[[#This Row],[betalning
datum]]="",0,Amortering[[#This Row],[ränta]]+Amortering[[#This Row],[lånebelopp]]+Amortering[[#This Row],[fastighets-
avgift]])</f>
        <v>1.444759493707218E3</v>
      </c>
      <c r="I330" s="24">
        <f ca="1">IF(Amortering[[#This Row],[betalning
datum]]="",0,Amortering[[#This Row],[öppnings-
saldo]]-Amortering[[#This Row],[lånebelopp]])</f>
        <v>3.303814502706827E4</v>
      </c>
      <c r="J330" s="18">
        <f ca="1">IF(Amortering[[#This Row],[slut-
saldo]]&gt;0,LastRow-ROW(),0)</f>
        <v>33</v>
      </c>
    </row>
    <row r="331" spans="2:10" ht="15" customHeight="1" x14ac:dyDescent="0.25">
      <c r="B331" s="11">
        <f>ROWS($B$4:B331)</f>
        <v>328</v>
      </c>
      <c r="C331" s="25">
        <f ca="1">IF(AngivnaVärden,IF(Amortering[[#This Row],['#]]&lt;=LånetsLöptid,IF(ROW()-ROW(Amortering[[#Headers],[betalning
datum]])=1,LoanStart,IF(I330&gt;0,EDATE(C330,1),"")),""),"")</f>
        <v>54690</v>
      </c>
      <c r="D331" s="24">
        <f ca="1">IF(ROW()-ROW(Amortering[[#Headers],[öppnings-
saldo]])=1,Lånebelopp,IF(Amortering[[#This Row],[betalning
datum]]="",0,INDEX(Amortering[], ROW()-4,8)))</f>
        <v>3.303814502706827E4</v>
      </c>
      <c r="E331" s="24">
        <f ca="1">IF(AngivnaVärden,IF(ROW()-ROW(Amortering[[#Headers],[ränta]])=1,-IPMT(Räntesats/12,1,LånetsLöptid-ROWS($C$4:C331)+1,Amortering[[#This Row],[öppnings-
saldo]]),IFERROR(-IPMT(Räntesats/12,1,Amortering[[#This Row],['#
återstående]],D332),0)),0)</f>
        <v>1.3375900299440323E2</v>
      </c>
      <c r="F331" s="24">
        <f ca="1">IFERROR(IF(AND(AngivnaVärden,Amortering[[#This Row],[betalning
datum]]&lt;&gt;""),-PPMT(Räntesats/12,1,LånetsLöptid-ROWS($C$4:C331)+1,Amortering[[#This Row],[öppnings-
saldo]]),""),0)</f>
        <v>9.359843084114942E2</v>
      </c>
      <c r="G331" s="24">
        <f ca="1">IF(Amortering[[#This Row],[betalning
datum]]="",0,PropertyTaxAmount)</f>
        <v>375</v>
      </c>
      <c r="H331" s="24">
        <f ca="1">IF(Amortering[[#This Row],[betalning
datum]]="",0,Amortering[[#This Row],[ränta]]+Amortering[[#This Row],[lånebelopp]]+Amortering[[#This Row],[fastighets-
avgift]])</f>
        <v>1.4447433114058974E3</v>
      </c>
      <c r="I331" s="24">
        <f ca="1">IF(Amortering[[#This Row],[betalning
datum]]="",0,Amortering[[#This Row],[öppnings-
saldo]]-Amortering[[#This Row],[lånebelopp]])</f>
        <v>3.2102160718656774E4</v>
      </c>
      <c r="J331" s="18">
        <f ca="1">IF(Amortering[[#This Row],[slut-
saldo]]&gt;0,LastRow-ROW(),0)</f>
        <v>32</v>
      </c>
    </row>
    <row r="332" spans="2:10" ht="15" customHeight="1" x14ac:dyDescent="0.25">
      <c r="B332" s="11">
        <f>ROWS($B$4:B332)</f>
        <v>329</v>
      </c>
      <c r="C332" s="25">
        <f ca="1">IF(AngivnaVärden,IF(Amortering[[#This Row],['#]]&lt;=LånetsLöptid,IF(ROW()-ROW(Amortering[[#Headers],[betalning
datum]])=1,LoanStart,IF(I331&gt;0,EDATE(C331,1),"")),""),"")</f>
        <v>54720</v>
      </c>
      <c r="D332" s="24">
        <f ca="1">IF(ROW()-ROW(Amortering[[#Headers],[öppnings-
saldo]])=1,Lånebelopp,IF(Amortering[[#This Row],[betalning
datum]]="",0,INDEX(Amortering[], ROW()-4,8)))</f>
        <v>3.2102160718656774E4</v>
      </c>
      <c r="E332" s="24">
        <f ca="1">IF(AngivnaVärden,IF(ROW()-ROW(Amortering[[#Headers],[ränta]])=1,-IPMT(Räntesats/12,1,LånetsLöptid-ROWS($C$4:C332)+1,Amortering[[#This Row],[öppnings-
saldo]]),IFERROR(-IPMT(Räntesats/12,1,Amortering[[#This Row],['#
återstående]],D333),0)),0)</f>
        <v>1.2984281864844542E2</v>
      </c>
      <c r="F332" s="24">
        <f ca="1">IFERROR(IF(AND(AngivnaVärden,Amortering[[#This Row],[betalning
datum]]&lt;&gt;""),-PPMT(Räntesats/12,1,LånetsLöptid-ROWS($C$4:C332)+1,Amortering[[#This Row],[öppnings-
saldo]]),""),0)</f>
        <v>9.398842430298754E2</v>
      </c>
      <c r="G332" s="24">
        <f ca="1">IF(Amortering[[#This Row],[betalning
datum]]="",0,PropertyTaxAmount)</f>
        <v>375</v>
      </c>
      <c r="H332" s="24">
        <f ca="1">IF(Amortering[[#This Row],[betalning
datum]]="",0,Amortering[[#This Row],[ränta]]+Amortering[[#This Row],[lånebelopp]]+Amortering[[#This Row],[fastighets-
avgift]])</f>
        <v>1.4447270616783208E3</v>
      </c>
      <c r="I332" s="24">
        <f ca="1">IF(Amortering[[#This Row],[betalning
datum]]="",0,Amortering[[#This Row],[öppnings-
saldo]]-Amortering[[#This Row],[lånebelopp]])</f>
        <v>31162.2764756269</v>
      </c>
      <c r="J332" s="18">
        <f ca="1">IF(Amortering[[#This Row],[slut-
saldo]]&gt;0,LastRow-ROW(),0)</f>
        <v>31</v>
      </c>
    </row>
    <row r="333" spans="2:10" ht="15" customHeight="1" x14ac:dyDescent="0.25">
      <c r="B333" s="11">
        <f>ROWS($B$4:B333)</f>
        <v>330</v>
      </c>
      <c r="C333" s="25">
        <f ca="1">IF(AngivnaVärden,IF(Amortering[[#This Row],['#]]&lt;=LånetsLöptid,IF(ROW()-ROW(Amortering[[#Headers],[betalning
datum]])=1,LoanStart,IF(I332&gt;0,EDATE(C332,1),"")),""),"")</f>
        <v>54751</v>
      </c>
      <c r="D333" s="24">
        <f ca="1">IF(ROW()-ROW(Amortering[[#Headers],[öppnings-
saldo]])=1,Lånebelopp,IF(Amortering[[#This Row],[betalning
datum]]="",0,INDEX(Amortering[], ROW()-4,8)))</f>
        <v>31162.2764756269</v>
      </c>
      <c r="E333" s="24">
        <f ca="1">IF(AngivnaVärden,IF(ROW()-ROW(Amortering[[#Headers],[ränta]])=1,-IPMT(Räntesats/12,1,LånetsLöptid-ROWS($C$4:C333)+1,Amortering[[#This Row],[öppnings-
saldo]]),IFERROR(-IPMT(Räntesats/12,1,Amortering[[#This Row],['#
återstående]],D334),0)),0)</f>
        <v>1.2591031686771277E2</v>
      </c>
      <c r="F333" s="24">
        <f ca="1">IFERROR(IF(AND(AngivnaVärden,Amortering[[#This Row],[betalning
datum]]&lt;&gt;""),-PPMT(Räntesats/12,1,LånetsLöptid-ROWS($C$4:C333)+1,Amortering[[#This Row],[öppnings-
saldo]]),""),0)</f>
        <v>9.438004273758329E2</v>
      </c>
      <c r="G333" s="24">
        <f ca="1">IF(Amortering[[#This Row],[betalning
datum]]="",0,PropertyTaxAmount)</f>
        <v>375</v>
      </c>
      <c r="H333" s="24">
        <f ca="1">IF(Amortering[[#This Row],[betalning
datum]]="",0,Amortering[[#This Row],[ränta]]+Amortering[[#This Row],[lånebelopp]]+Amortering[[#This Row],[fastighets-
avgift]])</f>
        <v>1.4447107442435456E3</v>
      </c>
      <c r="I333" s="24">
        <f ca="1">IF(Amortering[[#This Row],[betalning
datum]]="",0,Amortering[[#This Row],[öppnings-
saldo]]-Amortering[[#This Row],[lånebelopp]])</f>
        <v>3.0218476048251065E4</v>
      </c>
      <c r="J333" s="18">
        <f ca="1">IF(Amortering[[#This Row],[slut-
saldo]]&gt;0,LastRow-ROW(),0)</f>
        <v>30</v>
      </c>
    </row>
    <row r="334" spans="2:10" ht="15" customHeight="1" x14ac:dyDescent="0.25">
      <c r="B334" s="11">
        <f>ROWS($B$4:B334)</f>
        <v>331</v>
      </c>
      <c r="C334" s="25">
        <f ca="1">IF(AngivnaVärden,IF(Amortering[[#This Row],['#]]&lt;=LånetsLöptid,IF(ROW()-ROW(Amortering[[#Headers],[betalning
datum]])=1,LoanStart,IF(I333&gt;0,EDATE(C333,1),"")),""),"")</f>
        <v>54781</v>
      </c>
      <c r="D334" s="24">
        <f ca="1">IF(ROW()-ROW(Amortering[[#Headers],[öppnings-
saldo]])=1,Lånebelopp,IF(Amortering[[#This Row],[betalning
datum]]="",0,INDEX(Amortering[], ROW()-4,8)))</f>
        <v>3.0218476048251065E4</v>
      </c>
      <c r="E334" s="24">
        <f ca="1">IF(AngivnaVärden,IF(ROW()-ROW(Amortering[[#Headers],[ränta]])=1,-IPMT(Räntesats/12,1,LånetsLöptid-ROWS($C$4:C334)+1,Amortering[[#This Row],[öppnings-
saldo]]),IFERROR(-IPMT(Räntesats/12,1,Amortering[[#This Row],['#
återstående]],D335),0)),0)</f>
        <v>1.2196142966289375E2</v>
      </c>
      <c r="F334" s="24">
        <f ca="1">IFERROR(IF(AND(AngivnaVärden,Amortering[[#This Row],[betalning
datum]]&lt;&gt;""),-PPMT(Räntesats/12,1,LånetsLöptid-ROWS($C$4:C334)+1,Amortering[[#This Row],[öppnings-
saldo]]),""),0)</f>
        <v>9.477329291565655E2</v>
      </c>
      <c r="G334" s="24">
        <f ca="1">IF(Amortering[[#This Row],[betalning
datum]]="",0,PropertyTaxAmount)</f>
        <v>375</v>
      </c>
      <c r="H334" s="24">
        <f ca="1">IF(Amortering[[#This Row],[betalning
datum]]="",0,Amortering[[#This Row],[ränta]]+Amortering[[#This Row],[lånebelopp]]+Amortering[[#This Row],[fastighets-
avgift]])</f>
        <v>1.4446943588194592E3</v>
      </c>
      <c r="I334" s="24">
        <f ca="1">IF(Amortering[[#This Row],[betalning
datum]]="",0,Amortering[[#This Row],[öppnings-
saldo]]-Amortering[[#This Row],[lånebelopp]])</f>
        <v>29270.7431190945</v>
      </c>
      <c r="J334" s="18">
        <f ca="1">IF(Amortering[[#This Row],[slut-
saldo]]&gt;0,LastRow-ROW(),0)</f>
        <v>29</v>
      </c>
    </row>
    <row r="335" spans="2:10" ht="15" customHeight="1" x14ac:dyDescent="0.25">
      <c r="B335" s="11">
        <f>ROWS($B$4:B335)</f>
        <v>332</v>
      </c>
      <c r="C335" s="25">
        <f ca="1">IF(AngivnaVärden,IF(Amortering[[#This Row],['#]]&lt;=LånetsLöptid,IF(ROW()-ROW(Amortering[[#Headers],[betalning
datum]])=1,LoanStart,IF(I334&gt;0,EDATE(C334,1),"")),""),"")</f>
        <v>54812</v>
      </c>
      <c r="D335" s="24">
        <f ca="1">IF(ROW()-ROW(Amortering[[#Headers],[öppnings-
saldo]])=1,Lånebelopp,IF(Amortering[[#This Row],[betalning
datum]]="",0,INDEX(Amortering[], ROW()-4,8)))</f>
        <v>29270.7431190945</v>
      </c>
      <c r="E335" s="24">
        <f ca="1">IF(AngivnaVärden,IF(ROW()-ROW(Amortering[[#Headers],[ränta]])=1,-IPMT(Räntesats/12,1,LånetsLöptid-ROWS($C$4:C335)+1,Amortering[[#This Row],[öppnings-
saldo]]),IFERROR(-IPMT(Räntesats/12,1,Amortering[[#This Row],['#
återstående]],D336),0)),0)</f>
        <v>1.1799608876138797E2</v>
      </c>
      <c r="F335" s="24">
        <f ca="1">IFERROR(IF(AND(AngivnaVärden,Amortering[[#This Row],[betalning
datum]]&lt;&gt;""),-PPMT(Räntesats/12,1,LånetsLöptid-ROWS($C$4:C335)+1,Amortering[[#This Row],[öppnings-
saldo]]),""),0)</f>
        <v>9.516818163613846E2</v>
      </c>
      <c r="G335" s="24">
        <f ca="1">IF(Amortering[[#This Row],[betalning
datum]]="",0,PropertyTaxAmount)</f>
        <v>375</v>
      </c>
      <c r="H335" s="24">
        <f ca="1">IF(Amortering[[#This Row],[betalning
datum]]="",0,Amortering[[#This Row],[ränta]]+Amortering[[#This Row],[lånebelopp]]+Amortering[[#This Row],[fastighets-
avgift]])</f>
        <v>1.4446779051227725E3</v>
      </c>
      <c r="I335" s="24">
        <f ca="1">IF(Amortering[[#This Row],[betalning
datum]]="",0,Amortering[[#This Row],[öppnings-
saldo]]-Amortering[[#This Row],[lånebelopp]])</f>
        <v>2.8319061302733113E4</v>
      </c>
      <c r="J335" s="18">
        <f ca="1">IF(Amortering[[#This Row],[slut-
saldo]]&gt;0,LastRow-ROW(),0)</f>
        <v>28</v>
      </c>
    </row>
    <row r="336" spans="2:10" ht="15" customHeight="1" x14ac:dyDescent="0.25">
      <c r="B336" s="11">
        <f>ROWS($B$4:B336)</f>
        <v>333</v>
      </c>
      <c r="C336" s="25">
        <f ca="1">IF(AngivnaVärden,IF(Amortering[[#This Row],['#]]&lt;=LånetsLöptid,IF(ROW()-ROW(Amortering[[#Headers],[betalning
datum]])=1,LoanStart,IF(I335&gt;0,EDATE(C335,1),"")),""),"")</f>
        <v>54843</v>
      </c>
      <c r="D336" s="24">
        <f ca="1">IF(ROW()-ROW(Amortering[[#Headers],[öppnings-
saldo]])=1,Lånebelopp,IF(Amortering[[#This Row],[betalning
datum]]="",0,INDEX(Amortering[], ROW()-4,8)))</f>
        <v>2.8319061302733113E4</v>
      </c>
      <c r="E336" s="24">
        <f ca="1">IF(AngivnaVärden,IF(ROW()-ROW(Amortering[[#Headers],[ränta]])=1,-IPMT(Räntesats/12,1,LånetsLöptid-ROWS($C$4:C336)+1,Amortering[[#This Row],[öppnings-
saldo]]),IFERROR(-IPMT(Räntesats/12,1,Amortering[[#This Row],['#
återstående]],D337),0)),0)</f>
        <v>1.1401422560612592E2</v>
      </c>
      <c r="F336" s="24">
        <f ca="1">IFERROR(IF(AND(AngivnaVärden,Amortering[[#This Row],[betalning
datum]]&lt;&gt;""),-PPMT(Räntesats/12,1,LånetsLöptid-ROWS($C$4:C336)+1,Amortering[[#This Row],[öppnings-
saldo]]),""),0)</f>
        <v>9.556471572628902E2</v>
      </c>
      <c r="G336" s="24">
        <f ca="1">IF(Amortering[[#This Row],[betalning
datum]]="",0,PropertyTaxAmount)</f>
        <v>375</v>
      </c>
      <c r="H336" s="24">
        <f ca="1">IF(Amortering[[#This Row],[betalning
datum]]="",0,Amortering[[#This Row],[ränta]]+Amortering[[#This Row],[lånebelopp]]+Amortering[[#This Row],[fastighets-
avgift]])</f>
        <v>1.444661382869016E3</v>
      </c>
      <c r="I336" s="24">
        <f ca="1">IF(Amortering[[#This Row],[betalning
datum]]="",0,Amortering[[#This Row],[öppnings-
saldo]]-Amortering[[#This Row],[lånebelopp]])</f>
        <v>2.7363414145470222E4</v>
      </c>
      <c r="J336" s="18">
        <f ca="1">IF(Amortering[[#This Row],[slut-
saldo]]&gt;0,LastRow-ROW(),0)</f>
        <v>27</v>
      </c>
    </row>
    <row r="337" spans="2:10" ht="15" customHeight="1" x14ac:dyDescent="0.25">
      <c r="B337" s="11">
        <f>ROWS($B$4:B337)</f>
        <v>334</v>
      </c>
      <c r="C337" s="25">
        <f ca="1">IF(AngivnaVärden,IF(Amortering[[#This Row],['#]]&lt;=LånetsLöptid,IF(ROW()-ROW(Amortering[[#Headers],[betalning
datum]])=1,LoanStart,IF(I336&gt;0,EDATE(C336,1),"")),""),"")</f>
        <v>54871</v>
      </c>
      <c r="D337" s="24">
        <f ca="1">IF(ROW()-ROW(Amortering[[#Headers],[öppnings-
saldo]])=1,Lånebelopp,IF(Amortering[[#This Row],[betalning
datum]]="",0,INDEX(Amortering[], ROW()-4,8)))</f>
        <v>2.7363414145470222E4</v>
      </c>
      <c r="E337" s="24">
        <f ca="1">IF(AngivnaVärden,IF(ROW()-ROW(Amortering[[#Headers],[ränta]])=1,-IPMT(Räntesats/12,1,LånetsLöptid-ROWS($C$4:C337)+1,Amortering[[#This Row],[öppnings-
saldo]]),IFERROR(-IPMT(Räntesats/12,1,Amortering[[#This Row],['#
återstående]],D338),0)),0)</f>
        <v>1.1001577135438362E2</v>
      </c>
      <c r="F337" s="24">
        <f ca="1">IFERROR(IF(AND(AngivnaVärden,Amortering[[#This Row],[betalning
datum]]&lt;&gt;""),-PPMT(Räntesats/12,1,LånetsLöptid-ROWS($C$4:C337)+1,Amortering[[#This Row],[öppnings-
saldo]]),""),0)</f>
        <v>9.596290204181522E2</v>
      </c>
      <c r="G337" s="24">
        <f ca="1">IF(Amortering[[#This Row],[betalning
datum]]="",0,PropertyTaxAmount)</f>
        <v>375</v>
      </c>
      <c r="H337" s="24">
        <f ca="1">IF(Amortering[[#This Row],[betalning
datum]]="",0,Amortering[[#This Row],[ränta]]+Amortering[[#This Row],[lånebelopp]]+Amortering[[#This Row],[fastighets-
avgift]])</f>
        <v>1.4446447917725359E3</v>
      </c>
      <c r="I337" s="24">
        <f ca="1">IF(Amortering[[#This Row],[betalning
datum]]="",0,Amortering[[#This Row],[öppnings-
saldo]]-Amortering[[#This Row],[lånebelopp]])</f>
        <v>2.640378512505207E4</v>
      </c>
      <c r="J337" s="18">
        <f ca="1">IF(Amortering[[#This Row],[slut-
saldo]]&gt;0,LastRow-ROW(),0)</f>
        <v>26</v>
      </c>
    </row>
    <row r="338" spans="2:10" ht="15" customHeight="1" x14ac:dyDescent="0.25">
      <c r="B338" s="11">
        <f>ROWS($B$4:B338)</f>
        <v>335</v>
      </c>
      <c r="C338" s="25">
        <f ca="1">IF(AngivnaVärden,IF(Amortering[[#This Row],['#]]&lt;=LånetsLöptid,IF(ROW()-ROW(Amortering[[#Headers],[betalning
datum]])=1,LoanStart,IF(I337&gt;0,EDATE(C337,1),"")),""),"")</f>
        <v>54902</v>
      </c>
      <c r="D338" s="24">
        <f ca="1">IF(ROW()-ROW(Amortering[[#Headers],[öppnings-
saldo]])=1,Lånebelopp,IF(Amortering[[#This Row],[betalning
datum]]="",0,INDEX(Amortering[], ROW()-4,8)))</f>
        <v>2.640378512505207E4</v>
      </c>
      <c r="E338" s="24">
        <f ca="1">IF(AngivnaVärden,IF(ROW()-ROW(Amortering[[#Headers],[ränta]])=1,-IPMT(Räntesats/12,1,LånetsLöptid-ROWS($C$4:C338)+1,Amortering[[#This Row],[öppnings-
saldo]]),IFERROR(-IPMT(Räntesats/12,1,Amortering[[#This Row],['#
återstående]],D339),0)),0)</f>
        <v>1.0600065687659239E2</v>
      </c>
      <c r="F338" s="24">
        <f ca="1">IFERROR(IF(AND(AngivnaVärden,Amortering[[#This Row],[betalning
datum]]&lt;&gt;""),-PPMT(Räntesats/12,1,LånetsLöptid-ROWS($C$4:C338)+1,Amortering[[#This Row],[öppnings-
saldo]]),""),0)</f>
        <v>9.636274746698947E2</v>
      </c>
      <c r="G338" s="24">
        <f ca="1">IF(Amortering[[#This Row],[betalning
datum]]="",0,PropertyTaxAmount)</f>
        <v>375</v>
      </c>
      <c r="H338" s="24">
        <f ca="1">IF(Amortering[[#This Row],[betalning
datum]]="",0,Amortering[[#This Row],[ränta]]+Amortering[[#This Row],[lånebelopp]]+Amortering[[#This Row],[fastighets-
avgift]])</f>
        <v>1.444628131546487E3</v>
      </c>
      <c r="I338" s="24">
        <f ca="1">IF(Amortering[[#This Row],[betalning
datum]]="",0,Amortering[[#This Row],[öppnings-
saldo]]-Amortering[[#This Row],[lånebelopp]])</f>
        <v>2.5440157650382174E4</v>
      </c>
      <c r="J338" s="18">
        <f ca="1">IF(Amortering[[#This Row],[slut-
saldo]]&gt;0,LastRow-ROW(),0)</f>
        <v>25</v>
      </c>
    </row>
    <row r="339" spans="2:10" ht="15" customHeight="1" x14ac:dyDescent="0.25">
      <c r="B339" s="11">
        <f>ROWS($B$4:B339)</f>
        <v>336</v>
      </c>
      <c r="C339" s="25">
        <f ca="1">IF(AngivnaVärden,IF(Amortering[[#This Row],['#]]&lt;=LånetsLöptid,IF(ROW()-ROW(Amortering[[#Headers],[betalning
datum]])=1,LoanStart,IF(I338&gt;0,EDATE(C338,1),"")),""),"")</f>
        <v>54932</v>
      </c>
      <c r="D339" s="24">
        <f ca="1">IF(ROW()-ROW(Amortering[[#Headers],[öppnings-
saldo]])=1,Lånebelopp,IF(Amortering[[#This Row],[betalning
datum]]="",0,INDEX(Amortering[], ROW()-4,8)))</f>
        <v>2.5440157650382174E4</v>
      </c>
      <c r="E339" s="24">
        <f ca="1">IF(AngivnaVärden,IF(ROW()-ROW(Amortering[[#Headers],[ränta]])=1,-IPMT(Räntesats/12,1,LånetsLöptid-ROWS($C$4:C339)+1,Amortering[[#This Row],[öppnings-
saldo]]),IFERROR(-IPMT(Räntesats/12,1,Amortering[[#This Row],['#
återstående]],D340),0)),0)</f>
        <v>1.019688127551437E2</v>
      </c>
      <c r="F339" s="24">
        <f ca="1">IFERROR(IF(AND(AngivnaVärden,Amortering[[#This Row],[betalning
datum]]&lt;&gt;""),-PPMT(Räntesats/12,1,LånetsLöptid-ROWS($C$4:C339)+1,Amortering[[#This Row],[öppnings-
saldo]]),""),0)</f>
        <v>9.676425891476856E2</v>
      </c>
      <c r="G339" s="24">
        <f ca="1">IF(Amortering[[#This Row],[betalning
datum]]="",0,PropertyTaxAmount)</f>
        <v>375</v>
      </c>
      <c r="H339" s="24">
        <f ca="1">IF(Amortering[[#This Row],[betalning
datum]]="",0,Amortering[[#This Row],[ränta]]+Amortering[[#This Row],[lånebelopp]]+Amortering[[#This Row],[fastighets-
avgift]])</f>
        <v>1.4446114019028294E3</v>
      </c>
      <c r="I339" s="24">
        <f ca="1">IF(Amortering[[#This Row],[betalning
datum]]="",0,Amortering[[#This Row],[öppnings-
saldo]]-Amortering[[#This Row],[lånebelopp]])</f>
        <v>2.4472515061234488E4</v>
      </c>
      <c r="J339" s="18">
        <f ca="1">IF(Amortering[[#This Row],[slut-
saldo]]&gt;0,LastRow-ROW(),0)</f>
        <v>24</v>
      </c>
    </row>
    <row r="340" spans="2:10" ht="15" customHeight="1" x14ac:dyDescent="0.25">
      <c r="B340" s="11">
        <f>ROWS($B$4:B340)</f>
        <v>337</v>
      </c>
      <c r="C340" s="25">
        <f ca="1">IF(AngivnaVärden,IF(Amortering[[#This Row],['#]]&lt;=LånetsLöptid,IF(ROW()-ROW(Amortering[[#Headers],[betalning
datum]])=1,LoanStart,IF(I339&gt;0,EDATE(C339,1),"")),""),"")</f>
        <v>54963</v>
      </c>
      <c r="D340" s="24">
        <f ca="1">IF(ROW()-ROW(Amortering[[#Headers],[öppnings-
saldo]])=1,Lånebelopp,IF(Amortering[[#This Row],[betalning
datum]]="",0,INDEX(Amortering[], ROW()-4,8)))</f>
        <v>2.4472515061234488E4</v>
      </c>
      <c r="E340" s="24">
        <f ca="1">IF(AngivnaVärden,IF(ROW()-ROW(Amortering[[#Headers],[ränta]])=1,-IPMT(Räntesats/12,1,LånetsLöptid-ROWS($C$4:C340)+1,Amortering[[#This Row],[öppnings-
saldo]]),IFERROR(-IPMT(Räntesats/12,1,Amortering[[#This Row],['#
återstående]],D341),0)),0)</f>
        <v>9.792016928318897E1</v>
      </c>
      <c r="F340" s="24">
        <f ca="1">IFERROR(IF(AND(AngivnaVärden,Amortering[[#This Row],[betalning
datum]]&lt;&gt;""),-PPMT(Räntesats/12,1,LånetsLöptid-ROWS($C$4:C340)+1,Amortering[[#This Row],[öppnings-
saldo]]),""),0)</f>
        <v>9.716744332691345E2</v>
      </c>
      <c r="G340" s="24">
        <f ca="1">IF(Amortering[[#This Row],[betalning
datum]]="",0,PropertyTaxAmount)</f>
        <v>375</v>
      </c>
      <c r="H340" s="24">
        <f ca="1">IF(Amortering[[#This Row],[betalning
datum]]="",0,Amortering[[#This Row],[ränta]]+Amortering[[#This Row],[lånebelopp]]+Amortering[[#This Row],[fastighets-
avgift]])</f>
        <v>1.4445946025523235E3</v>
      </c>
      <c r="I340" s="24">
        <f ca="1">IF(Amortering[[#This Row],[betalning
datum]]="",0,Amortering[[#This Row],[öppnings-
saldo]]-Amortering[[#This Row],[lånebelopp]])</f>
        <v>2.3500840627965354E4</v>
      </c>
      <c r="J340" s="18">
        <f ca="1">IF(Amortering[[#This Row],[slut-
saldo]]&gt;0,LastRow-ROW(),0)</f>
        <v>23</v>
      </c>
    </row>
    <row r="341" spans="2:10" ht="15" customHeight="1" x14ac:dyDescent="0.25">
      <c r="B341" s="11">
        <f>ROWS($B$4:B341)</f>
        <v>338</v>
      </c>
      <c r="C341" s="25">
        <f ca="1">IF(AngivnaVärden,IF(Amortering[[#This Row],['#]]&lt;=LånetsLöptid,IF(ROW()-ROW(Amortering[[#Headers],[betalning
datum]])=1,LoanStart,IF(I340&gt;0,EDATE(C340,1),"")),""),"")</f>
        <v>54993</v>
      </c>
      <c r="D341" s="24">
        <f ca="1">IF(ROW()-ROW(Amortering[[#Headers],[öppnings-
saldo]])=1,Lånebelopp,IF(Amortering[[#This Row],[betalning
datum]]="",0,INDEX(Amortering[], ROW()-4,8)))</f>
        <v>2.3500840627965354E4</v>
      </c>
      <c r="E341" s="24">
        <f ca="1">IF(AngivnaVärden,IF(ROW()-ROW(Amortering[[#Headers],[ränta]])=1,-IPMT(Räntesats/12,1,LånetsLöptid-ROWS($C$4:C341)+1,Amortering[[#This Row],[öppnings-
saldo]]),IFERROR(-IPMT(Räntesats/12,1,Amortering[[#This Row],['#
återstående]],D342),0)),0)</f>
        <v>9.385465646343444E1</v>
      </c>
      <c r="F341" s="24">
        <f ca="1">IFERROR(IF(AND(AngivnaVärden,Amortering[[#This Row],[betalning
datum]]&lt;&gt;""),-PPMT(Räntesats/12,1,LånetsLöptid-ROWS($C$4:C341)+1,Amortering[[#This Row],[öppnings-
saldo]]),""),0)</f>
        <v>9.757230767410891E2</v>
      </c>
      <c r="G341" s="24">
        <f ca="1">IF(Amortering[[#This Row],[betalning
datum]]="",0,PropertyTaxAmount)</f>
        <v>375</v>
      </c>
      <c r="H341" s="24">
        <f ca="1">IF(Amortering[[#This Row],[betalning
datum]]="",0,Amortering[[#This Row],[ränta]]+Amortering[[#This Row],[lånebelopp]]+Amortering[[#This Row],[fastighets-
avgift]])</f>
        <v>1.4445777332045236E3</v>
      </c>
      <c r="I341" s="24">
        <f ca="1">IF(Amortering[[#This Row],[betalning
datum]]="",0,Amortering[[#This Row],[öppnings-
saldo]]-Amortering[[#This Row],[lånebelopp]])</f>
        <v>2.2525117551224266E4</v>
      </c>
      <c r="J341" s="18">
        <f ca="1">IF(Amortering[[#This Row],[slut-
saldo]]&gt;0,LastRow-ROW(),0)</f>
        <v>22</v>
      </c>
    </row>
    <row r="342" spans="2:10" ht="15" customHeight="1" x14ac:dyDescent="0.25">
      <c r="B342" s="11">
        <f>ROWS($B$4:B342)</f>
        <v>339</v>
      </c>
      <c r="C342" s="25">
        <f ca="1">IF(AngivnaVärden,IF(Amortering[[#This Row],['#]]&lt;=LånetsLöptid,IF(ROW()-ROW(Amortering[[#Headers],[betalning
datum]])=1,LoanStart,IF(I341&gt;0,EDATE(C341,1),"")),""),"")</f>
        <v>55024</v>
      </c>
      <c r="D342" s="24">
        <f ca="1">IF(ROW()-ROW(Amortering[[#Headers],[öppnings-
saldo]])=1,Lånebelopp,IF(Amortering[[#This Row],[betalning
datum]]="",0,INDEX(Amortering[], ROW()-4,8)))</f>
        <v>2.2525117551224266E4</v>
      </c>
      <c r="E342" s="24">
        <f ca="1">IF(AngivnaVärden,IF(ROW()-ROW(Amortering[[#Headers],[ränta]])=1,-IPMT(Räntesats/12,1,LånetsLöptid-ROWS($C$4:C342)+1,Amortering[[#This Row],[öppnings-
saldo]]),IFERROR(-IPMT(Räntesats/12,1,Amortering[[#This Row],['#
återstående]],D343),0)),0)</f>
        <v>8.977220400693092E1</v>
      </c>
      <c r="F342" s="24">
        <f ca="1">IFERROR(IF(AND(AngivnaVärden,Amortering[[#This Row],[betalning
datum]]&lt;&gt;""),-PPMT(Räntesats/12,1,LånetsLöptid-ROWS($C$4:C342)+1,Amortering[[#This Row],[öppnings-
saldo]]),""),0)</f>
        <v>9.797885895608438E2</v>
      </c>
      <c r="G342" s="24">
        <f ca="1">IF(Amortering[[#This Row],[betalning
datum]]="",0,PropertyTaxAmount)</f>
        <v>375</v>
      </c>
      <c r="H342" s="24">
        <f ca="1">IF(Amortering[[#This Row],[betalning
datum]]="",0,Amortering[[#This Row],[ränta]]+Amortering[[#This Row],[lånebelopp]]+Amortering[[#This Row],[fastighets-
avgift]])</f>
        <v>1.4445607935677747E3</v>
      </c>
      <c r="I342" s="24">
        <f ca="1">IF(Amortering[[#This Row],[betalning
datum]]="",0,Amortering[[#This Row],[öppnings-
saldo]]-Amortering[[#This Row],[lånebelopp]])</f>
        <v>2.154532896166342E4</v>
      </c>
      <c r="J342" s="18">
        <f ca="1">IF(Amortering[[#This Row],[slut-
saldo]]&gt;0,LastRow-ROW(),0)</f>
        <v>21</v>
      </c>
    </row>
    <row r="343" spans="2:10" ht="15" customHeight="1" x14ac:dyDescent="0.25">
      <c r="B343" s="11">
        <f>ROWS($B$4:B343)</f>
        <v>340</v>
      </c>
      <c r="C343" s="25">
        <f ca="1">IF(AngivnaVärden,IF(Amortering[[#This Row],['#]]&lt;=LånetsLöptid,IF(ROW()-ROW(Amortering[[#Headers],[betalning
datum]])=1,LoanStart,IF(I342&gt;0,EDATE(C342,1),"")),""),"")</f>
        <v>55055</v>
      </c>
      <c r="D343" s="24">
        <f ca="1">IF(ROW()-ROW(Amortering[[#Headers],[öppnings-
saldo]])=1,Lånebelopp,IF(Amortering[[#This Row],[betalning
datum]]="",0,INDEX(Amortering[], ROW()-4,8)))</f>
        <v>2.154532896166342E4</v>
      </c>
      <c r="E343" s="24">
        <f ca="1">IF(AngivnaVärden,IF(ROW()-ROW(Amortering[[#Headers],[ränta]])=1,-IPMT(Räntesats/12,1,LånetsLöptid-ROWS($C$4:C343)+1,Amortering[[#This Row],[öppnings-
saldo]]),IFERROR(-IPMT(Räntesats/12,1,Amortering[[#This Row],['#
återstående]],D344),0)),0)</f>
        <v>8.567274133185863E1</v>
      </c>
      <c r="F343" s="24">
        <f ca="1">IFERROR(IF(AND(AngivnaVärden,Amortering[[#This Row],[betalning
datum]]&lt;&gt;""),-PPMT(Räntesats/12,1,LånetsLöptid-ROWS($C$4:C343)+1,Amortering[[#This Row],[öppnings-
saldo]]),""),0)</f>
        <v>9.838710420173472E2</v>
      </c>
      <c r="G343" s="24">
        <f ca="1">IF(Amortering[[#This Row],[betalning
datum]]="",0,PropertyTaxAmount)</f>
        <v>375</v>
      </c>
      <c r="H343" s="24">
        <f ca="1">IF(Amortering[[#This Row],[betalning
datum]]="",0,Amortering[[#This Row],[ränta]]+Amortering[[#This Row],[lånebelopp]]+Amortering[[#This Row],[fastighets-
avgift]])</f>
        <v>1.4445437833492058E3</v>
      </c>
      <c r="I343" s="24">
        <f ca="1">IF(Amortering[[#This Row],[betalning
datum]]="",0,Amortering[[#This Row],[öppnings-
saldo]]-Amortering[[#This Row],[lånebelopp]])</f>
        <v>2.0561457919646073E4</v>
      </c>
      <c r="J343" s="18">
        <f ca="1">IF(Amortering[[#This Row],[slut-
saldo]]&gt;0,LastRow-ROW(),0)</f>
        <v>20</v>
      </c>
    </row>
    <row r="344" spans="2:10" ht="15" customHeight="1" x14ac:dyDescent="0.25">
      <c r="B344" s="11">
        <f>ROWS($B$4:B344)</f>
        <v>341</v>
      </c>
      <c r="C344" s="25">
        <f ca="1">IF(AngivnaVärden,IF(Amortering[[#This Row],['#]]&lt;=LånetsLöptid,IF(ROW()-ROW(Amortering[[#Headers],[betalning
datum]])=1,LoanStart,IF(I343&gt;0,EDATE(C343,1),"")),""),"")</f>
        <v>55085</v>
      </c>
      <c r="D344" s="24">
        <f ca="1">IF(ROW()-ROW(Amortering[[#Headers],[öppnings-
saldo]])=1,Lånebelopp,IF(Amortering[[#This Row],[betalning
datum]]="",0,INDEX(Amortering[], ROW()-4,8)))</f>
        <v>2.0561457919646073E4</v>
      </c>
      <c r="E344" s="24">
        <f ca="1">IF(AngivnaVärden,IF(ROW()-ROW(Amortering[[#Headers],[ränta]])=1,-IPMT(Räntesats/12,1,LånetsLöptid-ROWS($C$4:C344)+1,Amortering[[#This Row],[öppnings-
saldo]]),IFERROR(-IPMT(Räntesats/12,1,Amortering[[#This Row],['#
återstående]],D345),0)),0)</f>
        <v>8.155619756230688E1</v>
      </c>
      <c r="F344" s="24">
        <f ca="1">IFERROR(IF(AND(AngivnaVärden,Amortering[[#This Row],[betalning
datum]]&lt;&gt;""),-PPMT(Räntesats/12,1,LånetsLöptid-ROWS($C$4:C344)+1,Amortering[[#This Row],[öppnings-
saldo]]),""),0)</f>
        <v>9.879705046924195E2</v>
      </c>
      <c r="G344" s="24">
        <f ca="1">IF(Amortering[[#This Row],[betalning
datum]]="",0,PropertyTaxAmount)</f>
        <v>375</v>
      </c>
      <c r="H344" s="24">
        <f ca="1">IF(Amortering[[#This Row],[betalning
datum]]="",0,Amortering[[#This Row],[ränta]]+Amortering[[#This Row],[lånebelopp]]+Amortering[[#This Row],[fastighets-
avgift]])</f>
        <v>1.4445267022547264E3</v>
      </c>
      <c r="I344" s="24">
        <f ca="1">IF(Amortering[[#This Row],[betalning
datum]]="",0,Amortering[[#This Row],[öppnings-
saldo]]-Amortering[[#This Row],[lånebelopp]])</f>
        <v>1.957348741495365E4</v>
      </c>
      <c r="J344" s="18">
        <f ca="1">IF(Amortering[[#This Row],[slut-
saldo]]&gt;0,LastRow-ROW(),0)</f>
        <v>19</v>
      </c>
    </row>
    <row r="345" spans="2:10" ht="15" customHeight="1" x14ac:dyDescent="0.25">
      <c r="B345" s="11">
        <f>ROWS($B$4:B345)</f>
        <v>342</v>
      </c>
      <c r="C345" s="25">
        <f ca="1">IF(AngivnaVärden,IF(Amortering[[#This Row],['#]]&lt;=LånetsLöptid,IF(ROW()-ROW(Amortering[[#Headers],[betalning
datum]])=1,LoanStart,IF(I344&gt;0,EDATE(C344,1),"")),""),"")</f>
        <v>55116</v>
      </c>
      <c r="D345" s="24">
        <f ca="1">IF(ROW()-ROW(Amortering[[#Headers],[öppnings-
saldo]])=1,Lånebelopp,IF(Amortering[[#This Row],[betalning
datum]]="",0,INDEX(Amortering[], ROW()-4,8)))</f>
        <v>1.957348741495365E4</v>
      </c>
      <c r="E345" s="24">
        <f ca="1">IF(AngivnaVärden,IF(ROW()-ROW(Amortering[[#Headers],[ränta]])=1,-IPMT(Räntesats/12,1,LånetsLöptid-ROWS($C$4:C345)+1,Amortering[[#This Row],[öppnings-
saldo]]),IFERROR(-IPMT(Räntesats/12,1,Amortering[[#This Row],['#
återstående]],D346),0)),0)</f>
        <v>7.742250152704867E1</v>
      </c>
      <c r="F345" s="24">
        <f ca="1">IFERROR(IF(AND(AngivnaVärden,Amortering[[#This Row],[betalning
datum]]&lt;&gt;""),-PPMT(Räntesats/12,1,LånetsLöptid-ROWS($C$4:C345)+1,Amortering[[#This Row],[öppnings-
saldo]]),""),0)</f>
        <v>9.92087048461971E2</v>
      </c>
      <c r="G345" s="24">
        <f ca="1">IF(Amortering[[#This Row],[betalning
datum]]="",0,PropertyTaxAmount)</f>
        <v>375</v>
      </c>
      <c r="H345" s="24">
        <f ca="1">IF(Amortering[[#This Row],[betalning
datum]]="",0,Amortering[[#This Row],[ränta]]+Amortering[[#This Row],[lånebelopp]]+Amortering[[#This Row],[fastighets-
avgift]])</f>
        <v>1.4445095499890197E3</v>
      </c>
      <c r="I345" s="24">
        <f ca="1">IF(Amortering[[#This Row],[betalning
datum]]="",0,Amortering[[#This Row],[öppnings-
saldo]]-Amortering[[#This Row],[lånebelopp]])</f>
        <v>1.858140036649168E4</v>
      </c>
      <c r="J345" s="18">
        <f ca="1">IF(Amortering[[#This Row],[slut-
saldo]]&gt;0,LastRow-ROW(),0)</f>
        <v>18</v>
      </c>
    </row>
    <row r="346" spans="2:10" ht="15" customHeight="1" x14ac:dyDescent="0.25">
      <c r="B346" s="11">
        <f>ROWS($B$4:B346)</f>
        <v>343</v>
      </c>
      <c r="C346" s="25">
        <f ca="1">IF(AngivnaVärden,IF(Amortering[[#This Row],['#]]&lt;=LånetsLöptid,IF(ROW()-ROW(Amortering[[#Headers],[betalning
datum]])=1,LoanStart,IF(I345&gt;0,EDATE(C345,1),"")),""),"")</f>
        <v>55146</v>
      </c>
      <c r="D346" s="24">
        <f ca="1">IF(ROW()-ROW(Amortering[[#Headers],[öppnings-
saldo]])=1,Lånebelopp,IF(Amortering[[#This Row],[betalning
datum]]="",0,INDEX(Amortering[], ROW()-4,8)))</f>
        <v>1.858140036649168E4</v>
      </c>
      <c r="E346" s="24">
        <f ca="1">IF(AngivnaVärden,IF(ROW()-ROW(Amortering[[#Headers],[ränta]])=1,-IPMT(Räntesats/12,1,LånetsLöptid-ROWS($C$4:C346)+1,Amortering[[#This Row],[öppnings-
saldo]]),IFERROR(-IPMT(Räntesats/12,1,Amortering[[#This Row],['#
återstående]],D347),0)),0)</f>
        <v>7.327158175831022E1</v>
      </c>
      <c r="F346" s="24">
        <f ca="1">IFERROR(IF(AND(AngivnaVärden,Amortering[[#This Row],[betalning
datum]]&lt;&gt;""),-PPMT(Räntesats/12,1,LånetsLöptid-ROWS($C$4:C346)+1,Amortering[[#This Row],[öppnings-
saldo]]),""),0)</f>
        <v>9.962207444972296E2</v>
      </c>
      <c r="G346" s="24">
        <f ca="1">IF(Amortering[[#This Row],[betalning
datum]]="",0,PropertyTaxAmount)</f>
        <v>375</v>
      </c>
      <c r="H346" s="24">
        <f ca="1">IF(Amortering[[#This Row],[betalning
datum]]="",0,Amortering[[#This Row],[ränta]]+Amortering[[#This Row],[lånebelopp]]+Amortering[[#This Row],[fastighets-
avgift]])</f>
        <v>1.4444923262555399E3</v>
      </c>
      <c r="I346" s="24">
        <f ca="1">IF(Amortering[[#This Row],[betalning
datum]]="",0,Amortering[[#This Row],[öppnings-
saldo]]-Amortering[[#This Row],[lånebelopp]])</f>
        <v>1.758517962199445E4</v>
      </c>
      <c r="J346" s="18">
        <f ca="1">IF(Amortering[[#This Row],[slut-
saldo]]&gt;0,LastRow-ROW(),0)</f>
        <v>17</v>
      </c>
    </row>
    <row r="347" spans="2:10" ht="15" customHeight="1" x14ac:dyDescent="0.25">
      <c r="B347" s="11">
        <f>ROWS($B$4:B347)</f>
        <v>344</v>
      </c>
      <c r="C347" s="25">
        <f ca="1">IF(AngivnaVärden,IF(Amortering[[#This Row],['#]]&lt;=LånetsLöptid,IF(ROW()-ROW(Amortering[[#Headers],[betalning
datum]])=1,LoanStart,IF(I346&gt;0,EDATE(C346,1),"")),""),"")</f>
        <v>55177</v>
      </c>
      <c r="D347" s="24">
        <f ca="1">IF(ROW()-ROW(Amortering[[#Headers],[öppnings-
saldo]])=1,Lånebelopp,IF(Amortering[[#This Row],[betalning
datum]]="",0,INDEX(Amortering[], ROW()-4,8)))</f>
        <v>1.758517962199445E4</v>
      </c>
      <c r="E347" s="24">
        <f ca="1">IF(AngivnaVärden,IF(ROW()-ROW(Amortering[[#Headers],[ränta]])=1,-IPMT(Räntesats/12,1,LånetsLöptid-ROWS($C$4:C347)+1,Amortering[[#This Row],[öppnings-
saldo]]),IFERROR(-IPMT(Räntesats/12,1,Amortering[[#This Row],['#
återstående]],D348),0)),0)</f>
        <v>6.910336649053535E1</v>
      </c>
      <c r="F347" s="24">
        <f ca="1">IFERROR(IF(AND(AngivnaVärden,Amortering[[#This Row],[betalning
datum]]&lt;&gt;""),-PPMT(Räntesats/12,1,LånetsLöptid-ROWS($C$4:C347)+1,Amortering[[#This Row],[öppnings-
saldo]]),""),0)</f>
        <v>1.0003716642659678E3</v>
      </c>
      <c r="G347" s="24">
        <f ca="1">IF(Amortering[[#This Row],[betalning
datum]]="",0,PropertyTaxAmount)</f>
        <v>375</v>
      </c>
      <c r="H347" s="24">
        <f ca="1">IF(Amortering[[#This Row],[betalning
datum]]="",0,Amortering[[#This Row],[ränta]]+Amortering[[#This Row],[lånebelopp]]+Amortering[[#This Row],[fastighets-
avgift]])</f>
        <v>1.4444750307565032E3</v>
      </c>
      <c r="I347" s="24">
        <f ca="1">IF(Amortering[[#This Row],[betalning
datum]]="",0,Amortering[[#This Row],[öppnings-
saldo]]-Amortering[[#This Row],[lånebelopp]])</f>
        <v>1.6584807957728484E4</v>
      </c>
      <c r="J347" s="18">
        <f ca="1">IF(Amortering[[#This Row],[slut-
saldo]]&gt;0,LastRow-ROW(),0)</f>
        <v>16</v>
      </c>
    </row>
    <row r="348" spans="2:10" ht="15" customHeight="1" x14ac:dyDescent="0.25">
      <c r="B348" s="11">
        <f>ROWS($B$4:B348)</f>
        <v>345</v>
      </c>
      <c r="C348" s="25">
        <f ca="1">IF(AngivnaVärden,IF(Amortering[[#This Row],['#]]&lt;=LånetsLöptid,IF(ROW()-ROW(Amortering[[#Headers],[betalning
datum]])=1,LoanStart,IF(I347&gt;0,EDATE(C347,1),"")),""),"")</f>
        <v>55208</v>
      </c>
      <c r="D348" s="24">
        <f ca="1">IF(ROW()-ROW(Amortering[[#Headers],[öppnings-
saldo]])=1,Lånebelopp,IF(Amortering[[#This Row],[betalning
datum]]="",0,INDEX(Amortering[], ROW()-4,8)))</f>
        <v>1.6584807957728484E4</v>
      </c>
      <c r="E348" s="24">
        <f ca="1">IF(AngivnaVärden,IF(ROW()-ROW(Amortering[[#Headers],[ränta]])=1,-IPMT(Räntesats/12,1,LånetsLöptid-ROWS($C$4:C348)+1,Amortering[[#This Row],[öppnings-
saldo]]),IFERROR(-IPMT(Räntesats/12,1,Amortering[[#This Row],['#
återstående]],D349),0)),0)</f>
        <v>6.491778365914476E1</v>
      </c>
      <c r="F348" s="24">
        <f ca="1">IFERROR(IF(AND(AngivnaVärden,Amortering[[#This Row],[betalning
datum]]&lt;&gt;""),-PPMT(Räntesats/12,1,LånetsLöptid-ROWS($C$4:C348)+1,Amortering[[#This Row],[öppnings-
saldo]]),""),0)</f>
        <v>1.0045398795337426E3</v>
      </c>
      <c r="G348" s="24">
        <f ca="1">IF(Amortering[[#This Row],[betalning
datum]]="",0,PropertyTaxAmount)</f>
        <v>375</v>
      </c>
      <c r="H348" s="24">
        <f ca="1">IF(Amortering[[#This Row],[betalning
datum]]="",0,Amortering[[#This Row],[ränta]]+Amortering[[#This Row],[lånebelopp]]+Amortering[[#This Row],[fastighets-
avgift]])</f>
        <v>1.4444576631928874E3</v>
      </c>
      <c r="I348" s="24">
        <f ca="1">IF(Amortering[[#This Row],[betalning
datum]]="",0,Amortering[[#This Row],[öppnings-
saldo]]-Amortering[[#This Row],[lånebelopp]])</f>
        <v>1.5580268078194742E4</v>
      </c>
      <c r="J348" s="18">
        <f ca="1">IF(Amortering[[#This Row],[slut-
saldo]]&gt;0,LastRow-ROW(),0)</f>
        <v>15</v>
      </c>
    </row>
    <row r="349" spans="2:10" ht="15" customHeight="1" x14ac:dyDescent="0.25">
      <c r="B349" s="11">
        <f>ROWS($B$4:B349)</f>
        <v>346</v>
      </c>
      <c r="C349" s="25">
        <f ca="1">IF(AngivnaVärden,IF(Amortering[[#This Row],['#]]&lt;=LånetsLöptid,IF(ROW()-ROW(Amortering[[#Headers],[betalning
datum]])=1,LoanStart,IF(I348&gt;0,EDATE(C348,1),"")),""),"")</f>
        <v>55236</v>
      </c>
      <c r="D349" s="24">
        <f ca="1">IF(ROW()-ROW(Amortering[[#Headers],[öppnings-
saldo]])=1,Lånebelopp,IF(Amortering[[#This Row],[betalning
datum]]="",0,INDEX(Amortering[], ROW()-4,8)))</f>
        <v>1.5580268078194742E4</v>
      </c>
      <c r="E349" s="24">
        <f ca="1">IF(AngivnaVärden,IF(ROW()-ROW(Amortering[[#Headers],[ränta]])=1,-IPMT(Räntesats/12,1,LånetsLöptid-ROWS($C$4:C349)+1,Amortering[[#This Row],[öppnings-
saldo]]),IFERROR(-IPMT(Räntesats/12,1,Amortering[[#This Row],['#
återstående]],D350),0)),0)</f>
        <v>6.0714760899290035E1</v>
      </c>
      <c r="F349" s="24">
        <f ca="1">IFERROR(IF(AND(AngivnaVärden,Amortering[[#This Row],[betalning
datum]]&lt;&gt;""),-PPMT(Räntesats/12,1,LånetsLöptid-ROWS($C$4:C349)+1,Amortering[[#This Row],[öppnings-
saldo]]),""),0)</f>
        <v>1.0087254623651334E3</v>
      </c>
      <c r="G349" s="24">
        <f ca="1">IF(Amortering[[#This Row],[betalning
datum]]="",0,PropertyTaxAmount)</f>
        <v>375</v>
      </c>
      <c r="H349" s="24">
        <f ca="1">IF(Amortering[[#This Row],[betalning
datum]]="",0,Amortering[[#This Row],[ränta]]+Amortering[[#This Row],[lånebelopp]]+Amortering[[#This Row],[fastighets-
avgift]])</f>
        <v>1.4444402232644234E3</v>
      </c>
      <c r="I349" s="24">
        <f ca="1">IF(Amortering[[#This Row],[betalning
datum]]="",0,Amortering[[#This Row],[öppnings-
saldo]]-Amortering[[#This Row],[lånebelopp]])</f>
        <v>1.4571542615829609E4</v>
      </c>
      <c r="J349" s="18">
        <f ca="1">IF(Amortering[[#This Row],[slut-
saldo]]&gt;0,LastRow-ROW(),0)</f>
        <v>14</v>
      </c>
    </row>
    <row r="350" spans="2:10" ht="15" customHeight="1" x14ac:dyDescent="0.25">
      <c r="B350" s="11">
        <f>ROWS($B$4:B350)</f>
        <v>347</v>
      </c>
      <c r="C350" s="25">
        <f ca="1">IF(AngivnaVärden,IF(Amortering[[#This Row],['#]]&lt;=LånetsLöptid,IF(ROW()-ROW(Amortering[[#Headers],[betalning
datum]])=1,LoanStart,IF(I349&gt;0,EDATE(C349,1),"")),""),"")</f>
        <v>55267</v>
      </c>
      <c r="D350" s="24">
        <f ca="1">IF(ROW()-ROW(Amortering[[#Headers],[öppnings-
saldo]])=1,Lånebelopp,IF(Amortering[[#This Row],[betalning
datum]]="",0,INDEX(Amortering[], ROW()-4,8)))</f>
        <v>1.4571542615829609E4</v>
      </c>
      <c r="E350" s="24">
        <f ca="1">IF(AngivnaVärden,IF(ROW()-ROW(Amortering[[#Headers],[ränta]])=1,-IPMT(Räntesats/12,1,LånetsLöptid-ROWS($C$4:C350)+1,Amortering[[#This Row],[öppnings-
saldo]]),IFERROR(-IPMT(Räntesats/12,1,Amortering[[#This Row],['#
återstående]],D351),0)),0)</f>
        <v>5.6494225544602585E1</v>
      </c>
      <c r="F350" s="24">
        <f ca="1">IFERROR(IF(AND(AngivnaVärden,Amortering[[#This Row],[betalning
datum]]&lt;&gt;""),-PPMT(Räntesats/12,1,LånetsLöptid-ROWS($C$4:C350)+1,Amortering[[#This Row],[öppnings-
saldo]]),""),0)</f>
        <v>1.0129284851249878E3</v>
      </c>
      <c r="G350" s="24">
        <f ca="1">IF(Amortering[[#This Row],[betalning
datum]]="",0,PropertyTaxAmount)</f>
        <v>375</v>
      </c>
      <c r="H350" s="24">
        <f ca="1">IF(Amortering[[#This Row],[betalning
datum]]="",0,Amortering[[#This Row],[ränta]]+Amortering[[#This Row],[lånebelopp]]+Amortering[[#This Row],[fastighets-
avgift]])</f>
        <v>1.4444227106695903E3</v>
      </c>
      <c r="I350" s="24">
        <f ca="1">IF(Amortering[[#This Row],[betalning
datum]]="",0,Amortering[[#This Row],[öppnings-
saldo]]-Amortering[[#This Row],[lånebelopp]])</f>
        <v>1.355861413070462E4</v>
      </c>
      <c r="J350" s="18">
        <f ca="1">IF(Amortering[[#This Row],[slut-
saldo]]&gt;0,LastRow-ROW(),0)</f>
        <v>13</v>
      </c>
    </row>
    <row r="351" spans="2:10" ht="15" customHeight="1" x14ac:dyDescent="0.25">
      <c r="B351" s="11">
        <f>ROWS($B$4:B351)</f>
        <v>348</v>
      </c>
      <c r="C351" s="25">
        <f ca="1">IF(AngivnaVärden,IF(Amortering[[#This Row],['#]]&lt;=LånetsLöptid,IF(ROW()-ROW(Amortering[[#Headers],[betalning
datum]])=1,LoanStart,IF(I350&gt;0,EDATE(C350,1),"")),""),"")</f>
        <v>55297</v>
      </c>
      <c r="D351" s="24">
        <f ca="1">IF(ROW()-ROW(Amortering[[#Headers],[öppnings-
saldo]])=1,Lånebelopp,IF(Amortering[[#This Row],[betalning
datum]]="",0,INDEX(Amortering[], ROW()-4,8)))</f>
        <v>1.355861413070462E4</v>
      </c>
      <c r="E351" s="24">
        <f ca="1">IF(AngivnaVärden,IF(ROW()-ROW(Amortering[[#Headers],[ränta]])=1,-IPMT(Räntesats/12,1,LånetsLöptid-ROWS($C$4:C351)+1,Amortering[[#This Row],[öppnings-
saldo]]),IFERROR(-IPMT(Räntesats/12,1,Amortering[[#This Row],['#
återstående]],D352),0)),0)</f>
        <v>5.225610462593727E1</v>
      </c>
      <c r="F351" s="24">
        <f ca="1">IFERROR(IF(AND(AngivnaVärden,Amortering[[#This Row],[betalning
datum]]&lt;&gt;""),-PPMT(Räntesats/12,1,LånetsLöptid-ROWS($C$4:C351)+1,Amortering[[#This Row],[öppnings-
saldo]]),""),0)</f>
        <v>1.0171490204796754E3</v>
      </c>
      <c r="G351" s="24">
        <f ca="1">IF(Amortering[[#This Row],[betalning
datum]]="",0,PropertyTaxAmount)</f>
        <v>375</v>
      </c>
      <c r="H351" s="24">
        <f ca="1">IF(Amortering[[#This Row],[betalning
datum]]="",0,Amortering[[#This Row],[ränta]]+Amortering[[#This Row],[lånebelopp]]+Amortering[[#This Row],[fastighets-
avgift]])</f>
        <v>1.4444051251056126E3</v>
      </c>
      <c r="I351" s="24">
        <f ca="1">IF(Amortering[[#This Row],[betalning
datum]]="",0,Amortering[[#This Row],[öppnings-
saldo]]-Amortering[[#This Row],[lånebelopp]])</f>
        <v>1.2541465110224945E4</v>
      </c>
      <c r="J351" s="18">
        <f ca="1">IF(Amortering[[#This Row],[slut-
saldo]]&gt;0,LastRow-ROW(),0)</f>
        <v>12</v>
      </c>
    </row>
    <row r="352" spans="2:10" ht="15" customHeight="1" x14ac:dyDescent="0.25">
      <c r="B352" s="11">
        <f>ROWS($B$4:B352)</f>
        <v>349</v>
      </c>
      <c r="C352" s="25">
        <f ca="1">IF(AngivnaVärden,IF(Amortering[[#This Row],['#]]&lt;=LånetsLöptid,IF(ROW()-ROW(Amortering[[#Headers],[betalning
datum]])=1,LoanStart,IF(I351&gt;0,EDATE(C351,1),"")),""),"")</f>
        <v>55328</v>
      </c>
      <c r="D352" s="24">
        <f ca="1">IF(ROW()-ROW(Amortering[[#Headers],[öppnings-
saldo]])=1,Lånebelopp,IF(Amortering[[#This Row],[betalning
datum]]="",0,INDEX(Amortering[], ROW()-4,8)))</f>
        <v>1.2541465110224945E4</v>
      </c>
      <c r="E352" s="24">
        <f ca="1">IF(AngivnaVärden,IF(ROW()-ROW(Amortering[[#Headers],[ränta]])=1,-IPMT(Räntesats/12,1,LånetsLöptid-ROWS($C$4:C352)+1,Amortering[[#This Row],[öppnings-
saldo]]),IFERROR(-IPMT(Räntesats/12,1,Amortering[[#This Row],['#
återstående]],D353),0)),0)</f>
        <v>4.800032487011085E1</v>
      </c>
      <c r="F352" s="24">
        <f ca="1">IFERROR(IF(AND(AngivnaVärden,Amortering[[#This Row],[betalning
datum]]&lt;&gt;""),-PPMT(Räntesats/12,1,LånetsLöptid-ROWS($C$4:C352)+1,Amortering[[#This Row],[öppnings-
saldo]]),""),0)</f>
        <v>1.0213871413983405E3</v>
      </c>
      <c r="G352" s="24">
        <f ca="1">IF(Amortering[[#This Row],[betalning
datum]]="",0,PropertyTaxAmount)</f>
        <v>375</v>
      </c>
      <c r="H352" s="24">
        <f ca="1">IF(Amortering[[#This Row],[betalning
datum]]="",0,Amortering[[#This Row],[ränta]]+Amortering[[#This Row],[lånebelopp]]+Amortering[[#This Row],[fastighets-
avgift]])</f>
        <v>1.4443874662684514E3</v>
      </c>
      <c r="I352" s="24">
        <f ca="1">IF(Amortering[[#This Row],[betalning
datum]]="",0,Amortering[[#This Row],[öppnings-
saldo]]-Amortering[[#This Row],[lånebelopp]])</f>
        <v>1.1520077968826605E4</v>
      </c>
      <c r="J352" s="18">
        <f ca="1">IF(Amortering[[#This Row],[slut-
saldo]]&gt;0,LastRow-ROW(),0)</f>
        <v>11</v>
      </c>
    </row>
    <row r="353" spans="2:10" ht="15" customHeight="1" x14ac:dyDescent="0.25">
      <c r="B353" s="11">
        <f>ROWS($B$4:B353)</f>
        <v>350</v>
      </c>
      <c r="C353" s="25">
        <f ca="1">IF(AngivnaVärden,IF(Amortering[[#This Row],['#]]&lt;=LånetsLöptid,IF(ROW()-ROW(Amortering[[#Headers],[betalning
datum]])=1,LoanStart,IF(I352&gt;0,EDATE(C352,1),"")),""),"")</f>
        <v>55358</v>
      </c>
      <c r="D353" s="24">
        <f ca="1">IF(ROW()-ROW(Amortering[[#Headers],[öppnings-
saldo]])=1,Lånebelopp,IF(Amortering[[#This Row],[betalning
datum]]="",0,INDEX(Amortering[], ROW()-4,8)))</f>
        <v>1.1520077968826605E4</v>
      </c>
      <c r="E353" s="24">
        <f ca="1">IF(AngivnaVärden,IF(ROW()-ROW(Amortering[[#Headers],[ränta]])=1,-IPMT(Räntesats/12,1,LånetsLöptid-ROWS($C$4:C353)+1,Amortering[[#This Row],[öppnings-
saldo]]),IFERROR(-IPMT(Räntesats/12,1,Amortering[[#This Row],['#
återstående]],D354),0)),0)</f>
        <v>4.372681269863516E1</v>
      </c>
      <c r="F353" s="24">
        <f ca="1">IFERROR(IF(AND(AngivnaVärden,Amortering[[#This Row],[betalning
datum]]&lt;&gt;""),-PPMT(Räntesats/12,1,LånetsLöptid-ROWS($C$4:C353)+1,Amortering[[#This Row],[öppnings-
saldo]]),""),0)</f>
        <v>1.025642921154167E3</v>
      </c>
      <c r="G353" s="24">
        <f ca="1">IF(Amortering[[#This Row],[betalning
datum]]="",0,PropertyTaxAmount)</f>
        <v>375</v>
      </c>
      <c r="H353" s="24">
        <f ca="1">IF(Amortering[[#This Row],[betalning
datum]]="",0,Amortering[[#This Row],[ränta]]+Amortering[[#This Row],[lånebelopp]]+Amortering[[#This Row],[fastighets-
avgift]])</f>
        <v>1.444369733852802E3</v>
      </c>
      <c r="I353" s="24">
        <f ca="1">IF(Amortering[[#This Row],[betalning
datum]]="",0,Amortering[[#This Row],[öppnings-
saldo]]-Amortering[[#This Row],[lånebelopp]])</f>
        <v>1.0494435047672438E4</v>
      </c>
      <c r="J353" s="18">
        <f ca="1">IF(Amortering[[#This Row],[slut-
saldo]]&gt;0,LastRow-ROW(),0)</f>
        <v>10</v>
      </c>
    </row>
    <row r="354" spans="2:10" ht="15" customHeight="1" x14ac:dyDescent="0.25">
      <c r="B354" s="11">
        <f>ROWS($B$4:B354)</f>
        <v>351</v>
      </c>
      <c r="C354" s="25">
        <f ca="1">IF(AngivnaVärden,IF(Amortering[[#This Row],['#]]&lt;=LånetsLöptid,IF(ROW()-ROW(Amortering[[#Headers],[betalning
datum]])=1,LoanStart,IF(I353&gt;0,EDATE(C353,1),"")),""),"")</f>
        <v>55389</v>
      </c>
      <c r="D354" s="24">
        <f ca="1">IF(ROW()-ROW(Amortering[[#Headers],[öppnings-
saldo]])=1,Lånebelopp,IF(Amortering[[#This Row],[betalning
datum]]="",0,INDEX(Amortering[], ROW()-4,8)))</f>
        <v>1.0494435047672438E4</v>
      </c>
      <c r="E354" s="24">
        <f ca="1">IF(AngivnaVärden,IF(ROW()-ROW(Amortering[[#Headers],[ränta]])=1,-IPMT(Räntesats/12,1,LånetsLöptid-ROWS($C$4:C354)+1,Amortering[[#This Row],[öppnings-
saldo]]),IFERROR(-IPMT(Räntesats/12,1,Amortering[[#This Row],['#
återstående]],D355),0)),0)</f>
        <v>3.943549422644497E1</v>
      </c>
      <c r="F354" s="24">
        <f ca="1">IFERROR(IF(AND(AngivnaVärden,Amortering[[#This Row],[betalning
datum]]&lt;&gt;""),-PPMT(Räntesats/12,1,LånetsLöptid-ROWS($C$4:C354)+1,Amortering[[#This Row],[öppnings-
saldo]]),""),0)</f>
        <v>1.0299164333256426E3</v>
      </c>
      <c r="G354" s="24">
        <f ca="1">IF(Amortering[[#This Row],[betalning
datum]]="",0,PropertyTaxAmount)</f>
        <v>375</v>
      </c>
      <c r="H354" s="24">
        <f ca="1">IF(Amortering[[#This Row],[betalning
datum]]="",0,Amortering[[#This Row],[ränta]]+Amortering[[#This Row],[lånebelopp]]+Amortering[[#This Row],[fastighets-
avgift]])</f>
        <v>1.4443519275520875E3</v>
      </c>
      <c r="I354" s="24">
        <f ca="1">IF(Amortering[[#This Row],[betalning
datum]]="",0,Amortering[[#This Row],[öppnings-
saldo]]-Amortering[[#This Row],[lånebelopp]])</f>
        <v>9.464518614346794E3</v>
      </c>
      <c r="J354" s="18">
        <f ca="1">IF(Amortering[[#This Row],[slut-
saldo]]&gt;0,LastRow-ROW(),0)</f>
        <v>9</v>
      </c>
    </row>
    <row r="355" spans="2:10" ht="15" customHeight="1" x14ac:dyDescent="0.25">
      <c r="B355" s="11">
        <f>ROWS($B$4:B355)</f>
        <v>352</v>
      </c>
      <c r="C355" s="25">
        <f ca="1">IF(AngivnaVärden,IF(Amortering[[#This Row],['#]]&lt;=LånetsLöptid,IF(ROW()-ROW(Amortering[[#Headers],[betalning
datum]])=1,LoanStart,IF(I354&gt;0,EDATE(C354,1),"")),""),"")</f>
        <v>55420</v>
      </c>
      <c r="D355" s="24">
        <f ca="1">IF(ROW()-ROW(Amortering[[#Headers],[öppnings-
saldo]])=1,Lånebelopp,IF(Amortering[[#This Row],[betalning
datum]]="",0,INDEX(Amortering[], ROW()-4,8)))</f>
        <v>9.464518614346794E3</v>
      </c>
      <c r="E355" s="24">
        <f ca="1">IF(AngivnaVärden,IF(ROW()-ROW(Amortering[[#Headers],[ränta]])=1,-IPMT(Räntesats/12,1,LånetsLöptid-ROWS($C$4:C355)+1,Amortering[[#This Row],[öppnings-
saldo]]),IFERROR(-IPMT(Räntesats/12,1,Amortering[[#This Row],['#
återstående]],D356),0)),0)</f>
        <v>3.512629526062067E1</v>
      </c>
      <c r="F355" s="24">
        <f ca="1">IFERROR(IF(AND(AngivnaVärden,Amortering[[#This Row],[betalning
datum]]&lt;&gt;""),-PPMT(Räntesats/12,1,LånetsLöptid-ROWS($C$4:C355)+1,Amortering[[#This Row],[öppnings-
saldo]]),""),0)</f>
        <v>1.034207751797833E3</v>
      </c>
      <c r="G355" s="24">
        <f ca="1">IF(Amortering[[#This Row],[betalning
datum]]="",0,PropertyTaxAmount)</f>
        <v>375</v>
      </c>
      <c r="H355" s="24">
        <f ca="1">IF(Amortering[[#This Row],[betalning
datum]]="",0,Amortering[[#This Row],[ränta]]+Amortering[[#This Row],[lånebelopp]]+Amortering[[#This Row],[fastighets-
avgift]])</f>
        <v>1.4443340470584537E3</v>
      </c>
      <c r="I355" s="24">
        <f ca="1">IF(Amortering[[#This Row],[betalning
datum]]="",0,Amortering[[#This Row],[öppnings-
saldo]]-Amortering[[#This Row],[lånebelopp]])</f>
        <v>8.430310862548962E3</v>
      </c>
      <c r="J355" s="18">
        <f ca="1">IF(Amortering[[#This Row],[slut-
saldo]]&gt;0,LastRow-ROW(),0)</f>
        <v>8</v>
      </c>
    </row>
    <row r="356" spans="2:10" ht="15" customHeight="1" x14ac:dyDescent="0.25">
      <c r="B356" s="11">
        <f>ROWS($B$4:B356)</f>
        <v>353</v>
      </c>
      <c r="C356" s="25">
        <f ca="1">IF(AngivnaVärden,IF(Amortering[[#This Row],['#]]&lt;=LånetsLöptid,IF(ROW()-ROW(Amortering[[#Headers],[betalning
datum]])=1,LoanStart,IF(I355&gt;0,EDATE(C355,1),"")),""),"")</f>
        <v>55450</v>
      </c>
      <c r="D356" s="24">
        <f ca="1">IF(ROW()-ROW(Amortering[[#Headers],[öppnings-
saldo]])=1,Lånebelopp,IF(Amortering[[#This Row],[betalning
datum]]="",0,INDEX(Amortering[], ROW()-4,8)))</f>
        <v>8.430310862548962E3</v>
      </c>
      <c r="E356" s="24">
        <f ca="1">IF(AngivnaVärden,IF(ROW()-ROW(Amortering[[#Headers],[ränta]])=1,-IPMT(Räntesats/12,1,LånetsLöptid-ROWS($C$4:C356)+1,Amortering[[#This Row],[öppnings-
saldo]]),IFERROR(-IPMT(Räntesats/12,1,Amortering[[#This Row],['#
återstående]],D357),0)),0)</f>
        <v>3.0799141299105436E1</v>
      </c>
      <c r="F356" s="24">
        <f ca="1">IFERROR(IF(AND(AngivnaVärden,Amortering[[#This Row],[betalning
datum]]&lt;&gt;""),-PPMT(Räntesats/12,1,LånetsLöptid-ROWS($C$4:C356)+1,Amortering[[#This Row],[öppnings-
saldo]]),""),0)</f>
        <v>1.0385169507636572E3</v>
      </c>
      <c r="G356" s="24">
        <f ca="1">IF(Amortering[[#This Row],[betalning
datum]]="",0,PropertyTaxAmount)</f>
        <v>375</v>
      </c>
      <c r="H356" s="24">
        <f ca="1">IF(Amortering[[#This Row],[betalning
datum]]="",0,Amortering[[#This Row],[ränta]]+Amortering[[#This Row],[lånebelopp]]+Amortering[[#This Row],[fastighets-
avgift]])</f>
        <v>1.4443160920627627E3</v>
      </c>
      <c r="I356" s="24">
        <f ca="1">IF(Amortering[[#This Row],[betalning
datum]]="",0,Amortering[[#This Row],[öppnings-
saldo]]-Amortering[[#This Row],[lånebelopp]])</f>
        <v>7.391793911785305E3</v>
      </c>
      <c r="J356" s="18">
        <f ca="1">IF(Amortering[[#This Row],[slut-
saldo]]&gt;0,LastRow-ROW(),0)</f>
        <v>7</v>
      </c>
    </row>
    <row r="357" spans="2:10" ht="15" customHeight="1" x14ac:dyDescent="0.25">
      <c r="B357" s="11">
        <f>ROWS($B$4:B357)</f>
        <v>354</v>
      </c>
      <c r="C357" s="25">
        <f ca="1">IF(AngivnaVärden,IF(Amortering[[#This Row],['#]]&lt;=LånetsLöptid,IF(ROW()-ROW(Amortering[[#Headers],[betalning
datum]])=1,LoanStart,IF(I356&gt;0,EDATE(C356,1),"")),""),"")</f>
        <v>55481</v>
      </c>
      <c r="D357" s="24">
        <f ca="1">IF(ROW()-ROW(Amortering[[#Headers],[öppnings-
saldo]])=1,Lånebelopp,IF(Amortering[[#This Row],[betalning
datum]]="",0,INDEX(Amortering[], ROW()-4,8)))</f>
        <v>7.391793911785305E3</v>
      </c>
      <c r="E357" s="24">
        <f ca="1">IF(AngivnaVärden,IF(ROW()-ROW(Amortering[[#Headers],[ränta]])=1,-IPMT(Räntesats/12,1,LånetsLöptid-ROWS($C$4:C357)+1,Amortering[[#This Row],[öppnings-
saldo]]),IFERROR(-IPMT(Räntesats/12,1,Amortering[[#This Row],['#
återstående]],D358),0)),0)</f>
        <v>2.645395752941722E1</v>
      </c>
      <c r="F357" s="24">
        <f ca="1">IFERROR(IF(AND(AngivnaVärden,Amortering[[#This Row],[betalning
datum]]&lt;&gt;""),-PPMT(Räntesats/12,1,LånetsLöptid-ROWS($C$4:C357)+1,Amortering[[#This Row],[öppnings-
saldo]]),""),0)</f>
        <v>1.0428441047251722E3</v>
      </c>
      <c r="G357" s="24">
        <f ca="1">IF(Amortering[[#This Row],[betalning
datum]]="",0,PropertyTaxAmount)</f>
        <v>375</v>
      </c>
      <c r="H357" s="24">
        <f ca="1">IF(Amortering[[#This Row],[betalning
datum]]="",0,Amortering[[#This Row],[ränta]]+Amortering[[#This Row],[lånebelopp]]+Amortering[[#This Row],[fastighets-
avgift]])</f>
        <v>1.4442980622545895E3</v>
      </c>
      <c r="I357" s="24">
        <f ca="1">IF(Amortering[[#This Row],[betalning
datum]]="",0,Amortering[[#This Row],[öppnings-
saldo]]-Amortering[[#This Row],[lånebelopp]])</f>
        <v>6.348949807060133E3</v>
      </c>
      <c r="J357" s="18">
        <f ca="1">IF(Amortering[[#This Row],[slut-
saldo]]&gt;0,LastRow-ROW(),0)</f>
        <v>6</v>
      </c>
    </row>
    <row r="358" spans="2:10" ht="15" customHeight="1" x14ac:dyDescent="0.25">
      <c r="B358" s="11">
        <f>ROWS($B$4:B358)</f>
        <v>355</v>
      </c>
      <c r="C358" s="25">
        <f ca="1">IF(AngivnaVärden,IF(Amortering[[#This Row],['#]]&lt;=LånetsLöptid,IF(ROW()-ROW(Amortering[[#Headers],[betalning
datum]])=1,LoanStart,IF(I357&gt;0,EDATE(C357,1),"")),""),"")</f>
        <v>55511</v>
      </c>
      <c r="D358" s="24">
        <f ca="1">IF(ROW()-ROW(Amortering[[#Headers],[öppnings-
saldo]])=1,Lånebelopp,IF(Amortering[[#This Row],[betalning
datum]]="",0,INDEX(Amortering[], ROW()-4,8)))</f>
        <v>6.348949807060133E3</v>
      </c>
      <c r="E358" s="24">
        <f ca="1">IF(AngivnaVärden,IF(ROW()-ROW(Amortering[[#Headers],[ränta]])=1,-IPMT(Räntesats/12,1,LånetsLöptid-ROWS($C$4:C358)+1,Amortering[[#This Row],[öppnings-
saldo]]),IFERROR(-IPMT(Räntesats/12,1,Amortering[[#This Row],['#
återstående]],D359),0)),0)</f>
        <v>2.2090668827355298E1</v>
      </c>
      <c r="F358" s="24">
        <f ca="1">IFERROR(IF(AND(AngivnaVärden,Amortering[[#This Row],[betalning
datum]]&lt;&gt;""),-PPMT(Räntesats/12,1,LånetsLöptid-ROWS($C$4:C358)+1,Amortering[[#This Row],[öppnings-
saldo]]),""),0)</f>
        <v>1.0471892884948606E3</v>
      </c>
      <c r="G358" s="24">
        <f ca="1">IF(Amortering[[#This Row],[betalning
datum]]="",0,PropertyTaxAmount)</f>
        <v>375</v>
      </c>
      <c r="H358" s="24">
        <f ca="1">IF(Amortering[[#This Row],[betalning
datum]]="",0,Amortering[[#This Row],[ränta]]+Amortering[[#This Row],[lånebelopp]]+Amortering[[#This Row],[fastighets-
avgift]])</f>
        <v>1.444279957322216E3</v>
      </c>
      <c r="I358" s="24">
        <f ca="1">IF(Amortering[[#This Row],[betalning
datum]]="",0,Amortering[[#This Row],[öppnings-
saldo]]-Amortering[[#This Row],[lånebelopp]])</f>
        <v>5.301760518565272E3</v>
      </c>
      <c r="J358" s="18">
        <f ca="1">IF(Amortering[[#This Row],[slut-
saldo]]&gt;0,LastRow-ROW(),0)</f>
        <v>5</v>
      </c>
    </row>
    <row r="359" spans="2:10" ht="15" customHeight="1" x14ac:dyDescent="0.25">
      <c r="B359" s="11">
        <f>ROWS($B$4:B359)</f>
        <v>356</v>
      </c>
      <c r="C359" s="25">
        <f ca="1">IF(AngivnaVärden,IF(Amortering[[#This Row],['#]]&lt;=LånetsLöptid,IF(ROW()-ROW(Amortering[[#Headers],[betalning
datum]])=1,LoanStart,IF(I358&gt;0,EDATE(C358,1),"")),""),"")</f>
        <v>55542</v>
      </c>
      <c r="D359" s="24">
        <f ca="1">IF(ROW()-ROW(Amortering[[#Headers],[öppnings-
saldo]])=1,Lånebelopp,IF(Amortering[[#This Row],[betalning
datum]]="",0,INDEX(Amortering[], ROW()-4,8)))</f>
        <v>5.301760518565272E3</v>
      </c>
      <c r="E359" s="24">
        <f ca="1">IF(AngivnaVärden,IF(ROW()-ROW(Amortering[[#Headers],[ränta]])=1,-IPMT(Räntesats/12,1,LånetsLöptid-ROWS($C$4:C359)+1,Amortering[[#This Row],[öppnings-
saldo]]),IFERROR(-IPMT(Räntesats/12,1,Amortering[[#This Row],['#
återstående]],D360),0)),0)</f>
        <v>1.7709199755701455E1</v>
      </c>
      <c r="F359" s="24">
        <f ca="1">IFERROR(IF(AND(AngivnaVärden,Amortering[[#This Row],[betalning
datum]]&lt;&gt;""),-PPMT(Räntesats/12,1,LånetsLöptid-ROWS($C$4:C359)+1,Amortering[[#This Row],[öppnings-
saldo]]),""),0)</f>
        <v>1.0515525771969224E3</v>
      </c>
      <c r="G359" s="24">
        <f ca="1">IF(Amortering[[#This Row],[betalning
datum]]="",0,PropertyTaxAmount)</f>
        <v>375</v>
      </c>
      <c r="H359" s="24">
        <f ca="1">IF(Amortering[[#This Row],[betalning
datum]]="",0,Amortering[[#This Row],[ränta]]+Amortering[[#This Row],[lånebelopp]]+Amortering[[#This Row],[fastighets-
avgift]])</f>
        <v>1.444261776952624E3</v>
      </c>
      <c r="I359" s="24">
        <f ca="1">IF(Amortering[[#This Row],[betalning
datum]]="",0,Amortering[[#This Row],[öppnings-
saldo]]-Amortering[[#This Row],[lånebelopp]])</f>
        <v>4.25020794136835E3</v>
      </c>
      <c r="J359" s="18">
        <f ca="1">IF(Amortering[[#This Row],[slut-
saldo]]&gt;0,LastRow-ROW(),0)</f>
        <v>4</v>
      </c>
    </row>
    <row r="360" spans="2:10" ht="15" customHeight="1" x14ac:dyDescent="0.25">
      <c r="B360" s="11">
        <f>ROWS($B$4:B360)</f>
        <v>357</v>
      </c>
      <c r="C360" s="25">
        <f ca="1">IF(AngivnaVärden,IF(Amortering[[#This Row],['#]]&lt;=LånetsLöptid,IF(ROW()-ROW(Amortering[[#Headers],[betalning
datum]])=1,LoanStart,IF(I359&gt;0,EDATE(C359,1),"")),""),"")</f>
        <v>55573</v>
      </c>
      <c r="D360" s="24">
        <f ca="1">IF(ROW()-ROW(Amortering[[#Headers],[öppnings-
saldo]])=1,Lånebelopp,IF(Amortering[[#This Row],[betalning
datum]]="",0,INDEX(Amortering[], ROW()-4,8)))</f>
        <v>4.25020794136835E3</v>
      </c>
      <c r="E360" s="24">
        <f ca="1">IF(AngivnaVärden,IF(ROW()-ROW(Amortering[[#Headers],[ränta]])=1,-IPMT(Räntesats/12,1,LånetsLöptid-ROWS($C$4:C360)+1,Amortering[[#This Row],[öppnings-
saldo]]),IFERROR(-IPMT(Räntesats/12,1,Amortering[[#This Row],['#
återstående]],D361),0)),0)</f>
        <v>1.3309474562915721E1</v>
      </c>
      <c r="F360" s="24">
        <f ca="1">IFERROR(IF(AND(AngivnaVärden,Amortering[[#This Row],[betalning
datum]]&lt;&gt;""),-PPMT(Räntesats/12,1,LånetsLöptid-ROWS($C$4:C360)+1,Amortering[[#This Row],[öppnings-
saldo]]),""),0)</f>
        <v>1.0559340462685764E3</v>
      </c>
      <c r="G360" s="24">
        <f ca="1">IF(Amortering[[#This Row],[betalning
datum]]="",0,PropertyTaxAmount)</f>
        <v>375</v>
      </c>
      <c r="H360" s="24">
        <f ca="1">IF(Amortering[[#This Row],[betalning
datum]]="",0,Amortering[[#This Row],[ränta]]+Amortering[[#This Row],[lånebelopp]]+Amortering[[#This Row],[fastighets-
avgift]])</f>
        <v>1.444243520831492E3</v>
      </c>
      <c r="I360" s="24">
        <f ca="1">IF(Amortering[[#This Row],[betalning
datum]]="",0,Amortering[[#This Row],[öppnings-
saldo]]-Amortering[[#This Row],[lånebelopp]])</f>
        <v>3.194273895099773E3</v>
      </c>
      <c r="J360" s="18">
        <f ca="1">IF(Amortering[[#This Row],[slut-
saldo]]&gt;0,LastRow-ROW(),0)</f>
        <v>3</v>
      </c>
    </row>
    <row r="361" spans="2:10" ht="15" customHeight="1" x14ac:dyDescent="0.25">
      <c r="B361" s="11">
        <f>ROWS($B$4:B361)</f>
        <v>358</v>
      </c>
      <c r="C361" s="25">
        <f ca="1">IF(AngivnaVärden,IF(Amortering[[#This Row],['#]]&lt;=LånetsLöptid,IF(ROW()-ROW(Amortering[[#Headers],[betalning
datum]])=1,LoanStart,IF(I360&gt;0,EDATE(C360,1),"")),""),"")</f>
        <v>55602</v>
      </c>
      <c r="D361" s="24">
        <f ca="1">IF(ROW()-ROW(Amortering[[#Headers],[öppnings-
saldo]])=1,Lånebelopp,IF(Amortering[[#This Row],[betalning
datum]]="",0,INDEX(Amortering[], ROW()-4,8)))</f>
        <v>3.194273895099773E3</v>
      </c>
      <c r="E361" s="24">
        <f ca="1">IF(AngivnaVärden,IF(ROW()-ROW(Amortering[[#Headers],[ränta]])=1,-IPMT(Räntesats/12,1,LånetsLöptid-ROWS($C$4:C361)+1,Amortering[[#This Row],[öppnings-
saldo]]),IFERROR(-IPMT(Räntesats/12,1,Amortering[[#This Row],['#
återstående]],D362),0)),0)</f>
        <v>8.891417181826712</v>
      </c>
      <c r="F361" s="24">
        <f ca="1">IFERROR(IF(AND(AngivnaVärden,Amortering[[#This Row],[betalning
datum]]&lt;&gt;""),-PPMT(Räntesats/12,1,LånetsLöptid-ROWS($C$4:C361)+1,Amortering[[#This Row],[öppnings-
saldo]]),""),0)</f>
        <v>1.060333771461362E3</v>
      </c>
      <c r="G361" s="24">
        <f ca="1">IF(Amortering[[#This Row],[betalning
datum]]="",0,PropertyTaxAmount)</f>
        <v>375</v>
      </c>
      <c r="H361" s="24">
        <f ca="1">IF(Amortering[[#This Row],[betalning
datum]]="",0,Amortering[[#This Row],[ränta]]+Amortering[[#This Row],[lånebelopp]]+Amortering[[#This Row],[fastighets-
avgift]])</f>
        <v>1.4442251886431886E3</v>
      </c>
      <c r="I361" s="24">
        <f ca="1">IF(Amortering[[#This Row],[betalning
datum]]="",0,Amortering[[#This Row],[öppnings-
saldo]]-Amortering[[#This Row],[lånebelopp]])</f>
        <v>2.133940123638411E3</v>
      </c>
      <c r="J361" s="18">
        <f ca="1">IF(Amortering[[#This Row],[slut-
saldo]]&gt;0,LastRow-ROW(),0)</f>
        <v>2</v>
      </c>
    </row>
    <row r="362" spans="2:10" ht="15" customHeight="1" x14ac:dyDescent="0.25">
      <c r="B362" s="11">
        <f>ROWS($B$4:B362)</f>
        <v>359</v>
      </c>
      <c r="C362" s="25">
        <f ca="1">IF(AngivnaVärden,IF(Amortering[[#This Row],['#]]&lt;=LånetsLöptid,IF(ROW()-ROW(Amortering[[#Headers],[betalning
datum]])=1,LoanStart,IF(I361&gt;0,EDATE(C361,1),"")),""),"")</f>
        <v>55633</v>
      </c>
      <c r="D362" s="24">
        <f ca="1">IF(ROW()-ROW(Amortering[[#Headers],[öppnings-
saldo]])=1,Lånebelopp,IF(Amortering[[#This Row],[betalning
datum]]="",0,INDEX(Amortering[], ROW()-4,8)))</f>
        <v>2.133940123638411E3</v>
      </c>
      <c r="E362" s="24">
        <f ca="1">IF(AngivnaVärden,IF(ROW()-ROW(Amortering[[#Headers],[ränta]])=1,-IPMT(Räntesats/12,1,LånetsLöptid-ROWS($C$4:C362)+1,Amortering[[#This Row],[öppnings-
saldo]]),IFERROR(-IPMT(Räntesats/12,1,Amortering[[#This Row],['#
återstående]],D363),0)),0)</f>
        <v>4.454951228316502</v>
      </c>
      <c r="F362" s="24">
        <f ca="1">IFERROR(IF(AND(AngivnaVärden,Amortering[[#This Row],[betalning
datum]]&lt;&gt;""),-PPMT(Räntesats/12,1,LånetsLöptid-ROWS($C$4:C362)+1,Amortering[[#This Row],[öppnings-
saldo]]),""),0)</f>
        <v>1.0647518288424505E3</v>
      </c>
      <c r="G362" s="24">
        <f ca="1">IF(Amortering[[#This Row],[betalning
datum]]="",0,PropertyTaxAmount)</f>
        <v>375</v>
      </c>
      <c r="H362" s="24">
        <f ca="1">IF(Amortering[[#This Row],[betalning
datum]]="",0,Amortering[[#This Row],[ränta]]+Amortering[[#This Row],[lånebelopp]]+Amortering[[#This Row],[fastighets-
avgift]])</f>
        <v>1.444206780070767E3</v>
      </c>
      <c r="I362" s="24">
        <f ca="1">IF(Amortering[[#This Row],[betalning
datum]]="",0,Amortering[[#This Row],[öppnings-
saldo]]-Amortering[[#This Row],[lånebelopp]])</f>
        <v>1.0691882947959605E3</v>
      </c>
      <c r="J362" s="18">
        <f ca="1">IF(Amortering[[#This Row],[slut-
saldo]]&gt;0,LastRow-ROW(),0)</f>
        <v>1</v>
      </c>
    </row>
    <row r="363" spans="2:10" ht="15" customHeight="1" x14ac:dyDescent="0.25">
      <c r="B363" s="11">
        <f>ROWS($B$4:B363)</f>
        <v>360</v>
      </c>
      <c r="C363" s="25">
        <f ca="1">IF(AngivnaVärden,IF(Amortering[[#This Row],['#]]&lt;=LånetsLöptid,IF(ROW()-ROW(Amortering[[#Headers],[betalning
datum]])=1,LoanStart,IF(I362&gt;0,EDATE(C362,1),"")),""),"")</f>
        <v>55663</v>
      </c>
      <c r="D363" s="24">
        <f ca="1">IF(ROW()-ROW(Amortering[[#Headers],[öppnings-
saldo]])=1,Lånebelopp,IF(Amortering[[#This Row],[betalning
datum]]="",0,INDEX(Amortering[], ROW()-4,8)))</f>
        <v>1.0691882947959605E3</v>
      </c>
      <c r="E363" s="24">
        <f ca="1">IF(AngivnaVärden,IF(ROW()-ROW(Amortering[[#Headers],[ränta]])=1,-IPMT(Räntesats/12,1,LånetsLöptid-ROWS($C$4:C363)+1,Amortering[[#This Row],[öppnings-
saldo]]),IFERROR(-IPMT(Räntesats/12,1,Amortering[[#This Row],['#
återstående]],D364),0)),0)</f>
        <v>0</v>
      </c>
      <c r="F363" s="24">
        <f ca="1">IFERROR(IF(AND(AngivnaVärden,Amortering[[#This Row],[betalning
datum]]&lt;&gt;""),-PPMT(Räntesats/12,1,LånetsLöptid-ROWS($C$4:C363)+1,Amortering[[#This Row],[öppnings-
saldo]]),""),0)</f>
        <v>1.0691882947959607E3</v>
      </c>
      <c r="G363" s="24">
        <f ca="1">IF(Amortering[[#This Row],[betalning
datum]]="",0,PropertyTaxAmount)</f>
        <v>375</v>
      </c>
      <c r="H363" s="24">
        <f ca="1">IF(Amortering[[#This Row],[betalning
datum]]="",0,Amortering[[#This Row],[ränta]]+Amortering[[#This Row],[lånebelopp]]+Amortering[[#This Row],[fastighets-
avgift]])</f>
        <v>1.4441882947959607E3</v>
      </c>
      <c r="I363" s="24">
        <f ca="1">IF(Amortering[[#This Row],[betalning
datum]]="",0,Amortering[[#This Row],[öppnings-
saldo]]-Amortering[[#This Row],[lånebelopp]])</f>
        <v>-2.2737367544323206E-13</v>
      </c>
      <c r="J363" s="18">
        <f ca="1">IF(Amortering[[#This Row],[slut-
saldo]]&gt;0,LastRow-ROW(),0)</f>
        <v>0</v>
      </c>
    </row>
  </sheetData>
  <sheetProtection selectLockedCells="1"/>
  <mergeCells count="2">
    <mergeCell ref="B1:J1"/>
    <mergeCell ref="B2:J2"/>
  </mergeCells>
  <conditionalFormatting sqref="B4:J363">
    <cfRule type="expression" dxfId="0" priority="1">
      <formula>$C4=""</formula>
    </cfRule>
  </conditionalFormatting>
  <dataValidations count="11">
    <dataValidation allowBlank="1" showInputMessage="1" showErrorMessage="1" prompt="Amorteringstabell beräknad med kalkylbladet Bolånekalkylator. Lägg till ytterligare betalningar genom att infoga nya rader i den här tabellen. Ange betalningsdatum så uppdateras kolumnerna automatiskt" sqref="A1" xr:uid="{00000000-0002-0000-0100-000000000000}"/>
    <dataValidation allowBlank="1" showInputMessage="1" showErrorMessage="1" prompt="Betalningsnumret finns i den här kolumnen.Lägg till fler betalningar genom att lägga till en ny rad och ange betalningsdatumet. Kolumnerna uppdateras automatiskt" sqref="B3" xr:uid="{00000000-0002-0000-0100-000001000000}"/>
    <dataValidation allowBlank="1" showInputMessage="1" showErrorMessage="1" prompt="Betalningsdatum uppdateras automatiskt i den här kolumnen" sqref="C3" xr:uid="{00000000-0002-0000-0100-000002000000}"/>
    <dataValidation allowBlank="1" showInputMessage="1" showErrorMessage="1" prompt="Öppningssaldo och justerat saldo efter tillämpad betalning uppdateras automatiskt i den här kolumnen" sqref="D3" xr:uid="{00000000-0002-0000-0100-000003000000}"/>
    <dataValidation allowBlank="1" showInputMessage="1" showErrorMessage="1" prompt="Ränteuppgifterna uppdateras automatiskt i den här kolumnen" sqref="E3" xr:uid="{00000000-0002-0000-0100-000004000000}"/>
    <dataValidation allowBlank="1" showInputMessage="1" showErrorMessage="1" prompt="Betalningsbeloppet som tillämpas på huvudbetalningen uppdateras automatiskt i den här kolumnen" sqref="F3" xr:uid="{00000000-0002-0000-0100-000005000000}"/>
    <dataValidation allowBlank="1" showInputMessage="1" showErrorMessage="1" prompt="Fastighetsavgiftsbetalningen som anges i cell E8 i kalkylbladet Bolånekalkylator uppdateras automatiskt i den här kolumnen " sqref="G3" xr:uid="{00000000-0002-0000-0100-000006000000}"/>
    <dataValidation allowBlank="1" showInputMessage="1" showErrorMessage="1" prompt="Betalning totalt justeras automatiskt i den här kolumnen baserat på beloppen för ränta, skatt och fastighetsavgift i kolumn E, F och G" sqref="H3" xr:uid="{00000000-0002-0000-0100-000007000000}"/>
    <dataValidation allowBlank="1" showInputMessage="1" showErrorMessage="1" prompt="Slutsaldo, justerat för den totala betalningen, uppdateras automatiskt i den här kolumnen" sqref="I3" xr:uid="{00000000-0002-0000-0100-000008000000}"/>
    <dataValidation allowBlank="1" showInputMessage="1" showErrorMessage="1" prompt="Antal återstående betalningar uppdateras automatiskt i den här kolumnen under den här rubriken baserat på Lånets löptid i kalkylbladet Bolånekalkylator och antal betalningar som tillämpats på lånet" sqref="J3" xr:uid="{00000000-0002-0000-0100-000009000000}"/>
    <dataValidation allowBlank="1" showInputMessage="1" showErrorMessage="1" prompt="Namnet på kalkylbladet finns i den här cellen och cellen under" sqref="B1:J1" xr:uid="{00000000-0002-0000-0100-00000A000000}"/>
  </dataValidations>
  <printOptions horizontalCentered="1"/>
  <pageMargins left="0.25" right="0.25" top="0.75" bottom="0.75" header="0.3" footer="0.3"/>
  <pageSetup paperSize="9" scale="10" orientation="landscape" r:id="rId1"/>
  <headerFooter differentFirst="1">
    <oddFooter>Page &amp;P of &amp;N</oddFooter>
  </headerFooter>
  <tableParts count="1">
    <tablePart r:id="rId2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2.xml><?xml version="1.0" encoding="utf-8"?>
<ds:datastoreItem xmlns:ds="http://schemas.openxmlformats.org/officeDocument/2006/customXml" ds:itemID="{3E4FD190-CB76-4468-92EB-2883383251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1.xml><?xml version="1.0" encoding="utf-8"?>
<ds:datastoreItem xmlns:ds="http://schemas.openxmlformats.org/officeDocument/2006/customXml" ds:itemID="{DF92B300-9261-471E-98C7-39B57E547407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9FA61D09-0191-42F7-BCD8-EB701CBFD92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TM02802352</ap:Template>
  <ap:ScaleCrop>false</ap:ScaleCrop>
  <ap:HeadingPairs>
    <vt:vector baseType="variant" size="4">
      <vt:variant>
        <vt:lpstr>Kalkylblad</vt:lpstr>
      </vt:variant>
      <vt:variant>
        <vt:i4>2</vt:i4>
      </vt:variant>
      <vt:variant>
        <vt:lpstr>Namngivna områden</vt:lpstr>
      </vt:variant>
      <vt:variant>
        <vt:i4>16</vt:i4>
      </vt:variant>
    </vt:vector>
  </ap:HeadingPairs>
  <ap:TitlesOfParts>
    <vt:vector baseType="lpstr" size="18">
      <vt:lpstr>Bolånekalkylator</vt:lpstr>
      <vt:lpstr>Amorteringstabell</vt:lpstr>
      <vt:lpstr>betald_ränta_totalt</vt:lpstr>
      <vt:lpstr>KolumnRubrik2</vt:lpstr>
      <vt:lpstr>LoanStart</vt:lpstr>
      <vt:lpstr>Lånebelopp</vt:lpstr>
      <vt:lpstr>LånetsLöptid</vt:lpstr>
      <vt:lpstr>månatligLånebetalning</vt:lpstr>
      <vt:lpstr>NoPaymentsRemaining</vt:lpstr>
      <vt:lpstr>PropertyTaxAmount</vt:lpstr>
      <vt:lpstr>RubrikAvsnitt2..E8</vt:lpstr>
      <vt:lpstr>RubrikOmråde1..C8</vt:lpstr>
      <vt:lpstr>ränta</vt:lpstr>
      <vt:lpstr>Räntesats</vt:lpstr>
      <vt:lpstr>summa_betalningar</vt:lpstr>
      <vt:lpstr>total_loan_payment</vt:lpstr>
      <vt:lpstr>Amorteringstabell!Utskriftsrubriker</vt:lpstr>
      <vt:lpstr>ValueOfHome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2021-12-13T22:21:49Z</dcterms:created>
  <dcterms:modified xsi:type="dcterms:W3CDTF">2022-02-24T01:08:57Z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