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21" documentId="13_ncr:1_{748C5249-654D-4BC6-BDD8-08617DCCF161}" xr6:coauthVersionLast="47" xr6:coauthVersionMax="47" xr10:uidLastSave="{502FB290-5ED0-404B-82BC-5879C3E103CC}"/>
  <bookViews>
    <workbookView xWindow="-120" yWindow="-120" windowWidth="38430" windowHeight="19665" xr2:uid="{00000000-000D-0000-FFFF-FFFF00000000}"/>
  </bookViews>
  <sheets>
    <sheet name="Aktivitetsuppföljning" sheetId="1" r:id="rId1"/>
    <sheet name="Aktivitetslista" sheetId="2" state="hidden" r:id="rId2"/>
  </sheets>
  <definedNames>
    <definedName name="Aktivitetslista">Aktivitetslista!$B$4:$B$8</definedName>
    <definedName name="Aktivitetssökning">Aktivitetslista!$B$4:$C$8</definedName>
    <definedName name="Alla_övriga">Aktivitetsuppföljning!$A$23</definedName>
    <definedName name="Kategori1">Aktivitetsuppföljning!$A$3</definedName>
    <definedName name="Kategori1_enhet">Aktivitetsuppföljning!$C$4</definedName>
    <definedName name="Kategori2">Aktivitetsuppföljning!$A$7</definedName>
    <definedName name="Kategori2_enhet">Aktivitetsuppföljning!$C$8</definedName>
    <definedName name="Kategori3">Aktivitetsuppföljning!$A$11</definedName>
    <definedName name="Kategori3_enhet">Aktivitetsuppföljning!$C$12</definedName>
    <definedName name="Kategori4">Aktivitetsuppföljning!$A$15</definedName>
    <definedName name="Kategori4_enhet">Aktivitetsuppföljning!$C$16</definedName>
    <definedName name="Kategori5">Aktivitetsuppföljning!$A$19</definedName>
    <definedName name="Kategori5_enhet">Aktivitetsuppföljning!$C$20</definedName>
    <definedName name="Summa_övrigt">Totalsumma-SUM(Aktivitetsuppföljning!$B$3:$B$15)</definedName>
    <definedName name="Totalsumma">SUM(Lista[Summa])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B6" i="2" l="1"/>
  <c r="B7" i="2"/>
  <c r="C4" i="2"/>
  <c r="I12" i="1" s="1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9" i="1" l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<sst xmlns="http://schemas.openxmlformats.org/spreadsheetml/2006/main" count="48" uniqueCount="24">
  <si>
    <t>Aktivitetsspårare</t>
  </si>
  <si>
    <r>
      <rPr>
        <b/>
        <sz val="11"/>
        <color theme="0"/>
        <rFont val="Calibri"/>
        <family val="2"/>
        <scheme val="major"/>
      </rPr>
      <t>Spåra dina 5 främsta aktiviteter!</t>
    </r>
    <r>
      <rPr>
        <sz val="11"/>
        <color theme="0"/>
        <rFont val="Calibri"/>
        <family val="2"/>
        <scheme val="major"/>
      </rPr>
      <t xml:space="preserve"> Byt aktivitetsinformationen nedan mot de aktiviteter du gör mest. Lägg sedan till poster för dem i aktivitetsloggen för att följa upp dina framsteg.</t>
    </r>
  </si>
  <si>
    <t>Cykling</t>
  </si>
  <si>
    <t>Simning</t>
  </si>
  <si>
    <t>Aktivitet 3</t>
  </si>
  <si>
    <t>Aktivitet 4</t>
  </si>
  <si>
    <t>Aktivitet 5</t>
  </si>
  <si>
    <t>Summa</t>
  </si>
  <si>
    <t>Mil</t>
  </si>
  <si>
    <t>Kalorier</t>
  </si>
  <si>
    <t>Meter</t>
  </si>
  <si>
    <t>Steg</t>
  </si>
  <si>
    <t>Datum</t>
  </si>
  <si>
    <t>Aktivitet</t>
  </si>
  <si>
    <t>Starttid</t>
  </si>
  <si>
    <t>Varaktighet</t>
  </si>
  <si>
    <t>Enhet</t>
  </si>
  <si>
    <t>Anteckning</t>
  </si>
  <si>
    <t>Varmt och fuktigt</t>
  </si>
  <si>
    <t>Sval eftermiddag</t>
  </si>
  <si>
    <t>Sov gott natten före</t>
  </si>
  <si>
    <t>Aktivitetslista</t>
  </si>
  <si>
    <t>Listan nedan är knuten till anpassade aktiviteter och fyller i listrutan på aktivitetsloggen. Det här bladet ska vara dolt.</t>
  </si>
  <si>
    <t>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</si>
</sst>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0.0"/>
    <numFmt numFmtId="171" formatCode="[h]:mm:ss;@"/>
    <numFmt numFmtId="172" formatCode="hh:mm;@"/>
  </numFmts>
  <fonts count="2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5" fillId="0" borderId="0" applyNumberFormat="0" applyBorder="0" applyProtection="0"/>
    <xf numFmtId="0" fontId="4" fillId="3" borderId="0" applyNumberFormat="0" applyBorder="0" applyAlignment="0" applyProtection="0"/>
    <xf numFmtId="0" fontId="2" fillId="4" borderId="0" applyNumberFormat="0" applyBorder="0" applyProtection="0">
      <alignment horizontal="center" vertical="top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9" fillId="5" borderId="3" applyNumberFormat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9" applyNumberFormat="0" applyAlignment="0" applyProtection="0"/>
    <xf numFmtId="0" fontId="17" fillId="11" borderId="10" applyNumberFormat="0" applyAlignment="0" applyProtection="0"/>
    <xf numFmtId="0" fontId="18" fillId="11" borderId="9" applyNumberFormat="0" applyAlignment="0" applyProtection="0"/>
    <xf numFmtId="0" fontId="19" fillId="0" borderId="11" applyNumberFormat="0" applyFill="0" applyAlignment="0" applyProtection="0"/>
    <xf numFmtId="0" fontId="7" fillId="1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4">
    <xf numFmtId="0" fontId="0" fillId="0" borderId="0" xfId="0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2" borderId="0" xfId="0" applyNumberFormat="1" applyFill="1" applyAlignment="1">
      <alignment horizontal="left" vertical="center" indent="2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3" fillId="0" borderId="0" xfId="0" applyFont="1" applyAlignment="1"/>
    <xf numFmtId="0" fontId="9" fillId="4" borderId="4" xfId="0" applyFont="1" applyFill="1" applyBorder="1">
      <alignment vertical="center" wrapText="1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9" fillId="4" borderId="6" xfId="0" applyFont="1" applyFill="1" applyBorder="1">
      <alignment vertical="center" wrapText="1"/>
    </xf>
    <xf numFmtId="0" fontId="9" fillId="4" borderId="5" xfId="0" applyFont="1" applyFill="1" applyBorder="1">
      <alignment vertical="center" wrapText="1"/>
    </xf>
    <xf numFmtId="0" fontId="0" fillId="2" borderId="0" xfId="0" applyFill="1" applyAlignment="1">
      <alignment horizontal="left" vertical="center" wrapText="1" indent="2"/>
    </xf>
    <xf numFmtId="14" fontId="0" fillId="0" borderId="0" xfId="0" applyNumberFormat="1" applyFill="1" applyBorder="1" applyAlignment="1">
      <alignment horizontal="left" vertical="center" indent="2"/>
    </xf>
    <xf numFmtId="0" fontId="0" fillId="2" borderId="4" xfId="0" applyFill="1" applyBorder="1">
      <alignment vertical="center" wrapText="1"/>
    </xf>
    <xf numFmtId="172" fontId="0" fillId="0" borderId="0" xfId="0" applyNumberFormat="1" applyFill="1" applyBorder="1" applyAlignment="1">
      <alignment horizontal="right" vertical="center" indent="1"/>
    </xf>
    <xf numFmtId="172" fontId="0" fillId="2" borderId="0" xfId="0" applyNumberFormat="1" applyFill="1" applyAlignment="1">
      <alignment horizontal="right" vertical="center" indent="1"/>
    </xf>
    <xf numFmtId="171" fontId="0" fillId="0" borderId="0" xfId="0" applyNumberForma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0" fontId="8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9" fontId="2" fillId="4" borderId="0" xfId="3" applyNumberFormat="1" applyAlignment="1">
      <alignment horizontal="center"/>
    </xf>
    <xf numFmtId="1" fontId="2" fillId="4" borderId="0" xfId="3" applyNumberFormat="1" applyBorder="1">
      <alignment horizontal="center" vertical="top"/>
    </xf>
    <xf numFmtId="1" fontId="2" fillId="4" borderId="1" xfId="3" applyNumberFormat="1" applyBorder="1">
      <alignment horizontal="center" vertical="top"/>
    </xf>
    <xf numFmtId="0" fontId="8" fillId="4" borderId="2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indent="2"/>
    </xf>
    <xf numFmtId="1" fontId="2" fillId="6" borderId="0" xfId="3" applyNumberFormat="1" applyFill="1" applyAlignment="1">
      <alignment horizontal="center" vertical="center"/>
    </xf>
    <xf numFmtId="0" fontId="2" fillId="6" borderId="0" xfId="3" applyFill="1" applyAlignment="1">
      <alignment horizontal="center" vertical="center"/>
    </xf>
    <xf numFmtId="0" fontId="8" fillId="4" borderId="2" xfId="0" applyFont="1" applyFill="1" applyBorder="1" applyAlignment="1">
      <alignment horizontal="left" vertical="center" indent="2"/>
    </xf>
    <xf numFmtId="0" fontId="8" fillId="4" borderId="0" xfId="0" applyFont="1" applyFill="1" applyBorder="1" applyAlignment="1">
      <alignment horizontal="left" vertical="center" indent="2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4" fillId="6" borderId="0" xfId="2" applyFill="1" applyAlignment="1">
      <alignment horizontal="left" vertical="center" indent="1"/>
    </xf>
    <xf numFmtId="0" fontId="4" fillId="6" borderId="4" xfId="2" applyFill="1" applyBorder="1" applyAlignment="1">
      <alignment horizontal="left" vertical="center" indent="1"/>
    </xf>
    <xf numFmtId="0" fontId="4" fillId="3" borderId="0" xfId="2" applyAlignment="1">
      <alignment horizontal="left" vertical="center" indent="1"/>
    </xf>
    <xf numFmtId="0" fontId="6" fillId="3" borderId="0" xfId="2" applyFont="1" applyAlignment="1">
      <alignment horizontal="left" vertical="center" wrapText="1" indent="1"/>
    </xf>
    <xf numFmtId="0" fontId="0" fillId="2" borderId="0" xfId="0" applyNumberFormat="1" applyFill="1">
      <alignment vertical="center" wrapText="1"/>
    </xf>
    <xf numFmtId="0" fontId="0" fillId="0" borderId="0" xfId="0" applyNumberFormat="1">
      <alignment vertical="center" wrapText="1"/>
    </xf>
    <xf numFmtId="0" fontId="0" fillId="0" borderId="0" xfId="0" applyNumberFormat="1" applyFill="1" applyBorder="1" applyAlignment="1">
      <alignment horizontal="left" vertical="center"/>
    </xf>
    <xf numFmtId="0" fontId="0" fillId="2" borderId="0" xfId="0" applyNumberFormat="1" applyFill="1" applyAlignment="1">
      <alignment vertic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9" builtinId="10" customBuiltin="1"/>
    <cellStyle name="Beräkning" xfId="17" builtinId="22" customBuiltin="1"/>
    <cellStyle name="Bra" xfId="12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3" builtinId="27" customBuiltin="1"/>
    <cellStyle name="Förklarande text" xfId="21" builtinId="53" customBuiltin="1"/>
    <cellStyle name="Indata" xfId="15" builtinId="20" customBuiltin="1"/>
    <cellStyle name="Kontrollcell" xfId="19" builtinId="23" customBuiltin="1"/>
    <cellStyle name="Länkad cell" xfId="18" builtinId="24" customBuiltin="1"/>
    <cellStyle name="Neutral" xfId="14" builtinId="28" customBuiltin="1"/>
    <cellStyle name="Normal" xfId="0" builtinId="0" customBuiltin="1"/>
    <cellStyle name="Procent" xfId="8" builtinId="5" customBuiltin="1"/>
    <cellStyle name="Rubrik" xfId="2" builtinId="15" customBuiltin="1"/>
    <cellStyle name="Rubrik 1" xfId="1" builtinId="16" customBuiltin="1"/>
    <cellStyle name="Rubrik 2" xfId="3" builtinId="17" customBuiltin="1"/>
    <cellStyle name="Rubrik 3" xfId="10" builtinId="18" customBuiltin="1"/>
    <cellStyle name="Rubrik 4" xfId="11" builtinId="19" customBuiltin="1"/>
    <cellStyle name="Summa" xfId="22" builtinId="25" customBuiltin="1"/>
    <cellStyle name="Tusental" xfId="4" builtinId="3" customBuiltin="1"/>
    <cellStyle name="Tusental [0]" xfId="5" builtinId="6" customBuiltin="1"/>
    <cellStyle name="Utdata" xfId="16" builtinId="21" customBuiltin="1"/>
    <cellStyle name="Valuta" xfId="6" builtinId="4" customBuiltin="1"/>
    <cellStyle name="Valuta [0]" xfId="7" builtinId="7" customBuiltin="1"/>
    <cellStyle name="Varningstext" xfId="20" builtinId="11" customBuiltin="1"/>
  </cellStyles>
  <dxfs count="20"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numFmt numFmtId="172" formatCode="hh:mm;@"/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left" vertical="center" textRotation="0" wrapText="0" indent="2" justifyLastLine="0" shrinkToFit="0" readingOrder="0"/>
    </dxf>
    <dxf>
      <numFmt numFmtId="19" formatCode="yyyy/mm/dd"/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Aktivitetslogg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Kalorier som bränts efter aktivitet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/>
              <a:ea typeface="Calibri"/>
              <a:cs typeface="Calibri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Aktivitetsuppföljning!$A$3</c:f>
              <c:strCache>
                <c:ptCount val="1"/>
                <c:pt idx="0">
                  <c:v>Cykling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Aktivitetsuppföljning!$A$1</c:f>
              <c:strCache>
                <c:ptCount val="1"/>
                <c:pt idx="0">
                  <c:v>Aktivitetsspårare</c:v>
                </c:pt>
              </c:strCache>
            </c:strRef>
          </c:cat>
          <c:val>
            <c:numRef>
              <c:f>Aktivitetsuppföljning!$B$5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Aktivitetsuppföljning!$A$7</c:f>
              <c:strCache>
                <c:ptCount val="1"/>
                <c:pt idx="0">
                  <c:v>Simning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Aktivitetsuppföljning!$A$1</c:f>
              <c:strCache>
                <c:ptCount val="1"/>
                <c:pt idx="0">
                  <c:v>Aktivitetsspårare</c:v>
                </c:pt>
              </c:strCache>
            </c:strRef>
          </c:cat>
          <c:val>
            <c:numRef>
              <c:f>Aktivitetsuppföljning!$B$9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Aktivitetsuppföljning!$A$11</c:f>
              <c:strCache>
                <c:ptCount val="1"/>
                <c:pt idx="0">
                  <c:v>Aktivitet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Aktivitetsuppföljning!$A$1</c:f>
              <c:strCache>
                <c:ptCount val="1"/>
                <c:pt idx="0">
                  <c:v>Aktivitetsspårare</c:v>
                </c:pt>
              </c:strCache>
            </c:strRef>
          </c:cat>
          <c:val>
            <c:numRef>
              <c:f>Aktivitetsuppföljning!$B$13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Aktivitetsuppföljning!$A$15</c:f>
              <c:strCache>
                <c:ptCount val="1"/>
                <c:pt idx="0">
                  <c:v>Aktivitet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Aktivitetsuppföljning!$A$1</c:f>
              <c:strCache>
                <c:ptCount val="1"/>
                <c:pt idx="0">
                  <c:v>Aktivitetsspårare</c:v>
                </c:pt>
              </c:strCache>
            </c:strRef>
          </c:cat>
          <c:val>
            <c:numRef>
              <c:f>Aktivitetsuppföljning!$B$17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Aktivitetsuppföljning!$A$19</c:f>
              <c:strCache>
                <c:ptCount val="1"/>
                <c:pt idx="0">
                  <c:v>Aktivitet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Aktivitetsuppföljning!$A$1</c:f>
              <c:strCache>
                <c:ptCount val="1"/>
                <c:pt idx="0">
                  <c:v>Aktivitetsspårare</c:v>
                </c:pt>
              </c:strCache>
            </c:strRef>
          </c:cat>
          <c:val>
            <c:numRef>
              <c:f>Aktivitetsuppföljning!$B$21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2419350</xdr:colOff>
      <xdr:row>3</xdr:row>
      <xdr:rowOff>28575</xdr:rowOff>
    </xdr:to>
    <xdr:graphicFrame macro="">
      <xdr:nvGraphicFramePr>
        <xdr:cNvPr id="2" name="Förbrända kalorier" descr="Liggande stapeldiagram som visar förbrända kalorier totalt efter aktivit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D5:K12" headerRowDxfId="17" dataDxfId="16">
  <tableColumns count="8">
    <tableColumn id="1" xr3:uid="{00000000-0010-0000-0000-000001000000}" name="Datum" totalsRowLabel="Summa" dataDxfId="15" totalsRowDxfId="14"/>
    <tableColumn id="2" xr3:uid="{00000000-0010-0000-0000-000002000000}" name="Aktivitet" dataDxfId="13" totalsRowDxfId="12"/>
    <tableColumn id="9" xr3:uid="{00000000-0010-0000-0000-000009000000}" name="Starttid" dataDxfId="11" totalsRowDxfId="10"/>
    <tableColumn id="10" xr3:uid="{00000000-0010-0000-0000-00000A000000}" name="Varaktighet" dataDxfId="9" totalsRowDxfId="8"/>
    <tableColumn id="3" xr3:uid="{00000000-0010-0000-0000-000003000000}" name="Summa" dataDxfId="7" totalsRowDxfId="6"/>
    <tableColumn id="4" xr3:uid="{00000000-0010-0000-0000-000004000000}" name="Enhet" dataDxfId="5" totalsRowDxfId="4">
      <calculatedColumnFormula>IFERROR(VLOOKUP(Lista[[#This Row],[Aktivitet]],Aktivitetssökning,2,FALSE),"")</calculatedColumnFormula>
    </tableColumn>
    <tableColumn id="5" xr3:uid="{00000000-0010-0000-0000-000005000000}" name="Kalorier" dataDxfId="3" totalsRowDxfId="2"/>
    <tableColumn id="7" xr3:uid="{00000000-0010-0000-0000-000007000000}" name="Anteckning" totalsRowFunction="count" dataDxfId="1" totalsRowDxfId="0"/>
  </tableColumns>
  <tableStyleInfo name="Aktivitetslogg" showFirstColumn="0" showLastColumn="0" showRowStripes="1" showColumnStripes="0"/>
  <extLst>
    <ext xmlns:x14="http://schemas.microsoft.com/office/spreadsheetml/2009/9/main" uri="{504A1905-F514-4f6f-8877-14C23A59335A}">
      <x14:table altTextSummary="Ange datum, aktivitet, starttid, varaktighet, summa, kalorier och anteckningar i den här tabellen. Enheten uppdateras automatiskt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1" customWidth="1"/>
    <col min="2" max="2" width="20" style="1" customWidth="1"/>
    <col min="3" max="3" width="16.28515625" style="23" customWidth="1"/>
    <col min="4" max="4" width="14.28515625" style="1" customWidth="1"/>
    <col min="5" max="5" width="18.7109375" style="1" customWidth="1"/>
    <col min="6" max="6" width="11.7109375" style="1" bestFit="1" customWidth="1"/>
    <col min="7" max="7" width="11.7109375" style="1" customWidth="1"/>
    <col min="8" max="8" width="9.7109375" style="1" customWidth="1"/>
    <col min="9" max="9" width="11.28515625" style="50" customWidth="1"/>
    <col min="10" max="10" width="10.42578125" style="51" customWidth="1"/>
    <col min="11" max="11" width="36.5703125" style="51" customWidth="1"/>
  </cols>
  <sheetData>
    <row r="1" spans="1:11" ht="33" customHeight="1" x14ac:dyDescent="0.25">
      <c r="A1" s="46" t="s">
        <v>0</v>
      </c>
      <c r="B1" s="46"/>
      <c r="C1" s="47"/>
      <c r="D1" s="42"/>
      <c r="E1" s="43"/>
      <c r="F1" s="43"/>
      <c r="G1" s="43"/>
      <c r="H1" s="43"/>
      <c r="I1" s="43"/>
      <c r="J1" s="43"/>
      <c r="K1" s="43"/>
    </row>
    <row r="2" spans="1:11" ht="74.25" customHeight="1" x14ac:dyDescent="0.25">
      <c r="A2" s="44" t="s">
        <v>1</v>
      </c>
      <c r="B2" s="44"/>
      <c r="C2" s="45"/>
      <c r="D2" s="42"/>
      <c r="E2" s="43"/>
      <c r="F2" s="43"/>
      <c r="G2" s="43"/>
      <c r="H2" s="43"/>
      <c r="I2" s="43"/>
      <c r="J2" s="43"/>
      <c r="K2" s="43"/>
    </row>
    <row r="3" spans="1:11" ht="18" customHeight="1" x14ac:dyDescent="0.25">
      <c r="A3" s="34" t="s">
        <v>2</v>
      </c>
      <c r="B3" s="30">
        <f>SUMIF(Lista[Aktivitet],Kategori1,Lista[Summa])</f>
        <v>19.46</v>
      </c>
      <c r="C3" s="15"/>
      <c r="D3" s="42"/>
      <c r="E3" s="43"/>
      <c r="F3" s="43"/>
      <c r="G3" s="43"/>
      <c r="H3" s="43"/>
      <c r="I3" s="43"/>
      <c r="J3" s="43"/>
      <c r="K3" s="43"/>
    </row>
    <row r="4" spans="1:11" ht="30" customHeight="1" x14ac:dyDescent="0.25">
      <c r="A4" s="34"/>
      <c r="B4" s="30"/>
      <c r="C4" s="16" t="s">
        <v>8</v>
      </c>
      <c r="D4" s="42"/>
      <c r="E4" s="43"/>
      <c r="F4" s="43"/>
      <c r="G4" s="43"/>
      <c r="H4" s="43"/>
      <c r="I4" s="43"/>
      <c r="J4" s="43"/>
      <c r="K4" s="43"/>
    </row>
    <row r="5" spans="1:11" ht="30" customHeight="1" x14ac:dyDescent="0.25">
      <c r="A5" s="34"/>
      <c r="B5" s="31">
        <f>SUMIF(Lista[Aktivitet],Kategori1,Lista[Kalorier])</f>
        <v>847</v>
      </c>
      <c r="C5" s="17" t="s">
        <v>9</v>
      </c>
      <c r="D5" s="12" t="s">
        <v>12</v>
      </c>
      <c r="E5" s="3" t="s">
        <v>13</v>
      </c>
      <c r="F5" s="11" t="s">
        <v>14</v>
      </c>
      <c r="G5" s="10" t="s">
        <v>15</v>
      </c>
      <c r="H5" s="10" t="s">
        <v>7</v>
      </c>
      <c r="I5" s="12" t="s">
        <v>16</v>
      </c>
      <c r="J5" s="11" t="s">
        <v>9</v>
      </c>
      <c r="K5" s="3" t="s">
        <v>17</v>
      </c>
    </row>
    <row r="6" spans="1:11" ht="30" customHeight="1" thickBot="1" x14ac:dyDescent="0.3">
      <c r="A6" s="35"/>
      <c r="B6" s="32"/>
      <c r="C6" s="18"/>
      <c r="D6" s="22" t="s">
        <v>12</v>
      </c>
      <c r="E6" s="3" t="s">
        <v>2</v>
      </c>
      <c r="F6" s="24">
        <v>0.6666666666666666</v>
      </c>
      <c r="G6" s="26">
        <v>1.5972222222222224E-2</v>
      </c>
      <c r="H6" s="4">
        <v>3.66</v>
      </c>
      <c r="I6" s="8" t="str">
        <f>IFERROR(VLOOKUP(Lista[[#This Row],[Aktivitet]],Aktivitetssökning,2,FALSE),"")</f>
        <v>Mil</v>
      </c>
      <c r="J6" s="6">
        <v>173</v>
      </c>
      <c r="K6" s="3" t="s">
        <v>18</v>
      </c>
    </row>
    <row r="7" spans="1:11" ht="30" customHeight="1" thickTop="1" x14ac:dyDescent="0.25">
      <c r="A7" s="33" t="s">
        <v>3</v>
      </c>
      <c r="B7" s="30">
        <f>SUMIF(Lista[Aktivitet],Kategori2,Lista[Summa])</f>
        <v>1700</v>
      </c>
      <c r="C7" s="19"/>
      <c r="D7" s="22" t="s">
        <v>12</v>
      </c>
      <c r="E7" s="3" t="s">
        <v>2</v>
      </c>
      <c r="F7" s="24">
        <v>0.6041666666666666</v>
      </c>
      <c r="G7" s="26">
        <v>3.125E-2</v>
      </c>
      <c r="H7" s="4">
        <v>7.8</v>
      </c>
      <c r="I7" s="8" t="str">
        <f>IFERROR(VLOOKUP(Lista[[#This Row],[Aktivitet]],Aktivitetssökning,2,FALSE),"")</f>
        <v>Mil</v>
      </c>
      <c r="J7" s="6">
        <v>330</v>
      </c>
      <c r="K7" s="3" t="s">
        <v>19</v>
      </c>
    </row>
    <row r="8" spans="1:11" ht="30" customHeight="1" x14ac:dyDescent="0.25">
      <c r="A8" s="34"/>
      <c r="B8" s="30"/>
      <c r="C8" s="16" t="s">
        <v>10</v>
      </c>
      <c r="D8" s="22" t="s">
        <v>12</v>
      </c>
      <c r="E8" s="3" t="s">
        <v>3</v>
      </c>
      <c r="F8" s="24">
        <v>0.4166666666666667</v>
      </c>
      <c r="G8" s="26">
        <v>2.0833333333333332E-2</v>
      </c>
      <c r="H8" s="4">
        <v>1700</v>
      </c>
      <c r="I8" s="8" t="str">
        <f>IFERROR(VLOOKUP(Lista[[#This Row],[Aktivitet]],Aktivitetssökning,2,FALSE),"")</f>
        <v>Meter</v>
      </c>
      <c r="J8" s="6">
        <v>237</v>
      </c>
      <c r="K8" s="3" t="s">
        <v>20</v>
      </c>
    </row>
    <row r="9" spans="1:11" ht="30" customHeight="1" x14ac:dyDescent="0.25">
      <c r="A9" s="34"/>
      <c r="B9" s="31">
        <f>SUMIF(Lista[Aktivitet],Kategori2,Lista[Kalorier])</f>
        <v>237</v>
      </c>
      <c r="C9" s="17" t="s">
        <v>9</v>
      </c>
      <c r="D9" s="22" t="s">
        <v>12</v>
      </c>
      <c r="E9" s="3" t="s">
        <v>4</v>
      </c>
      <c r="F9" s="24">
        <v>0.5625</v>
      </c>
      <c r="G9" s="26">
        <v>2.4305555555555556E-2</v>
      </c>
      <c r="H9" s="4">
        <v>3227</v>
      </c>
      <c r="I9" s="8" t="str">
        <f>IFERROR(VLOOKUP(Lista[[#This Row],[Aktivitet]],Aktivitetssökning,2,FALSE),"")</f>
        <v>Steg</v>
      </c>
      <c r="J9" s="6">
        <v>150</v>
      </c>
      <c r="K9" s="3"/>
    </row>
    <row r="10" spans="1:11" ht="30" customHeight="1" thickBot="1" x14ac:dyDescent="0.3">
      <c r="A10" s="35"/>
      <c r="B10" s="32"/>
      <c r="C10" s="20"/>
      <c r="D10" s="22" t="s">
        <v>12</v>
      </c>
      <c r="E10" s="3" t="s">
        <v>5</v>
      </c>
      <c r="F10" s="24">
        <v>0.22916666666666666</v>
      </c>
      <c r="G10" s="26">
        <v>2.0833333333333332E-2</v>
      </c>
      <c r="H10" s="4">
        <v>30</v>
      </c>
      <c r="I10" s="8" t="str">
        <f>IFERROR(VLOOKUP(Lista[[#This Row],[Aktivitet]],Aktivitetssökning,2,FALSE),"")</f>
        <v>Reps</v>
      </c>
      <c r="J10" s="6">
        <v>115</v>
      </c>
      <c r="K10" s="3"/>
    </row>
    <row r="11" spans="1:11" ht="30" customHeight="1" thickTop="1" x14ac:dyDescent="0.25">
      <c r="A11" s="33" t="s">
        <v>4</v>
      </c>
      <c r="B11" s="30">
        <f>SUMIF(Lista[Aktivitet],Kategori3,Lista[Summa])</f>
        <v>3227</v>
      </c>
      <c r="C11" s="19"/>
      <c r="D11" s="22" t="s">
        <v>12</v>
      </c>
      <c r="E11" s="5" t="s">
        <v>6</v>
      </c>
      <c r="F11" s="25">
        <v>0.25</v>
      </c>
      <c r="G11" s="27">
        <v>3.125E-2</v>
      </c>
      <c r="H11" s="5">
        <v>5</v>
      </c>
      <c r="I11" s="9" t="str">
        <f>IFERROR(VLOOKUP(Lista[[#This Row],[Aktivitet]],Aktivitetssökning,2,FALSE),"")</f>
        <v>Mil</v>
      </c>
      <c r="J11" s="7">
        <v>345</v>
      </c>
      <c r="K11" s="53"/>
    </row>
    <row r="12" spans="1:11" ht="30" customHeight="1" x14ac:dyDescent="0.25">
      <c r="A12" s="34"/>
      <c r="B12" s="30"/>
      <c r="C12" s="16" t="s">
        <v>11</v>
      </c>
      <c r="D12" s="22" t="s">
        <v>12</v>
      </c>
      <c r="E12" s="5" t="s">
        <v>2</v>
      </c>
      <c r="F12" s="25">
        <v>0.4166666666666667</v>
      </c>
      <c r="G12" s="27">
        <v>2.7777777777777776E-2</v>
      </c>
      <c r="H12" s="5">
        <v>8</v>
      </c>
      <c r="I12" s="9" t="str">
        <f>IFERROR(VLOOKUP(Lista[[#This Row],[Aktivitet]],Aktivitetssökning,2,FALSE),"")</f>
        <v>Mil</v>
      </c>
      <c r="J12" s="7">
        <v>344</v>
      </c>
      <c r="K12" s="13"/>
    </row>
    <row r="13" spans="1:11" ht="30" customHeight="1" x14ac:dyDescent="0.25">
      <c r="A13" s="34"/>
      <c r="B13" s="31">
        <f>SUMIF(Lista[Aktivitet],Kategori3,Lista[Kalorier])</f>
        <v>150</v>
      </c>
      <c r="C13" s="17" t="s">
        <v>9</v>
      </c>
      <c r="D13" s="21"/>
      <c r="F13" s="2"/>
      <c r="K13" s="52"/>
    </row>
    <row r="14" spans="1:11" ht="30" customHeight="1" thickBot="1" x14ac:dyDescent="0.3">
      <c r="A14" s="34"/>
      <c r="B14" s="32"/>
      <c r="C14" s="15"/>
      <c r="D14" s="21"/>
      <c r="F14" s="2"/>
      <c r="K14" s="52"/>
    </row>
    <row r="15" spans="1:11" ht="30" customHeight="1" thickTop="1" x14ac:dyDescent="0.25">
      <c r="A15" s="33" t="s">
        <v>5</v>
      </c>
      <c r="B15" s="30">
        <f>SUMIF(Lista[Aktivitet],Kategori4,Lista[Summa])</f>
        <v>30</v>
      </c>
      <c r="C15" s="19"/>
      <c r="D15" s="21"/>
      <c r="F15" s="2"/>
      <c r="K15" s="52"/>
    </row>
    <row r="16" spans="1:11" ht="30" customHeight="1" x14ac:dyDescent="0.25">
      <c r="A16" s="34"/>
      <c r="B16" s="30"/>
      <c r="C16" s="16" t="s">
        <v>23</v>
      </c>
      <c r="D16" s="21"/>
      <c r="F16" s="2"/>
      <c r="K16" s="53"/>
    </row>
    <row r="17" spans="1:6" ht="30" customHeight="1" x14ac:dyDescent="0.25">
      <c r="A17" s="34"/>
      <c r="B17" s="31">
        <f>SUMIF(Lista[Aktivitet],Kategori4,Lista[Kalorier])</f>
        <v>115</v>
      </c>
      <c r="C17" s="17" t="s">
        <v>9</v>
      </c>
      <c r="D17" s="21"/>
      <c r="F17" s="2"/>
    </row>
    <row r="18" spans="1:6" ht="30" customHeight="1" thickBot="1" x14ac:dyDescent="0.3">
      <c r="A18" s="34"/>
      <c r="B18" s="32"/>
      <c r="C18" s="20"/>
      <c r="D18" s="21"/>
      <c r="F18" s="2"/>
    </row>
    <row r="19" spans="1:6" ht="30" customHeight="1" thickTop="1" x14ac:dyDescent="0.25">
      <c r="A19" s="40" t="s">
        <v>6</v>
      </c>
      <c r="B19" s="30">
        <f>SUMIF(Lista[Aktivitet],Kategori5,Lista[Summa])</f>
        <v>5</v>
      </c>
      <c r="C19" s="19"/>
      <c r="D19" s="21"/>
      <c r="F19" s="2"/>
    </row>
    <row r="20" spans="1:6" ht="30" customHeight="1" x14ac:dyDescent="0.25">
      <c r="A20" s="41"/>
      <c r="B20" s="30"/>
      <c r="C20" s="16" t="s">
        <v>8</v>
      </c>
      <c r="D20" s="21"/>
      <c r="F20" s="2"/>
    </row>
    <row r="21" spans="1:6" ht="30" customHeight="1" x14ac:dyDescent="0.25">
      <c r="A21" s="41"/>
      <c r="B21" s="31">
        <f>SUMIF(Lista[Aktivitet],Kategori5,Lista[Kalorier])</f>
        <v>345</v>
      </c>
      <c r="C21" s="17" t="s">
        <v>9</v>
      </c>
      <c r="D21" s="21"/>
      <c r="F21" s="2"/>
    </row>
    <row r="22" spans="1:6" ht="30" customHeight="1" thickBot="1" x14ac:dyDescent="0.3">
      <c r="A22" s="41"/>
      <c r="B22" s="32"/>
      <c r="C22" s="15"/>
      <c r="D22" s="21"/>
      <c r="F22" s="2"/>
    </row>
    <row r="23" spans="1:6" ht="30" customHeight="1" thickTop="1" x14ac:dyDescent="0.25">
      <c r="A23" s="36" t="s">
        <v>7</v>
      </c>
      <c r="B23" s="38">
        <f>SUM(B21,B17,B13,B9,B5)</f>
        <v>1694</v>
      </c>
      <c r="C23" s="28" t="s">
        <v>9</v>
      </c>
      <c r="D23" s="21"/>
      <c r="F23" s="2"/>
    </row>
    <row r="24" spans="1:6" ht="30" customHeight="1" x14ac:dyDescent="0.25">
      <c r="A24" s="37"/>
      <c r="B24" s="39"/>
      <c r="C24" s="29"/>
      <c r="D24" s="21"/>
      <c r="F24" s="2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3">
    <dataValidation type="list" errorStyle="warning" allowBlank="1" showInputMessage="1" showErrorMessage="1" error="Välj Aktivitet i listan. Anpassa kategorier i cellerna A3 till A19 för att uppdatera listan. Välj AVBRYT och tryck på ALT+NEDPIL för att se alternativen. Tryck sedan på NEDPIL och RETUR för att välja alternativ" sqref="E6:E12" xr:uid="{00000000-0002-0000-0000-000000000000}">
      <formula1>Aktivitetslista</formula1>
    </dataValidation>
    <dataValidation type="custom" errorStyle="warning" allowBlank="1" showInputMessage="1" showErrorMessage="1" errorTitle="Hoppsan!" error="Kalorierna du anger i loggen summeras här för diagrammet. Om du är säker på att du vill ändra det här klickar du på Ja. Annars klickar du på Avbryt." sqref="C23:C24" xr:uid="{00000000-0002-0000-0000-000001000000}">
      <formula1>"Kalorier"</formula1>
    </dataValidation>
    <dataValidation type="custom" errorStyle="warning" allowBlank="1" showInputMessage="1" showErrorMessage="1" errorTitle="Hoppsan!" error="Kalorierna du anger i loggen summeras här för diagrammet. Om du är säker på att du vill göra ändringen klickar du på Ja. Om inte klickar du på Avbryt." sqref="C5 C9 C13 C17 C21" xr:uid="{00000000-0002-0000-0000-000002000000}">
      <formula1>"Kalorier"</formula1>
    </dataValidation>
    <dataValidation allowBlank="1" showInputMessage="1" showErrorMessage="1" prompt="Skapa aktivitetsspårare i det här kalkylbladet. Rubriken finns i den här cellen, information i cellen nedanför och diagrammet i cellen till höger. Ange information i listtabellen och aktiviteter i cellerna A3 till A19" sqref="A1:C1" xr:uid="{00000000-0002-0000-0000-000004000000}"/>
    <dataValidation allowBlank="1" showInputMessage="1" showErrorMessage="1" prompt="Ange datum i den här kolumnen under den här rubriken" sqref="D5" xr:uid="{00000000-0002-0000-0000-000005000000}"/>
    <dataValidation allowBlank="1" showInputMessage="1" showErrorMessage="1" prompt="Ange aktivitet i den här kolumnen under den här rubriken. Anpassa kategorier i celler A3 till A19 för att uppdatera listan. Tryck på ALT+NEDPIL för att se alternativen och sedan NEDPIL och RETUR för att välja alternativ" sqref="E5" xr:uid="{00000000-0002-0000-0000-000006000000}"/>
    <dataValidation allowBlank="1" showInputMessage="1" showErrorMessage="1" prompt="Ange starttid i den här kolumnen under den här rubriken" sqref="F5" xr:uid="{00000000-0002-0000-0000-000007000000}"/>
    <dataValidation allowBlank="1" showInputMessage="1" showErrorMessage="1" prompt="Ange varaktighet i den här kolumnen under den här rubriken" sqref="G5" xr:uid="{00000000-0002-0000-0000-000008000000}"/>
    <dataValidation allowBlank="1" showInputMessage="1" showErrorMessage="1" prompt="Ange summa i den här kolumnen under den här rubriken" sqref="H5" xr:uid="{00000000-0002-0000-0000-000009000000}"/>
    <dataValidation allowBlank="1" showInputMessage="1" showErrorMessage="1" prompt="Enheten uppdateras automatiskt i kolumnen under den här rubriken" sqref="I5" xr:uid="{00000000-0002-0000-0000-00000A000000}"/>
    <dataValidation allowBlank="1" showInputMessage="1" showErrorMessage="1" prompt="Ange kalorier i den här kolumnen under den här rubriken" sqref="J5" xr:uid="{00000000-0002-0000-0000-00000B000000}"/>
    <dataValidation allowBlank="1" showInputMessage="1" showErrorMessage="1" prompt="Ange anteckningar i den här kolumnen under den här rubriken" sqref="K5" xr:uid="{00000000-0002-0000-0000-00000C000000}"/>
    <dataValidation allowBlank="1" showInputMessage="1" showErrorMessage="1" prompt="Ange Aktivitet 1 i den här cellen. Aktivitetskategorier som anges i cell A3 till A19 uppdateras automatiskt i tabellen Lista. Data uppdateras automatiskt i cellen till höger" sqref="A3:A6" xr:uid="{00000000-0002-0000-0000-00000D000000}"/>
    <dataValidation allowBlank="1" showInputMessage="1" showErrorMessage="1" prompt="Data uppdateras automatiskt i den här cellen och nedan. Välj Enhet i cellen till höger" sqref="B3:B4 B7:B8 B11:B12 B15:B16 B19:B20" xr:uid="{00000000-0002-0000-0000-00000E000000}"/>
    <dataValidation allowBlank="1" showInputMessage="1" showErrorMessage="1" prompt="Kalorier som bränns genom aktivitet beräknas automatiskt i den här cellen. Etiketten för kalorier finns i cellen till höger" sqref="B21:B22 B17:B18 B13:B14 B9:B10 B5:B6" xr:uid="{00000000-0002-0000-0000-000011000000}"/>
    <dataValidation allowBlank="1" showInputMessage="1" showErrorMessage="1" prompt="Ange aktivitet 2 i den här cellen. Data uppdateras automatiskt i celler till höger" sqref="A7:A10" xr:uid="{00000000-0002-0000-0000-000012000000}"/>
    <dataValidation allowBlank="1" showInputMessage="1" showErrorMessage="1" prompt="Ange aktivitet 3 i den här cellen. Data uppdateras automatiskt i celler till höger" sqref="A11:A14" xr:uid="{00000000-0002-0000-0000-000013000000}"/>
    <dataValidation allowBlank="1" showInputMessage="1" showErrorMessage="1" prompt="Ange aktivitet 4 i den här cellen. Data uppdateras automatiskt i celler till höger" sqref="A15:A18" xr:uid="{00000000-0002-0000-0000-000014000000}"/>
    <dataValidation allowBlank="1" showInputMessage="1" showErrorMessage="1" prompt="Ange aktivitet 5 i den här cellen. Data uppdateras automatiskt i celler till höger. Totalt antal förbrända kalorier beräknas automatiskt i cell B23" sqref="A19:A22" xr:uid="{00000000-0002-0000-0000-000015000000}"/>
    <dataValidation allowBlank="1" showInputMessage="1" showErrorMessage="1" prompt="Summan beräknas automatiskt i cellen till höger" sqref="A23:A24" xr:uid="{00000000-0002-0000-0000-000016000000}"/>
    <dataValidation allowBlank="1" showInputMessage="1" showErrorMessage="1" prompt="Totalsumma beräknas automatiskt i den här cellen. Etiketten för kalorier finns i cellen till höger" sqref="B23:B24" xr:uid="{00000000-0002-0000-0000-000017000000}"/>
    <dataValidation allowBlank="1" showInputMessage="1" showErrorMessage="1" prompt="Staplat stapeldiagram som visar totalt antal kalorier som förbränts av aktivitet finns i den här cellen. Ange information i tabellen nedan." sqref="D1:K4" xr:uid="{53892C7E-C60C-4E4A-B49C-A4BE86DFF17D}"/>
    <dataValidation type="list" errorStyle="warning" allowBlank="1" showInputMessage="1" showErrorMessage="1" error="Välj Enhet i listan i den här cellen. Välj AVBRYT och tryck på ALT+NEDPIL för att se alternativen. Tryck sedan på NEDPIL och RETUR för att välja alternativ" prompt="Välj Enhet i den här cellen. Tryck på ALT+NEDPIL för att se alternativen och sedan NEDPIL och RETUR för att välja alternativ. Etiketten Kalorier finns i cellen nedan" sqref="C4 C8 C12 C16 C20" xr:uid="{162A989D-B6C2-4466-B546-B498A4A38155}">
      <formula1>"Mil, Kilometer, Steg, Varv, Yards, Meter, Reps, Minuter"</formula1>
    </dataValidation>
  </dataValidations>
  <printOptions horizontalCentered="1"/>
  <pageMargins left="0.25" right="0.25" top="0.5" bottom="0.5" header="0.3" footer="0.3"/>
  <pageSetup paperSize="9" scale="5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48" t="s">
        <v>21</v>
      </c>
      <c r="C1" s="48"/>
    </row>
    <row r="2" spans="2:3" ht="29.25" customHeight="1" x14ac:dyDescent="0.25">
      <c r="B2" s="49" t="s">
        <v>22</v>
      </c>
      <c r="C2" s="49"/>
    </row>
    <row r="3" spans="2:3" ht="29.25" customHeight="1" x14ac:dyDescent="0.25">
      <c r="B3" s="14" t="s">
        <v>13</v>
      </c>
      <c r="C3" s="14" t="s">
        <v>16</v>
      </c>
    </row>
    <row r="4" spans="2:3" ht="21.75" customHeight="1" x14ac:dyDescent="0.25">
      <c r="B4" t="str">
        <f>TRIM(Kategori1)</f>
        <v>Cykling</v>
      </c>
      <c r="C4" t="str">
        <f>Kategori1_enhet</f>
        <v>Mil</v>
      </c>
    </row>
    <row r="5" spans="2:3" ht="21.75" customHeight="1" x14ac:dyDescent="0.25">
      <c r="B5" t="str">
        <f>TRIM(Kategori2)</f>
        <v>Simning</v>
      </c>
      <c r="C5" t="str">
        <f>Kategori2_enhet</f>
        <v>Meter</v>
      </c>
    </row>
    <row r="6" spans="2:3" ht="21.75" customHeight="1" x14ac:dyDescent="0.25">
      <c r="B6" t="str">
        <f>TRIM(Kategori3)</f>
        <v>Aktivitet 3</v>
      </c>
      <c r="C6" t="str">
        <f>Kategori3_enhet</f>
        <v>Steg</v>
      </c>
    </row>
    <row r="7" spans="2:3" ht="21.75" customHeight="1" x14ac:dyDescent="0.25">
      <c r="B7" t="str">
        <f>TRIM(Kategori4)</f>
        <v>Aktivitet 4</v>
      </c>
      <c r="C7" t="str">
        <f>Kategori4_enhet</f>
        <v>Reps</v>
      </c>
    </row>
    <row r="8" spans="2:3" ht="21.75" customHeight="1" x14ac:dyDescent="0.25">
      <c r="B8" t="str">
        <f>TRIM(Kategori5)</f>
        <v>Aktivitet 5</v>
      </c>
      <c r="C8" t="str">
        <f>Kategori5_enhet</f>
        <v>Mil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DA368851-0EC2-4C8D-8960-CC9E614B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125D488F-1ECA-4FC5-A47B-1B06F02B4B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3.xml><?xml version="1.0" encoding="utf-8"?>
<ds:datastoreItem xmlns:ds="http://schemas.openxmlformats.org/officeDocument/2006/customXml" ds:itemID="{2FD4C7CD-381F-4F90-BEB3-8BE82CE9B32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13</vt:i4>
      </vt:variant>
    </vt:vector>
  </ap:HeadingPairs>
  <ap:TitlesOfParts>
    <vt:vector baseType="lpstr" size="15">
      <vt:lpstr>Aktivitetsuppföljning</vt:lpstr>
      <vt:lpstr>Aktivitetslista</vt:lpstr>
      <vt:lpstr>Aktivitetslista</vt:lpstr>
      <vt:lpstr>Aktivitetssökning</vt:lpstr>
      <vt:lpstr>Alla_övriga</vt:lpstr>
      <vt:lpstr>Kategori1</vt:lpstr>
      <vt:lpstr>Kategori1_enhet</vt:lpstr>
      <vt:lpstr>Kategori2</vt:lpstr>
      <vt:lpstr>Kategori2_enhet</vt:lpstr>
      <vt:lpstr>Kategori3</vt:lpstr>
      <vt:lpstr>Kategori3_enhet</vt:lpstr>
      <vt:lpstr>Kategori4</vt:lpstr>
      <vt:lpstr>Kategori4_enhet</vt:lpstr>
      <vt:lpstr>Kategori5</vt:lpstr>
      <vt:lpstr>Kategori5_enhet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2022-12-14T05:45:00Z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