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worksheets/sheet64.xml" ContentType="application/vnd.openxmlformats-officedocument.spreadsheetml.worksheet+xml"/>
  <Override PartName="/xl/tables/table6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55.xml" ContentType="application/vnd.openxmlformats-officedocument.spreadsheetml.worksheet+xml"/>
  <Override PartName="/xl/tables/table55.xml" ContentType="application/vnd.openxmlformats-officedocument.spreadsheetml.table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46.xml" ContentType="application/vnd.openxmlformats-officedocument.spreadsheetml.table+xml"/>
  <Override PartName="/xl/drawings/drawing45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3_ncr:1_{589D21D6-808B-43F4-AEEA-4BDF60FDFB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ntrolnaTabla" sheetId="1" r:id="rId1"/>
    <sheet name="Prodaja" sheetId="2" r:id="rId2"/>
    <sheet name="Prihod" sheetId="5" r:id="rId3"/>
    <sheet name="Troškovi" sheetId="3" r:id="rId4"/>
    <sheet name="Porezi" sheetId="4" r:id="rId5"/>
    <sheet name="Kategorije" sheetId="7" r:id="rId6"/>
  </sheets>
  <definedNames>
    <definedName name="Ime_preduzeća">KontrolnaTabla!$B$2</definedName>
    <definedName name="Naslov_RadneSveske">KontrolnaTabla!$B$1</definedName>
    <definedName name="Naslov1">KontrolnaTabla[[#Headers],[Rezime]]</definedName>
    <definedName name="Naslov2">Prihod_od_prodaje1[[#Headers],[Tip prihoda]]</definedName>
    <definedName name="Naslov3">Prihod[[#Headers],[Tip prihoda]]</definedName>
    <definedName name="Naslov4">OperativniTroškovi[[#Headers],[Tip troška]]</definedName>
    <definedName name="Naslov5">Porezi[[#Headers],[Vrsta]]</definedName>
    <definedName name="Naslov6">Kategorije[[#Headers],[Kategorije]]</definedName>
    <definedName name="Neto_profit">KontrolnaTabla!$E$20</definedName>
    <definedName name="Prihod_od_prodaje">SUMIFS(Prihod_od_prodaje1[Trenutni period],Prihod_od_prodaje1[Tip prihoda],"Prihod od prodaje")</definedName>
    <definedName name="_xlnm.Print_Titles" localSheetId="5">Kategorije!$1:$1</definedName>
    <definedName name="_xlnm.Print_Titles" localSheetId="0">KontrolnaTabla!$7:$7</definedName>
    <definedName name="_xlnm.Print_Titles" localSheetId="4">Porezi!$4:$4</definedName>
    <definedName name="_xlnm.Print_Titles" localSheetId="2">Prihod!$4:$4</definedName>
    <definedName name="_xlnm.Print_Titles" localSheetId="1">Prodaja!$4:$4</definedName>
    <definedName name="_xlnm.Print_Titles" localSheetId="3">Troškovi!$4:$4</definedName>
    <definedName name="RowTitleRegion1..C3">Prodaja!$B$3</definedName>
    <definedName name="RowTitleRegion1..C3.3">Prihod!$B$3</definedName>
    <definedName name="RowTitleRegion1..C3.4">Troškovi!$B$3</definedName>
    <definedName name="RowTitleRegion1..C3.5">Porezi!$B$3</definedName>
    <definedName name="RowTitleRegion1..C4">KontrolnaTabla!$B$3</definedName>
    <definedName name="RowTitleRegion2..H20">KontrolnaTabla!$B$17</definedName>
    <definedName name="Total_Cost_Sales">KontrolnaTabla!$E$9</definedName>
    <definedName name="Total_General_and_Administrative">KontrolnaTabla!$E$12</definedName>
    <definedName name="Total_Gross_Profit">KontrolnaTabla!$E$17</definedName>
    <definedName name="Total_Income_Operations">KontrolnaTabla!$E$19</definedName>
    <definedName name="Total_Operating_Expenses">KontrolnaTabla!$E$18</definedName>
    <definedName name="Total_Other_Expenses">KontrolnaTabla!$E$13</definedName>
    <definedName name="Total_Other_Income">KontrolnaTabla!$E$14</definedName>
    <definedName name="Total_Research_and_Development">KontrolnaTabla!$E$11</definedName>
    <definedName name="Total_Sales_and_Marketing">KontrolnaTabla!$E$10</definedName>
    <definedName name="Total_Sales_Revenue">KontrolnaTabla!$E$8</definedName>
    <definedName name="Total_Taxes">KontrolnaTabla!$E$15</definedName>
    <definedName name="Workbook_Dates">KontrolnaTabla!$C$1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H12" i="1"/>
  <c r="C3" i="2" l="1"/>
  <c r="G6" i="5" l="1"/>
  <c r="H7" i="4"/>
  <c r="G7" i="4"/>
  <c r="G9" i="3"/>
  <c r="G17" i="3" l="1"/>
  <c r="G18" i="3"/>
  <c r="G9" i="4"/>
  <c r="I9" i="4" l="1"/>
  <c r="I8" i="4"/>
  <c r="I7" i="4"/>
  <c r="I6" i="4"/>
  <c r="H9" i="4"/>
  <c r="H8" i="4"/>
  <c r="H6" i="4"/>
  <c r="I6" i="5"/>
  <c r="H6" i="5"/>
  <c r="I12" i="2"/>
  <c r="I11" i="2"/>
  <c r="I10" i="2"/>
  <c r="I9" i="2"/>
  <c r="I8" i="2"/>
  <c r="I7" i="2"/>
  <c r="I6" i="2"/>
  <c r="H12" i="2"/>
  <c r="H11" i="2"/>
  <c r="H10" i="2"/>
  <c r="H9" i="2"/>
  <c r="H8" i="2"/>
  <c r="H7" i="2"/>
  <c r="H6" i="2"/>
  <c r="I5" i="2" l="1"/>
  <c r="H5" i="2"/>
  <c r="H5" i="5"/>
  <c r="I5" i="4" l="1"/>
  <c r="I10" i="4"/>
  <c r="H15" i="1" s="1"/>
  <c r="H5" i="4"/>
  <c r="H10" i="4" s="1"/>
  <c r="G15" i="1" s="1"/>
  <c r="G5" i="4"/>
  <c r="G6" i="4"/>
  <c r="G8" i="4"/>
  <c r="F10" i="4"/>
  <c r="C3" i="4" s="1"/>
  <c r="E10" i="4"/>
  <c r="D15" i="1" s="1"/>
  <c r="D10" i="4"/>
  <c r="C15" i="1" s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G5" i="3"/>
  <c r="G6" i="3"/>
  <c r="G7" i="3"/>
  <c r="G8" i="3"/>
  <c r="G10" i="3"/>
  <c r="G11" i="3"/>
  <c r="G12" i="3"/>
  <c r="G13" i="3"/>
  <c r="G14" i="3"/>
  <c r="G15" i="3"/>
  <c r="G16" i="3"/>
  <c r="G19" i="3"/>
  <c r="G20" i="3"/>
  <c r="G21" i="3"/>
  <c r="G22" i="3"/>
  <c r="G23" i="3"/>
  <c r="G24" i="3"/>
  <c r="F25" i="3"/>
  <c r="C3" i="3" s="1"/>
  <c r="E25" i="3"/>
  <c r="D25" i="3"/>
  <c r="I5" i="5"/>
  <c r="H7" i="5"/>
  <c r="G14" i="1" s="1"/>
  <c r="G5" i="5"/>
  <c r="F7" i="5"/>
  <c r="C3" i="5" s="1"/>
  <c r="E7" i="5"/>
  <c r="D7" i="5"/>
  <c r="C14" i="1" s="1"/>
  <c r="B2" i="4"/>
  <c r="B1" i="4"/>
  <c r="B2" i="3"/>
  <c r="B1" i="3"/>
  <c r="B2" i="5"/>
  <c r="B1" i="5"/>
  <c r="B2" i="2"/>
  <c r="B1" i="2"/>
  <c r="E14" i="1"/>
  <c r="E10" i="1"/>
  <c r="E11" i="1"/>
  <c r="E8" i="1"/>
  <c r="E9" i="1"/>
  <c r="C11" i="1"/>
  <c r="D11" i="1"/>
  <c r="D10" i="1"/>
  <c r="C10" i="1"/>
  <c r="D9" i="1"/>
  <c r="C9" i="1"/>
  <c r="D8" i="1"/>
  <c r="C8" i="1"/>
  <c r="D14" i="1"/>
  <c r="F13" i="2"/>
  <c r="E13" i="2"/>
  <c r="D13" i="2"/>
  <c r="G9" i="1"/>
  <c r="H9" i="1"/>
  <c r="G8" i="1"/>
  <c r="H8" i="1"/>
  <c r="H10" i="1"/>
  <c r="H13" i="2"/>
  <c r="I13" i="2"/>
  <c r="E15" i="1" l="1"/>
  <c r="G6" i="2"/>
  <c r="G10" i="2"/>
  <c r="G7" i="2"/>
  <c r="G11" i="2"/>
  <c r="G8" i="2"/>
  <c r="G12" i="2"/>
  <c r="G9" i="2"/>
  <c r="G5" i="2"/>
  <c r="C13" i="1"/>
  <c r="C18" i="1" s="1"/>
  <c r="H11" i="1"/>
  <c r="E13" i="1"/>
  <c r="E18" i="1" s="1"/>
  <c r="F18" i="1" s="1"/>
  <c r="G11" i="1"/>
  <c r="G10" i="1"/>
  <c r="I25" i="3"/>
  <c r="H13" i="1" s="1"/>
  <c r="H25" i="3"/>
  <c r="D13" i="1"/>
  <c r="D18" i="1" s="1"/>
  <c r="I7" i="5"/>
  <c r="H14" i="1" s="1"/>
  <c r="D17" i="1"/>
  <c r="C17" i="1"/>
  <c r="G7" i="5"/>
  <c r="F14" i="1" s="1"/>
  <c r="F11" i="1"/>
  <c r="F10" i="1"/>
  <c r="G10" i="4"/>
  <c r="F15" i="1" s="1"/>
  <c r="E17" i="1"/>
  <c r="C3" i="1" s="1"/>
  <c r="C19" i="1" l="1"/>
  <c r="C20" i="1" s="1"/>
  <c r="H18" i="1"/>
  <c r="D19" i="1"/>
  <c r="D20" i="1" s="1"/>
  <c r="G17" i="1"/>
  <c r="G13" i="1"/>
  <c r="F9" i="1"/>
  <c r="F8" i="1"/>
  <c r="G18" i="1"/>
  <c r="G13" i="2"/>
  <c r="E19" i="1"/>
  <c r="G19" i="1" s="1"/>
  <c r="H17" i="1"/>
  <c r="F17" i="1"/>
  <c r="E20" i="1" l="1"/>
  <c r="C4" i="1" s="1"/>
  <c r="H19" i="1"/>
  <c r="F19" i="1"/>
  <c r="F20" i="1" l="1"/>
  <c r="H20" i="1"/>
  <c r="G20" i="1"/>
  <c r="G25" i="3"/>
  <c r="F13" i="1" s="1"/>
</calcChain>
</file>

<file path=xl/sharedStrings.xml><?xml version="1.0" encoding="utf-8"?>
<sst xmlns="http://schemas.openxmlformats.org/spreadsheetml/2006/main" count="146" uniqueCount="72">
  <si>
    <t>Bilans stanja</t>
  </si>
  <si>
    <t>Ime preduzeća</t>
  </si>
  <si>
    <t>Trenutna bruto marža [L/J]</t>
  </si>
  <si>
    <t>Trenutni povraćaj od prodaje [T/J]</t>
  </si>
  <si>
    <t>Nemojte da menjate kategorije u ovom radnom listu kako formule ne bi bile raskinute. Koristite radni list „Kategorija“ da biste dodali kategorije i ažurirali odgovarajuće radne listove pomoću stavki. Ovaj radni list će se automatski ažurirati.</t>
  </si>
  <si>
    <t>Rezime</t>
  </si>
  <si>
    <t>Ukupni prihod od prodaje [J]</t>
  </si>
  <si>
    <t>Ukupni trošak prodaje [K]</t>
  </si>
  <si>
    <t>Ukupni troškovi prodaje i marketinga [M]</t>
  </si>
  <si>
    <t>Ukupni troškovi istraživanja i razvoja [N]</t>
  </si>
  <si>
    <t>Ukupni troškovi za opšte i administrativne potrebe [O]</t>
  </si>
  <si>
    <t>Ukupni ostali operativni troškovi [P]</t>
  </si>
  <si>
    <t>Ostali prihodi [S]</t>
  </si>
  <si>
    <t>Ukupni porezi [T]</t>
  </si>
  <si>
    <t>Bruto profit [L=J-K]</t>
  </si>
  <si>
    <t>Ukupni operativni troškovi [Q=M+N+O+P]</t>
  </si>
  <si>
    <t>Prihod od operacija [R=L-Q]</t>
  </si>
  <si>
    <t>Neto profit [U=R+S-T]</t>
  </si>
  <si>
    <t>Za [mesec ili godina] sa završetkom [mesec-dan-godina]</t>
  </si>
  <si>
    <t>Navedeno u hiljadama</t>
  </si>
  <si>
    <t>Ukupno iz prethodnog perioda</t>
  </si>
  <si>
    <t>Ukupan budžet</t>
  </si>
  <si>
    <t>Ukupno iz trenutnog
perioda</t>
  </si>
  <si>
    <t>Ukupno iz trenutnog perioda kao % prodaje</t>
  </si>
  <si>
    <t>Ukupno % promene u odnosu na prethodni period</t>
  </si>
  <si>
    <t>Ukupno % promene u odnosu na budžet</t>
  </si>
  <si>
    <t>Prihod od prodaje</t>
  </si>
  <si>
    <t>Tip prihoda</t>
  </si>
  <si>
    <t>Trošak prodaje</t>
  </si>
  <si>
    <t>Ukupni prihod od prodaje</t>
  </si>
  <si>
    <t>Opis</t>
  </si>
  <si>
    <t>Proizvod/usluga 1</t>
  </si>
  <si>
    <t>Proizvod/usluga 2</t>
  </si>
  <si>
    <t>Proizvod/usluga 3</t>
  </si>
  <si>
    <t>Proizvod/usluga 4</t>
  </si>
  <si>
    <t>Prethodni period</t>
  </si>
  <si>
    <t>Budžet</t>
  </si>
  <si>
    <t>Trenutni period</t>
  </si>
  <si>
    <t>Trenutni period kao % prodaje</t>
  </si>
  <si>
    <t>% promene u odnosu na prethodni period</t>
  </si>
  <si>
    <t>% promene u odnosu na budžet</t>
  </si>
  <si>
    <t>Prihod</t>
  </si>
  <si>
    <t>Ostali prihod</t>
  </si>
  <si>
    <t>Operativni troškovi</t>
  </si>
  <si>
    <t>Tip troška</t>
  </si>
  <si>
    <t>Prodaja i marketing</t>
  </si>
  <si>
    <t>Istraživanje i razvoj</t>
  </si>
  <si>
    <t>Opšte i administrativne potrebe</t>
  </si>
  <si>
    <t>Ukupni operativni troškovi</t>
  </si>
  <si>
    <t>Reklamiranje</t>
  </si>
  <si>
    <t>Direktni marketing</t>
  </si>
  <si>
    <t>Ostali troškovi (navedite)</t>
  </si>
  <si>
    <t>Licence za tehnologiju</t>
  </si>
  <si>
    <t xml:space="preserve">Patenti </t>
  </si>
  <si>
    <t>Plate</t>
  </si>
  <si>
    <t>Spoljne usluge</t>
  </si>
  <si>
    <t>Pribor</t>
  </si>
  <si>
    <t>Obroci i zabava</t>
  </si>
  <si>
    <t>Renta</t>
  </si>
  <si>
    <t>Telefon</t>
  </si>
  <si>
    <t>Komunalne usluge</t>
  </si>
  <si>
    <t>Amortizacija</t>
  </si>
  <si>
    <t>Osiguranje</t>
  </si>
  <si>
    <t>Popravke i održavanje</t>
  </si>
  <si>
    <t>Porezi</t>
  </si>
  <si>
    <t>Vrsta</t>
  </si>
  <si>
    <t>Ukupni porezi</t>
  </si>
  <si>
    <t>Porezi na prihod</t>
  </si>
  <si>
    <t>Porezi po platnom spisku</t>
  </si>
  <si>
    <t>Porezi na nekretnine</t>
  </si>
  <si>
    <t>Ostali porezi (navesti)</t>
  </si>
  <si>
    <t>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</si>
</sst>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  <numFmt numFmtId="166" formatCode="_(* #,##0_);_(* \(#,##0\);_(* &quot;-&quot;_);_(@_)"/>
    <numFmt numFmtId="167" formatCode="_(* #,##0.00_);_(* \(#,##0.00\);_(* &quot;-&quot;??_);_(@_)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12"/>
      <color theme="1" tint="0.14993743705557422"/>
      <name val="Franklin Gothic Medium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1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10" fillId="0" borderId="0" applyNumberFormat="0" applyFill="0" applyProtection="0">
      <alignment vertical="center" wrapText="1"/>
    </xf>
    <xf numFmtId="165" fontId="9" fillId="0" borderId="0" applyFont="0" applyFill="0" applyBorder="0" applyAlignment="0" applyProtection="0"/>
    <xf numFmtId="10" fontId="9" fillId="0" borderId="0" applyFont="0" applyFill="0" applyBorder="0" applyProtection="0">
      <alignment horizontal="right"/>
    </xf>
    <xf numFmtId="0" fontId="8" fillId="2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10" fontId="1" fillId="3" borderId="0" applyFont="0" applyBorder="0" applyProtection="0">
      <alignment horizontal="right"/>
    </xf>
    <xf numFmtId="0" fontId="5" fillId="0" borderId="0" applyNumberFormat="0" applyFill="0" applyBorder="0" applyProtection="0">
      <alignment wrapText="1"/>
    </xf>
    <xf numFmtId="10" fontId="1" fillId="4" borderId="0" applyBorder="0" applyProtection="0">
      <alignment horizontal="right"/>
    </xf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" applyNumberFormat="0" applyAlignment="0" applyProtection="0"/>
    <xf numFmtId="0" fontId="16" fillId="10" borderId="3" applyNumberFormat="0" applyAlignment="0" applyProtection="0"/>
    <xf numFmtId="0" fontId="17" fillId="10" borderId="2" applyNumberFormat="0" applyAlignment="0" applyProtection="0"/>
    <xf numFmtId="0" fontId="18" fillId="0" borderId="4" applyNumberFormat="0" applyFill="0" applyAlignment="0" applyProtection="0"/>
    <xf numFmtId="0" fontId="19" fillId="11" borderId="5" applyNumberFormat="0" applyAlignment="0" applyProtection="0"/>
    <xf numFmtId="0" fontId="20" fillId="0" borderId="0" applyNumberFormat="0" applyFill="0" applyBorder="0" applyAlignment="0" applyProtection="0"/>
    <xf numFmtId="0" fontId="9" fillId="12" borderId="6" applyNumberFormat="0" applyFont="0" applyAlignment="0" applyProtection="0"/>
    <xf numFmtId="0" fontId="8" fillId="0" borderId="7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3">
    <xf numFmtId="0" fontId="0" fillId="0" borderId="0" xfId="0">
      <alignment wrapText="1"/>
    </xf>
    <xf numFmtId="0" fontId="6" fillId="0" borderId="0" xfId="2">
      <alignment vertical="center"/>
    </xf>
    <xf numFmtId="0" fontId="10" fillId="0" borderId="0" xfId="4">
      <alignment vertical="center" wrapText="1"/>
    </xf>
    <xf numFmtId="0" fontId="8" fillId="2" borderId="1" xfId="7" applyBorder="1"/>
    <xf numFmtId="0" fontId="8" fillId="2" borderId="1" xfId="7" applyNumberFormat="1" applyBorder="1" applyAlignment="1"/>
    <xf numFmtId="165" fontId="0" fillId="0" borderId="0" xfId="5" applyFont="1" applyAlignment="1">
      <alignment horizontal="right"/>
    </xf>
    <xf numFmtId="165" fontId="8" fillId="2" borderId="1" xfId="5" applyFont="1" applyFill="1" applyBorder="1" applyAlignment="1">
      <alignment horizontal="right"/>
    </xf>
    <xf numFmtId="165" fontId="0" fillId="0" borderId="0" xfId="5" applyFont="1" applyFill="1" applyBorder="1" applyAlignment="1">
      <alignment horizontal="right"/>
    </xf>
    <xf numFmtId="165" fontId="0" fillId="0" borderId="0" xfId="5" applyFont="1" applyFill="1" applyAlignment="1">
      <alignment horizontal="right"/>
    </xf>
    <xf numFmtId="10" fontId="0" fillId="0" borderId="0" xfId="6" applyFont="1">
      <alignment horizontal="right"/>
    </xf>
    <xf numFmtId="0" fontId="4" fillId="0" borderId="0" xfId="8">
      <alignment vertical="center"/>
    </xf>
    <xf numFmtId="165" fontId="10" fillId="0" borderId="0" xfId="5" applyFont="1" applyAlignment="1">
      <alignment vertical="center"/>
    </xf>
    <xf numFmtId="10" fontId="8" fillId="2" borderId="1" xfId="6" applyFont="1" applyFill="1" applyBorder="1">
      <alignment horizontal="right"/>
    </xf>
    <xf numFmtId="10" fontId="3" fillId="5" borderId="0" xfId="0" applyNumberFormat="1" applyFont="1" applyFill="1" applyAlignment="1">
      <alignment horizontal="right"/>
    </xf>
    <xf numFmtId="10" fontId="1" fillId="4" borderId="0" xfId="11" applyBorder="1">
      <alignment horizontal="right"/>
    </xf>
    <xf numFmtId="10" fontId="1" fillId="4" borderId="0" xfId="11">
      <alignment horizontal="right"/>
    </xf>
    <xf numFmtId="10" fontId="2" fillId="5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7" fillId="0" borderId="0" xfId="0" applyNumberFormat="1" applyFont="1" applyAlignment="1">
      <alignment horizontal="right"/>
    </xf>
    <xf numFmtId="165" fontId="0" fillId="0" borderId="0" xfId="5" applyNumberFormat="1" applyFont="1" applyFill="1" applyBorder="1" applyAlignment="1">
      <alignment horizontal="right"/>
    </xf>
    <xf numFmtId="0" fontId="5" fillId="0" borderId="0" xfId="3">
      <alignment vertical="center"/>
    </xf>
    <xf numFmtId="0" fontId="5" fillId="0" borderId="0" xfId="10" applyFill="1">
      <alignment wrapText="1"/>
    </xf>
    <xf numFmtId="0" fontId="0" fillId="0" borderId="0" xfId="0">
      <alignment wrapText="1"/>
    </xf>
  </cellXfs>
  <cellStyles count="47">
    <cellStyle name="20% - Accent1" xfId="11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7" builtinId="50" customBuiltin="1"/>
    <cellStyle name="40% - Accent1" xfId="9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5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6" builtinId="52" customBuiltin="1"/>
    <cellStyle name="Accent1" xfId="26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2" builtinId="3" customBuiltin="1"/>
    <cellStyle name="Comma [0]" xfId="13" builtinId="6" customBuiltin="1"/>
    <cellStyle name="Currency" xfId="5" builtinId="4" customBuiltin="1"/>
    <cellStyle name="Currency [0]" xfId="14" builtinId="7" customBuiltin="1"/>
    <cellStyle name="Explanatory Text" xfId="10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8" builtinId="15" customBuiltin="1"/>
    <cellStyle name="Total" xfId="25" builtinId="25" customBuiltin="1"/>
    <cellStyle name="Warning Text" xfId="23" builtinId="11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RSD&quot;_-;\-* #,##0.00\ &quot;RSD&quot;_-;_-* &quot;-&quot;??\ &quot;RSD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65" formatCode="_-* #,##0.00\ &quot;RSD&quot;_-;\-* #,##0.00\ &quot;RSD&quot;_-;_-* &quot;-&quot;??\ &quot;RSD&quot;_-;_-@_-"/>
      <alignment horizontal="right" vertical="bottom" textRotation="0" wrapText="0" indent="0" justifyLastLine="0" shrinkToFit="0" readingOrder="0"/>
    </dxf>
    <dxf>
      <numFmt numFmtId="165" formatCode="_-* #,##0.00\ &quot;RSD&quot;_-;\-* #,##0.00\ &quot;RSD&quot;_-;_-* &quot;-&quot;??\ &quot;RSD&quot;_-;_-@_-"/>
      <alignment horizontal="right" vertical="bottom" textRotation="0" wrapText="0" indent="0" justifyLastLine="0" shrinkToFit="0" readingOrder="0"/>
    </dxf>
    <dxf>
      <numFmt numFmtId="165" formatCode="_-* #,##0.00\ &quot;RSD&quot;_-;\-* #,##0.00\ &quot;RSD&quot;_-;_-* &quot;-&quot;??\ &quot;RSD&quot;_-;_-@_-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auto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PivotStyle="PivotStyleLight16">
    <tableStyle name="Bilans stanja" pivot="0" count="7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customXml" Target="/customXml/item13.xml" Id="rId11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54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1247775</xdr:colOff>
      <xdr:row>0</xdr:row>
      <xdr:rowOff>29966</xdr:rowOff>
    </xdr:from>
    <xdr:to>
      <xdr:col>7</xdr:col>
      <xdr:colOff>1266825</xdr:colOff>
      <xdr:row>3</xdr:row>
      <xdr:rowOff>39041</xdr:rowOff>
    </xdr:to>
    <xdr:pic>
      <xdr:nvPicPr>
        <xdr:cNvPr id="3" name="Zameniti logotipom" descr="Čuvar mesta logotipa">
          <a:extLst>
            <a:ext uri="{FF2B5EF4-FFF2-40B4-BE49-F238E27FC236}">
              <a16:creationId xmlns:a16="http://schemas.microsoft.com/office/drawing/2014/main" id="{6693DEC6-DA40-4EB2-BA88-0C947ABA23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63175" y="29966"/>
          <a:ext cx="1828800" cy="8568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1457325</xdr:colOff>
      <xdr:row>0</xdr:row>
      <xdr:rowOff>9525</xdr:rowOff>
    </xdr:from>
    <xdr:to>
      <xdr:col>8</xdr:col>
      <xdr:colOff>1581150</xdr:colOff>
      <xdr:row>2</xdr:row>
      <xdr:rowOff>382875</xdr:rowOff>
    </xdr:to>
    <xdr:pic>
      <xdr:nvPicPr>
        <xdr:cNvPr id="4" name="Zameniti logotipom" descr="Čuvar mesta logotipa">
          <a:extLst>
            <a:ext uri="{FF2B5EF4-FFF2-40B4-BE49-F238E27FC236}">
              <a16:creationId xmlns:a16="http://schemas.microsoft.com/office/drawing/2014/main" id="{B5C95531-19BA-4FA9-A63A-0A5A04619A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01550" y="9525"/>
          <a:ext cx="1828800" cy="8496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1457325</xdr:colOff>
      <xdr:row>0</xdr:row>
      <xdr:rowOff>9525</xdr:rowOff>
    </xdr:from>
    <xdr:to>
      <xdr:col>8</xdr:col>
      <xdr:colOff>1581150</xdr:colOff>
      <xdr:row>2</xdr:row>
      <xdr:rowOff>382875</xdr:rowOff>
    </xdr:to>
    <xdr:pic>
      <xdr:nvPicPr>
        <xdr:cNvPr id="4" name="Zameniti logotipom" descr="Čuvar mesta logotipa">
          <a:extLst>
            <a:ext uri="{FF2B5EF4-FFF2-40B4-BE49-F238E27FC236}">
              <a16:creationId xmlns:a16="http://schemas.microsoft.com/office/drawing/2014/main" id="{7A77139C-0162-4979-ADA7-1FBC83EBF1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01550" y="9525"/>
          <a:ext cx="1828800" cy="8496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1457325</xdr:colOff>
      <xdr:row>0</xdr:row>
      <xdr:rowOff>9525</xdr:rowOff>
    </xdr:from>
    <xdr:to>
      <xdr:col>8</xdr:col>
      <xdr:colOff>1581150</xdr:colOff>
      <xdr:row>2</xdr:row>
      <xdr:rowOff>382875</xdr:rowOff>
    </xdr:to>
    <xdr:pic>
      <xdr:nvPicPr>
        <xdr:cNvPr id="4" name="Zameniti logotipom" descr="Čuvar mesta logotipa">
          <a:extLst>
            <a:ext uri="{FF2B5EF4-FFF2-40B4-BE49-F238E27FC236}">
              <a16:creationId xmlns:a16="http://schemas.microsoft.com/office/drawing/2014/main" id="{407E21B2-2B9B-40A0-BB52-A45B320297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01550" y="9525"/>
          <a:ext cx="1828800" cy="84960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1457325</xdr:colOff>
      <xdr:row>0</xdr:row>
      <xdr:rowOff>9525</xdr:rowOff>
    </xdr:from>
    <xdr:to>
      <xdr:col>8</xdr:col>
      <xdr:colOff>1581150</xdr:colOff>
      <xdr:row>2</xdr:row>
      <xdr:rowOff>382875</xdr:rowOff>
    </xdr:to>
    <xdr:pic>
      <xdr:nvPicPr>
        <xdr:cNvPr id="4" name="Zameniti logotipom" descr="Čuvar mesta logotipa">
          <a:extLst>
            <a:ext uri="{FF2B5EF4-FFF2-40B4-BE49-F238E27FC236}">
              <a16:creationId xmlns:a16="http://schemas.microsoft.com/office/drawing/2014/main" id="{EFED33B6-4D25-4AA0-B538-70F10843E4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01550" y="9525"/>
          <a:ext cx="1828800" cy="849600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naTabla" displayName="KontrolnaTabla" ref="B7:H15">
  <autoFilter ref="B7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Rezime" totalsRowLabel="Zbir"/>
    <tableColumn id="2" xr3:uid="{00000000-0010-0000-0000-000002000000}" name="Ukupno iz prethodnog perioda"/>
    <tableColumn id="3" xr3:uid="{00000000-0010-0000-0000-000003000000}" name="Ukupan budžet" dataDxfId="36">
      <calculatedColumnFormula>Prihod_od_prodaje1[[#Totals],[Budžet]]</calculatedColumnFormula>
    </tableColumn>
    <tableColumn id="4" xr3:uid="{00000000-0010-0000-0000-000004000000}" name="Ukupno iz trenutnog_x000a_perioda" dataDxfId="35">
      <calculatedColumnFormula>Prihod_od_prodaje1[[#Totals],[Trenutni period]]</calculatedColumnFormula>
    </tableColumn>
    <tableColumn id="5" xr3:uid="{00000000-0010-0000-0000-000005000000}" name="Ukupno iz trenutnog perioda kao % prodaje" totalsRowDxfId="34">
      <calculatedColumnFormula>SUMIFS(Prihod_od_prodaje1[Trenutni period kao % prodaje],Prihod_od_prodaje1[Tip prihoda],"Trošak prodaje")</calculatedColumnFormula>
    </tableColumn>
    <tableColumn id="6" xr3:uid="{00000000-0010-0000-0000-000006000000}" name="Ukupno % promene u odnosu na prethodni period" totalsRowDxfId="33">
      <calculatedColumnFormula>SUMIFS(Prihod_od_prodaje1[% promene u odnosu na prethodni period],Prihod_od_prodaje1[Tip prihoda],"Trošak prodaje")</calculatedColumnFormula>
    </tableColumn>
    <tableColumn id="7" xr3:uid="{00000000-0010-0000-0000-000007000000}" name="Ukupno % promene u odnosu na budžet" totalsRowFunction="sum" totalsRowDxfId="32">
      <calculatedColumnFormula>SUMIFS(Prihod_od_prodaje1[% promene u odnosu na budžet],Prihod_od_prodaje1[Tip prihoda],"Trošak prodaje")</calculatedColumnFormula>
    </tableColumn>
  </tableColumns>
  <tableStyleInfo name="Bilans stanja" showFirstColumn="0" showLastColumn="0" showRowStripes="0" showColumnStripes="0"/>
  <extLst>
    <ext xmlns:x14="http://schemas.microsoft.com/office/spreadsheetml/2009/9/main" uri="{504A1905-F514-4f6f-8877-14C23A59335A}">
      <x14:table altTextSummary="Unesite rezime u ovu tabelu. Ukupno iz prethodnog perioda, ukupni budžet, ukupno iz trenutnog perioda, ukupan % promene u odnosu na prethodni period i ukupan % promene u odnosu na budžet automatski se ažuriraju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Prihod_od_prodaje1" displayName="Prihod_od_prodaje1" ref="B4:I13" totalsRowCount="1" dataDxfId="31">
  <autoFilter ref="B4:I12" xr:uid="{00000000-0009-0000-0100-000007000000}"/>
  <tableColumns count="8">
    <tableColumn id="1" xr3:uid="{00000000-0010-0000-0100-000001000000}" name="Tip prihoda" totalsRowLabel="Ukupni prihod od prodaje"/>
    <tableColumn id="8" xr3:uid="{00000000-0010-0000-0100-000008000000}" name="Opis"/>
    <tableColumn id="2" xr3:uid="{00000000-0010-0000-0100-000002000000}" name="Prethodni period" totalsRowFunction="sum" totalsRowDxfId="30"/>
    <tableColumn id="3" xr3:uid="{00000000-0010-0000-0100-000003000000}" name="Budžet" totalsRowFunction="sum" totalsRowDxfId="29"/>
    <tableColumn id="4" xr3:uid="{00000000-0010-0000-0100-000004000000}" name="Trenutni period" totalsRowFunction="sum" totalsRowDxfId="28"/>
    <tableColumn id="5" xr3:uid="{00000000-0010-0000-0100-000005000000}" name="Trenutni period kao % prodaje" totalsRowFunction="sum" totalsRowDxfId="27">
      <calculatedColumnFormula>IFERROR(IF(Prihod_od_prodaje1[[#Totals],[Trenutni period]]=0,"-",Prihod_od_prodaje1[[#This Row],[Trenutni period]]/Prihod_od_prodaje),"-")</calculatedColumnFormula>
    </tableColumn>
    <tableColumn id="6" xr3:uid="{00000000-0010-0000-0100-000006000000}" name="% promene u odnosu na prethodni period" totalsRowFunction="sum" totalsRowDxfId="26">
      <calculatedColumnFormula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calculatedColumnFormula>
    </tableColumn>
    <tableColumn id="7" xr3:uid="{00000000-0010-0000-0100-000007000000}" name="% promene u odnosu na budžet" totalsRowFunction="sum" totalsRowDxfId="25">
      <calculatedColumnFormula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calculatedColumnFormula>
    </tableColumn>
  </tableColumns>
  <tableStyleInfo name="Bilans stanja" showFirstColumn="1" showLastColumn="0" showRowStripes="0" showColumnStripes="0"/>
  <extLst>
    <ext xmlns:x14="http://schemas.microsoft.com/office/spreadsheetml/2009/9/main" uri="{504A1905-F514-4f6f-8877-14C23A59335A}">
      <x14:table altTextSummary="Unesite tip prihoda, opis, prethodni i trenutni period i budžet. Trenutni period kao % prodaje, % promene u odnosu na prethodni period i % promene u odnosu na budžet automatski se izračunavaju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2000000}" name="Prihod" displayName="Prihod" ref="B4:I7" totalsRowCount="1" dataDxfId="24" totalsRowDxfId="23">
  <autoFilter ref="B4:I6" xr:uid="{00000000-0009-0000-0100-000019000000}"/>
  <tableColumns count="8">
    <tableColumn id="1" xr3:uid="{00000000-0010-0000-0200-000001000000}" name="Tip prihoda" totalsRowLabel="Ukupni prihod od prodaje"/>
    <tableColumn id="8" xr3:uid="{00000000-0010-0000-0200-000008000000}" name="Opis"/>
    <tableColumn id="2" xr3:uid="{00000000-0010-0000-0200-000002000000}" name="Prethodni period" totalsRowFunction="sum" totalsRowDxfId="22"/>
    <tableColumn id="3" xr3:uid="{00000000-0010-0000-0200-000003000000}" name="Budžet" totalsRowFunction="sum" totalsRowDxfId="21"/>
    <tableColumn id="4" xr3:uid="{00000000-0010-0000-0200-000004000000}" name="Trenutni period" totalsRowFunction="sum" totalsRowDxfId="20"/>
    <tableColumn id="5" xr3:uid="{00000000-0010-0000-0200-000005000000}" name="Trenutni period kao % prodaje" totalsRowFunction="sum" totalsRowDxfId="19">
      <calculatedColumnFormula>IFERROR(IF(Prihod_od_prodaje=0,"-",Prihod[[#This Row],[Trenutni period]]/Prihod_od_prodaje),"-")</calculatedColumnFormula>
    </tableColumn>
    <tableColumn id="6" xr3:uid="{00000000-0010-0000-0200-000006000000}" name="% promene u odnosu na prethodni period" totalsRowFunction="sum" totalsRowDxfId="18">
      <calculatedColumnFormula>IFERROR(IF(Prihod[[#This Row],[Prethodni period]]=Prihod[[#This Row],[Trenutni period]],0,IF(Prihod[[#This Row],[Trenutni period]]&gt;Prihod[[#This Row],[Prethodni period]],ABS((Prihod[[#This Row],[Trenutni period]]/Prihod[[#This Row],[Prethodni period]])-1),IF(AND(Prihod[[#This Row],[Trenutni period]]&lt;Prihod[[#This Row],[Prethodni period]],Prihod[[#This Row],[Prethodni period]]&lt;0),-((Prihod[[#This Row],[Trenutni period]]/Prihod[[#This Row],[Prethodni period]])-1),(Prihod[[#This Row],[Trenutni period]]/Prihod[[#This Row],[Prethodni period]])-1))),"-")</calculatedColumnFormula>
    </tableColumn>
    <tableColumn id="7" xr3:uid="{00000000-0010-0000-0200-000007000000}" name="% promene u odnosu na budžet" totalsRowFunction="sum" totalsRowDxfId="17">
      <calculatedColumnFormula>IFERROR(IF(Prihod[[#This Row],[Budžet]]=Prihod[[#This Row],[Trenutni period]],0,IF(Prihod[[#This Row],[Trenutni period]]&gt;Prihod[[#This Row],[Budžet]],ABS((Prihod[[#This Row],[Trenutni period]]/Prihod[[#This Row],[Budžet]])-1),IF(AND(Prihod[[#This Row],[Trenutni period]]&lt;Prihod[[#This Row],[Budžet]],Prihod[[#This Row],[Budžet]]&lt;0),-((Prihod[[#This Row],[Trenutni period]]/Prihod[[#This Row],[Budžet]])-1),(Prihod[[#This Row],[Trenutni period]]/Prihod[[#This Row],[Budžet]])-1))),"-")</calculatedColumnFormula>
    </tableColumn>
  </tableColumns>
  <tableStyleInfo name="Bilans stanja" showFirstColumn="1" showLastColumn="0" showRowStripes="0" showColumnStripes="0"/>
  <extLst>
    <ext xmlns:x14="http://schemas.microsoft.com/office/spreadsheetml/2009/9/main" uri="{504A1905-F514-4f6f-8877-14C23A59335A}">
      <x14:table altTextSummary="Unesite tip prihoda, opis, prethodni i trenutni period i budžet. Trenutni period kao % prodaje, % promene u odnosu na prethodni period i % promene u odnosu na budžet automatski se izračunavaju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OperativniTroškovi" displayName="OperativniTroškovi" ref="B4:I25" totalsRowCount="1">
  <autoFilter ref="B4:I24" xr:uid="{00000000-0009-0000-0100-00000F000000}"/>
  <tableColumns count="8">
    <tableColumn id="1" xr3:uid="{00000000-0010-0000-0300-000001000000}" name="Tip troška" totalsRowLabel="Ukupni operativni troškovi" totalsRowDxfId="16"/>
    <tableColumn id="8" xr3:uid="{00000000-0010-0000-0300-000008000000}" name="Opis" totalsRowDxfId="15"/>
    <tableColumn id="2" xr3:uid="{00000000-0010-0000-0300-000002000000}" name="Prethodni period" totalsRowFunction="sum" totalsRowDxfId="14"/>
    <tableColumn id="3" xr3:uid="{00000000-0010-0000-0300-000003000000}" name="Budžet" totalsRowFunction="sum" totalsRowDxfId="13"/>
    <tableColumn id="4" xr3:uid="{00000000-0010-0000-0300-000004000000}" name="Trenutni period" totalsRowFunction="sum" totalsRowDxfId="12"/>
    <tableColumn id="5" xr3:uid="{00000000-0010-0000-0300-000005000000}" name="Trenutni period kao % prodaje" totalsRowFunction="sum" totalsRowDxfId="11">
      <calculatedColumnFormula>IFERROR(IF(Prihod_od_prodaje=0,"-",OperativniTroškovi[[#This Row],[Trenutni period]]/Prihod_od_prodaje),"-")</calculatedColumnFormula>
    </tableColumn>
    <tableColumn id="6" xr3:uid="{00000000-0010-0000-0300-000006000000}" name="% promene u odnosu na prethodni period" totalsRowFunction="sum" totalsRowDxfId="10">
      <calculatedColumnFormula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calculatedColumnFormula>
    </tableColumn>
    <tableColumn id="7" xr3:uid="{00000000-0010-0000-0300-000007000000}" name="% promene u odnosu na budžet" totalsRowFunction="sum" totalsRowDxfId="9">
      <calculatedColumnFormula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calculatedColumnFormula>
    </tableColumn>
  </tableColumns>
  <tableStyleInfo name="Bilans stanja" showFirstColumn="1" showLastColumn="0" showRowStripes="0" showColumnStripes="0"/>
  <extLst>
    <ext xmlns:x14="http://schemas.microsoft.com/office/spreadsheetml/2009/9/main" uri="{504A1905-F514-4f6f-8877-14C23A59335A}">
      <x14:table altTextSummary="Unesite tip troška, opis, prethodni i trenutni period i budžet. Trenutni period kao % prodaje, % promene u odnosu na prethodni period i % promene u odnosu na budžet automatski se izračunavaju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Porezi" displayName="Porezi" ref="B4:I10" totalsRowCount="1">
  <autoFilter ref="B4:I9" xr:uid="{00000000-0009-0000-0100-000018000000}"/>
  <tableColumns count="8">
    <tableColumn id="1" xr3:uid="{00000000-0010-0000-0400-000001000000}" name="Vrsta" totalsRowLabel="Ukupni porezi" dataDxfId="8" totalsRowDxfId="7"/>
    <tableColumn id="8" xr3:uid="{00000000-0010-0000-0400-000008000000}" name="Opis" totalsRowDxfId="6"/>
    <tableColumn id="2" xr3:uid="{00000000-0010-0000-0400-000002000000}" name="Prethodni period" totalsRowFunction="sum" totalsRowDxfId="5"/>
    <tableColumn id="3" xr3:uid="{00000000-0010-0000-0400-000003000000}" name="Budžet" totalsRowFunction="sum" totalsRowDxfId="4"/>
    <tableColumn id="4" xr3:uid="{00000000-0010-0000-0400-000004000000}" name="Trenutni period" totalsRowFunction="sum" totalsRowDxfId="3"/>
    <tableColumn id="5" xr3:uid="{00000000-0010-0000-0400-000005000000}" name="Trenutni period kao % prodaje" totalsRowFunction="custom" totalsRowDxfId="2">
      <calculatedColumnFormula>IFERROR(IF(Prihod_od_prodaje=0,"-",Porezi[[#This Row],[Trenutni period]]/Prihod_od_prodaje),"-")</calculatedColumnFormula>
      <totalsRowFormula>IFERROR(SUBTOTAL(109,Porezi[Trenutni period kao % prodaje]),"-")</totalsRowFormula>
    </tableColumn>
    <tableColumn id="6" xr3:uid="{00000000-0010-0000-0400-000006000000}" name="% promene u odnosu na prethodni period" totalsRowFunction="sum" totalsRowDxfId="1">
      <calculatedColumnFormula>IFERROR(IF(Porezi[[#This Row],[Prethodni period]]=Porezi[[#This Row],[Trenutni period]],0,IF(Porezi[[#This Row],[Trenutni period]]&gt;Porezi[[#This Row],[Prethodni period]],ABS((Porezi[[#This Row],[Trenutni period]]/Porezi[[#This Row],[Prethodni period]])-1),IF(AND(Porezi[[#This Row],[Trenutni period]]&lt;Porezi[[#This Row],[Prethodni period]],Porezi[[#This Row],[Prethodni period]]&lt;0),-((Porezi[[#This Row],[Trenutni period]]/Porezi[[#This Row],[Prethodni period]])-1),(Porezi[[#This Row],[Trenutni period]]/Porezi[[#This Row],[Prethodni period]])-1))),"-")</calculatedColumnFormula>
    </tableColumn>
    <tableColumn id="7" xr3:uid="{00000000-0010-0000-0400-000007000000}" name="% promene u odnosu na budžet" totalsRowFunction="sum" totalsRowDxfId="0">
      <calculatedColumnFormula>IFERROR(IF(Porezi[[#This Row],[Budžet]]=Porezi[[#This Row],[Trenutni period]],0,IF(Porezi[[#This Row],[Trenutni period]]&gt;Porezi[[#This Row],[Budžet]],ABS((Porezi[[#This Row],[Trenutni period]]/Porezi[[#This Row],[Budžet]])-1),IF(AND(Porezi[[#This Row],[Trenutni period]]&lt;Porezi[[#This Row],[Budžet]],Porezi[[#This Row],[Budžet]]&lt;0),-((Porezi[[#This Row],[Trenutni period]]/Porezi[[#This Row],[Budžet]])-1),(Porezi[[#This Row],[Trenutni period]]/Porezi[[#This Row],[Budžet]])-1))),"-")</calculatedColumnFormula>
    </tableColumn>
  </tableColumns>
  <tableStyleInfo name="Bilans stanja" showFirstColumn="1" showLastColumn="0" showRowStripes="0" showColumnStripes="0"/>
  <extLst>
    <ext xmlns:x14="http://schemas.microsoft.com/office/spreadsheetml/2009/9/main" uri="{504A1905-F514-4f6f-8877-14C23A59335A}">
      <x14:table altTextSummary="Unesite tip poreza, opis, prethodni i trenutni period i budžet. Trenutni period kao % prodaje, % promene u odnosu na prethodni period i % promene u odnosu na budžet automatski se izračunavaju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Kategorije" displayName="Kategorije" ref="B1:B8" totalsRowShown="0">
  <autoFilter ref="B1:B8" xr:uid="{00000000-0009-0000-0100-00001F000000}"/>
  <tableColumns count="1">
    <tableColumn id="1" xr3:uid="{00000000-0010-0000-0500-000001000000}" name="Kategorije"/>
  </tableColumns>
  <tableStyleInfo name="Bilans stanja" showFirstColumn="0" showLastColumn="0" showRowStripes="0" showColumnStripes="0"/>
  <extLst>
    <ext xmlns:x14="http://schemas.microsoft.com/office/spreadsheetml/2009/9/main" uri="{504A1905-F514-4f6f-8877-14C23A59335A}">
      <x14:table altTextSummary="Unesite kategorije za prodaju, prihod, troškove i poreze u ovu tabelu"/>
    </ext>
  </extLst>
</table>
</file>

<file path=xl/theme/theme1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46.xml" Id="rId3" /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4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H2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49.140625" customWidth="1"/>
    <col min="3" max="3" width="22.42578125" customWidth="1"/>
    <col min="4" max="4" width="18.7109375" customWidth="1"/>
    <col min="5" max="5" width="20.42578125" customWidth="1"/>
    <col min="6" max="6" width="22.140625" customWidth="1"/>
    <col min="7" max="7" width="27.140625" customWidth="1"/>
    <col min="8" max="8" width="19.7109375" customWidth="1"/>
    <col min="9" max="9" width="2.7109375" customWidth="1"/>
  </cols>
  <sheetData>
    <row r="1" spans="2:8" ht="21" x14ac:dyDescent="0.25">
      <c r="B1" s="10" t="s">
        <v>0</v>
      </c>
      <c r="C1" s="20" t="s">
        <v>18</v>
      </c>
      <c r="D1" s="20"/>
      <c r="E1" s="20"/>
      <c r="G1" s="22"/>
      <c r="H1" s="22"/>
    </row>
    <row r="2" spans="2:8" ht="16.5" x14ac:dyDescent="0.25">
      <c r="B2" s="1" t="s">
        <v>1</v>
      </c>
      <c r="C2" t="s">
        <v>19</v>
      </c>
      <c r="G2" s="22"/>
      <c r="H2" s="22"/>
    </row>
    <row r="3" spans="2:8" ht="15.75" x14ac:dyDescent="0.25">
      <c r="B3" s="2" t="s">
        <v>2</v>
      </c>
      <c r="C3" s="9" t="str">
        <f>IFERROR(IF(Total_Gross_Profit=0,"-",Total_Gross_Profit/Total_Sales_Revenue),"-")</f>
        <v>-</v>
      </c>
      <c r="G3" s="22"/>
      <c r="H3" s="22"/>
    </row>
    <row r="4" spans="2:8" ht="15.75" x14ac:dyDescent="0.25">
      <c r="B4" s="2" t="s">
        <v>3</v>
      </c>
      <c r="C4" s="9" t="str">
        <f>IFERROR(IF(Neto_profit=0,"-",Neto_profit/Total_Sales_Revenue),"-")</f>
        <v>-</v>
      </c>
      <c r="G4" s="22"/>
      <c r="H4" s="22"/>
    </row>
    <row r="5" spans="2:8" ht="4.1500000000000004" customHeight="1" x14ac:dyDescent="0.25">
      <c r="B5" s="2"/>
      <c r="C5" s="9"/>
    </row>
    <row r="6" spans="2:8" ht="45" customHeight="1" x14ac:dyDescent="0.3">
      <c r="B6" s="21" t="s">
        <v>4</v>
      </c>
      <c r="C6" s="21"/>
      <c r="D6" s="21"/>
      <c r="E6" s="21"/>
      <c r="F6" s="21"/>
      <c r="G6" s="21"/>
      <c r="H6" s="21"/>
    </row>
    <row r="7" spans="2:8" ht="38.1" customHeight="1" x14ac:dyDescent="0.25">
      <c r="B7" t="s">
        <v>5</v>
      </c>
      <c r="C7" t="s">
        <v>20</v>
      </c>
      <c r="D7" t="s">
        <v>21</v>
      </c>
      <c r="E7" t="s">
        <v>22</v>
      </c>
      <c r="F7" t="s">
        <v>23</v>
      </c>
      <c r="G7" t="s">
        <v>24</v>
      </c>
      <c r="H7" t="s">
        <v>25</v>
      </c>
    </row>
    <row r="8" spans="2:8" ht="30" customHeight="1" x14ac:dyDescent="0.25">
      <c r="B8" t="s">
        <v>6</v>
      </c>
      <c r="C8" s="7">
        <f>SUMIFS(Prihod_od_prodaje1[Prethodni period],Prihod_od_prodaje1[Tip prihoda],"Prihod od prodaje")</f>
        <v>0</v>
      </c>
      <c r="D8" s="19">
        <f>SUMIFS(Prihod_od_prodaje1[Budžet],Prihod_od_prodaje1[Tip prihoda],"Prihod od prodaje")</f>
        <v>0</v>
      </c>
      <c r="E8" s="19">
        <f>SUMIFS(Prihod_od_prodaje1[Trenutni period],Prihod_od_prodaje1[Tip prihoda],"Prihod od prodaje")</f>
        <v>0</v>
      </c>
      <c r="F8" s="14">
        <f>SUMIFS(Prihod_od_prodaje1[Trenutni period kao % prodaje],Prihod_od_prodaje1[Tip prihoda],"Prihod od prodaje")</f>
        <v>0</v>
      </c>
      <c r="G8" s="14">
        <f>SUMIFS(Prihod_od_prodaje1[% promene u odnosu na prethodni period],Prihod_od_prodaje1[Tip prihoda],"Prihod od prodaje")</f>
        <v>0</v>
      </c>
      <c r="H8" s="14">
        <f>SUMIFS(Prihod_od_prodaje1[% promene u odnosu na budžet],Prihod_od_prodaje1[Tip prihoda],"Prihod od prodaje")</f>
        <v>0</v>
      </c>
    </row>
    <row r="9" spans="2:8" ht="30" customHeight="1" x14ac:dyDescent="0.25">
      <c r="B9" t="s">
        <v>7</v>
      </c>
      <c r="C9" s="7">
        <f>SUMIFS(Prihod_od_prodaje1[Prethodni period],Prihod_od_prodaje1[Tip prihoda],"Trošak prodaje")</f>
        <v>0</v>
      </c>
      <c r="D9" s="19">
        <f>SUMIFS(Prihod_od_prodaje1[Budžet],Prihod_od_prodaje1[Tip prihoda],"Trošak prodaje")</f>
        <v>0</v>
      </c>
      <c r="E9" s="19">
        <f>SUMIFS(Prihod_od_prodaje1[Trenutni period],Prihod_od_prodaje1[Tip prihoda],"Trošak prodaje")</f>
        <v>0</v>
      </c>
      <c r="F9" s="14">
        <f>SUMIFS(Prihod_od_prodaje1[Trenutni period kao % prodaje],Prihod_od_prodaje1[Tip prihoda],"Trošak prodaje")</f>
        <v>0</v>
      </c>
      <c r="G9" s="14">
        <f>SUMIFS(Prihod_od_prodaje1[% promene u odnosu na prethodni period],Prihod_od_prodaje1[Tip prihoda],"Trošak prodaje")</f>
        <v>0</v>
      </c>
      <c r="H9" s="14">
        <f>SUMIFS(Prihod_od_prodaje1[% promene u odnosu na budžet],Prihod_od_prodaje1[Tip prihoda],"Trošak prodaje")</f>
        <v>0</v>
      </c>
    </row>
    <row r="10" spans="2:8" ht="30" customHeight="1" x14ac:dyDescent="0.25">
      <c r="B10" t="s">
        <v>8</v>
      </c>
      <c r="C10" s="7">
        <f>SUMIFS(OperativniTroškovi[Prethodni period],OperativniTroškovi[Tip troška],"Prodaja i marketing")</f>
        <v>0</v>
      </c>
      <c r="D10" s="19">
        <f>SUMIFS(OperativniTroškovi[Budžet],OperativniTroškovi[Tip troška],"Prodaja i marketing")</f>
        <v>0</v>
      </c>
      <c r="E10" s="19">
        <f>SUMIFS(OperativniTroškovi[Trenutni period],OperativniTroškovi[Tip troška],"Prodaja i marketing")</f>
        <v>0</v>
      </c>
      <c r="F10" s="14">
        <f>SUMIFS(OperativniTroškovi[Trenutni period kao % prodaje],OperativniTroškovi[Tip troška],"Prodaja i marketing")</f>
        <v>0</v>
      </c>
      <c r="G10" s="14">
        <f>SUMIFS(OperativniTroškovi[% promene u odnosu na prethodni period],OperativniTroškovi[Tip troška],"Prodaja i marketing")</f>
        <v>0</v>
      </c>
      <c r="H10" s="14">
        <f>SUMIFS(OperativniTroškovi[% promene u odnosu na budžet],OperativniTroškovi[Tip troška],"Prodaja i marketing")</f>
        <v>0</v>
      </c>
    </row>
    <row r="11" spans="2:8" ht="30" customHeight="1" x14ac:dyDescent="0.25">
      <c r="B11" t="s">
        <v>9</v>
      </c>
      <c r="C11" s="7">
        <f>SUMIFS(OperativniTroškovi[Prethodni period],OperativniTroškovi[Tip troška],"Istraživanje i razvoj")</f>
        <v>0</v>
      </c>
      <c r="D11" s="19">
        <f>SUMIFS(OperativniTroškovi[Budžet],OperativniTroškovi[Tip troška],"Istraživanje i razvoj")</f>
        <v>0</v>
      </c>
      <c r="E11" s="19">
        <f>SUMIFS(OperativniTroškovi[Trenutni period],OperativniTroškovi[Tip troška],"Istraživanje i razvoj")</f>
        <v>0</v>
      </c>
      <c r="F11" s="14">
        <f>SUMIFS(OperativniTroškovi[Trenutni period kao % prodaje],OperativniTroškovi[Tip troška],"Istraživanje i razvoj")</f>
        <v>0</v>
      </c>
      <c r="G11" s="14">
        <f>SUMIFS(OperativniTroškovi[% promene u odnosu na prethodni period],OperativniTroškovi[Tip troška],"Istraživanje i razvoj")</f>
        <v>0</v>
      </c>
      <c r="H11" s="14">
        <f>SUMIFS(OperativniTroškovi[% promene u odnosu na budžet],OperativniTroškovi[Tip troška],"Istraživanje i razvoj")</f>
        <v>0</v>
      </c>
    </row>
    <row r="12" spans="2:8" ht="30" customHeight="1" x14ac:dyDescent="0.25">
      <c r="B12" t="s">
        <v>10</v>
      </c>
      <c r="C12" s="7">
        <f>SUMIFS(OperativniTroškovi[Prethodni period],OperativniTroškovi[Tip troška],"Opšte i administrativne potrebe")</f>
        <v>0</v>
      </c>
      <c r="D12" s="19">
        <f>SUMIFS(OperativniTroškovi[Budžet],OperativniTroškovi[Tip troška],"Opšte i administrativne potrebe")</f>
        <v>0</v>
      </c>
      <c r="E12" s="19">
        <f>SUMIFS(OperativniTroškovi[Trenutni period],OperativniTroškovi[Tip troška],"Opšte i administrativne potrebe")</f>
        <v>0</v>
      </c>
      <c r="F12" s="14">
        <f>SUMIFS(OperativniTroškovi[Trenutni period kao % prodaje],OperativniTroškovi[Tip troška],"Opšte i administrativne potrebe")</f>
        <v>0</v>
      </c>
      <c r="G12" s="14">
        <f>SUMIFS(OperativniTroškovi[% promene u odnosu na prethodni period],OperativniTroškovi[Tip troška],"Opšte i administrativne potrebe")</f>
        <v>0</v>
      </c>
      <c r="H12" s="14">
        <f>SUMIFS(OperativniTroškovi[% promene u odnosu na budžet],OperativniTroškovi[Tip troška],"Opšte i administrativne potrebe")</f>
        <v>0</v>
      </c>
    </row>
    <row r="13" spans="2:8" ht="30" customHeight="1" x14ac:dyDescent="0.25">
      <c r="B13" t="s">
        <v>11</v>
      </c>
      <c r="C13" s="7">
        <f>OperativniTroškovi[[#Totals],[Prethodni period]]-SUM(C10:C12)</f>
        <v>0</v>
      </c>
      <c r="D13" s="19">
        <f>OperativniTroškovi[[#Totals],[Budžet]]-SUM(D10:D12)</f>
        <v>0</v>
      </c>
      <c r="E13" s="19">
        <f>OperativniTroškovi[[#Totals],[Trenutni period]]-SUM(E10:E12)</f>
        <v>0</v>
      </c>
      <c r="F13" s="14">
        <f>OperativniTroškovi[[#Totals],[Trenutni period kao % prodaje]]-SUM(F10:F12)</f>
        <v>0</v>
      </c>
      <c r="G13" s="14">
        <f>OperativniTroškovi[[#Totals],[% promene u odnosu na prethodni period]]-SUM(G10:G12)</f>
        <v>0</v>
      </c>
      <c r="H13" s="14">
        <f>OperativniTroškovi[[#Totals],[% promene u odnosu na budžet]]-SUM(H10:H12)</f>
        <v>0</v>
      </c>
    </row>
    <row r="14" spans="2:8" ht="30" customHeight="1" x14ac:dyDescent="0.25">
      <c r="B14" t="s">
        <v>12</v>
      </c>
      <c r="C14" s="7">
        <f>Prihod[[#Totals],[Prethodni period]]</f>
        <v>0</v>
      </c>
      <c r="D14" s="19">
        <f>Prihod[[#Totals],[Budžet]]</f>
        <v>0</v>
      </c>
      <c r="E14" s="19">
        <f>Prihod[[#Totals],[Trenutni period]]</f>
        <v>0</v>
      </c>
      <c r="F14" s="14">
        <f>Prihod[[#Totals],[Trenutni period kao % prodaje]]</f>
        <v>0</v>
      </c>
      <c r="G14" s="14">
        <f>Prihod[[#Totals],[% promene u odnosu na prethodni period]]</f>
        <v>0</v>
      </c>
      <c r="H14" s="14">
        <f>Prihod[[#Totals],[% promene u odnosu na budžet]]</f>
        <v>0</v>
      </c>
    </row>
    <row r="15" spans="2:8" ht="30" customHeight="1" x14ac:dyDescent="0.25">
      <c r="B15" t="s">
        <v>13</v>
      </c>
      <c r="C15" s="7">
        <f>Porezi[[#Totals],[Prethodni period]]</f>
        <v>0</v>
      </c>
      <c r="D15" s="19">
        <f>Porezi[[#Totals],[Budžet]]</f>
        <v>0</v>
      </c>
      <c r="E15" s="19">
        <f>Porezi[[#Totals],[Trenutni period]]</f>
        <v>0</v>
      </c>
      <c r="F15" s="14">
        <f>Porezi[[#Totals],[Trenutni period kao % prodaje]]</f>
        <v>0</v>
      </c>
      <c r="G15" s="14">
        <f>Porezi[[#Totals],[% promene u odnosu na prethodni period]]</f>
        <v>0</v>
      </c>
      <c r="H15" s="14">
        <f>Porezi[[#Totals],[% promene u odnosu na budžet]]</f>
        <v>0</v>
      </c>
    </row>
    <row r="17" spans="2:8" ht="30" customHeight="1" x14ac:dyDescent="0.25">
      <c r="B17" s="3" t="s">
        <v>14</v>
      </c>
      <c r="C17" s="6">
        <f>IFERROR(C8-C9,"-")</f>
        <v>0</v>
      </c>
      <c r="D17" s="6">
        <f>IFERROR(D8-D9,"-")</f>
        <v>0</v>
      </c>
      <c r="E17" s="6">
        <f>IFERROR(Total_Sales_Revenue-Total_Cost_Sales,"-")</f>
        <v>0</v>
      </c>
      <c r="F17" s="12" t="str">
        <f>IFERROR(IF(Total_Sales_Revenue=0,"0.00%",Total_Gross_Profit/Total_Sales_Revenue),"-")</f>
        <v>0.00%</v>
      </c>
      <c r="G17" s="12">
        <f>IFERROR(IF(C17=Total_Gross_Profit,0,IF(Total_Gross_Profit&gt;C17,ABS((Total_Gross_Profit/C17)-1),IF(AND(Total_Gross_Profit&lt;C17,C17&lt;0),-((Total_Gross_Profit/C17)-1),(Total_Gross_Profit/C17)-1))),"-")</f>
        <v>0</v>
      </c>
      <c r="H17" s="12">
        <f>IFERROR(IF(D17=Total_Gross_Profit,0,IF(Total_Gross_Profit&gt;D17,ABS((Total_Gross_Profit/D17)-1),IF(AND(Total_Gross_Profit&lt;D17,D17&lt;0),-((Total_Gross_Profit/D17)-1),(Total_Gross_Profit/D17)-1))),"-")</f>
        <v>0</v>
      </c>
    </row>
    <row r="18" spans="2:8" ht="30" customHeight="1" x14ac:dyDescent="0.25">
      <c r="B18" s="4" t="s">
        <v>15</v>
      </c>
      <c r="C18" s="6">
        <f>IFERROR(C10+C11+C12+C13,"-")</f>
        <v>0</v>
      </c>
      <c r="D18" s="6">
        <f>IFERROR(D10+D11+D12+D13,"-")</f>
        <v>0</v>
      </c>
      <c r="E18" s="6">
        <f>IFERROR(Total_Sales_and_Marketing+Total_Research_and_Development+Total_General_and_Administrative+Total_Other_Expenses,"-")</f>
        <v>0</v>
      </c>
      <c r="F18" s="12" t="str">
        <f>IFERROR(IF(Total_Sales_Revenue=0,"0.00%",Total_Operating_Expenses/Total_Sales_Revenue),"-")</f>
        <v>0.00%</v>
      </c>
      <c r="G18" s="12">
        <f>IFERROR(IF(C18=Total_Operating_Expenses,0,IF(Total_Operating_Expenses&gt;C18,ABS((Total_Operating_Expenses/C18)-1),IF(AND(Total_Operating_Expenses&lt;C18,C18&lt;0),-((Total_Operating_Expenses/C18)-1),(Total_Operating_Expenses/C18)-1))),"-")</f>
        <v>0</v>
      </c>
      <c r="H18" s="12">
        <f>IFERROR(IF(D18=Total_Operating_Expenses,0,IF(Total_Operating_Expenses&gt;D18,ABS((Total_Operating_Expenses/D18)-1),IF(AND(Total_Operating_Expenses&lt;D18,D18&lt;0),-((Total_Operating_Expenses/D18)-1),(Total_Operating_Expenses/D18)-1))),"-")</f>
        <v>0</v>
      </c>
    </row>
    <row r="19" spans="2:8" ht="30" customHeight="1" x14ac:dyDescent="0.25">
      <c r="B19" s="3" t="s">
        <v>16</v>
      </c>
      <c r="C19" s="6">
        <f>IFERROR(C17-C18,"-")</f>
        <v>0</v>
      </c>
      <c r="D19" s="6">
        <f>IFERROR(D17-D18,"-")</f>
        <v>0</v>
      </c>
      <c r="E19" s="6">
        <f>IFERROR(Total_Gross_Profit-Total_Operating_Expenses,"-")</f>
        <v>0</v>
      </c>
      <c r="F19" s="12" t="str">
        <f>IFERROR(IF(Total_Sales_Revenue=0,"0.00%",Total_Income_Operations/Total_Sales_Revenue),"-")</f>
        <v>0.00%</v>
      </c>
      <c r="G19" s="12">
        <f>IFERROR(IF(C19=Total_Income_Operations,0,IF(Total_Income_Operations&gt;C19,ABS((Total_Income_Operations/C19)-1),IF(AND(Total_Income_Operations&lt;C19,C19&lt;0),-((Total_Income_Operations/C19)-1),(Total_Income_Operations/C19)-1))),"-")</f>
        <v>0</v>
      </c>
      <c r="H19" s="12">
        <f>IFERROR(IF(D19=Total_Income_Operations,0,IF(Total_Income_Operations&gt;D19,ABS((Total_Income_Operations/D19)-1),IF(AND(Total_Income_Operations&lt;D19,D19&lt;0),-((Total_Income_Operations/D19)-1),(Total_Income_Operations/D19)-1))),"-")</f>
        <v>0</v>
      </c>
    </row>
    <row r="20" spans="2:8" ht="30" customHeight="1" x14ac:dyDescent="0.25">
      <c r="B20" s="3" t="s">
        <v>17</v>
      </c>
      <c r="C20" s="6">
        <f>IFERROR(C19+C14-C15,"-")</f>
        <v>0</v>
      </c>
      <c r="D20" s="6">
        <f>IFERROR(D19+D14-D15,"-")</f>
        <v>0</v>
      </c>
      <c r="E20" s="6">
        <f>Total_Income_Operations+Total_Other_Income-Total_Taxes</f>
        <v>0</v>
      </c>
      <c r="F20" s="12" t="str">
        <f>IFERROR(IF(Total_Sales_Revenue=0,"0.00%",Neto_profit/Total_Sales_Revenue),"-")</f>
        <v>0.00%</v>
      </c>
      <c r="G20" s="12">
        <f>IFERROR(IF(C20=Neto_profit,0,IF(Neto_profit&gt;C20,ABS((Neto_profit/C20)-1),IF(AND(Neto_profit&lt;C20,C20&lt;0),-((Neto_profit/C20)-1),(Neto_profit/C20)-1))),"-")</f>
        <v>0</v>
      </c>
      <c r="H20" s="12">
        <f>IFERROR(IF(D20=Neto_profit,0,IF(Neto_profit&gt;D20,ABS((Neto_profit/D20)-1),IF(AND(Neto_profit&lt;D20,D20&lt;0),-((Neto_profit/D20)-1),(Neto_profit/D20)-1))),"-")</f>
        <v>0</v>
      </c>
    </row>
  </sheetData>
  <mergeCells count="3">
    <mergeCell ref="C1:E1"/>
    <mergeCell ref="B6:H6"/>
    <mergeCell ref="G1:H4"/>
  </mergeCells>
  <phoneticPr fontId="0" type="noConversion"/>
  <dataValidations count="23">
    <dataValidation allowBlank="1" showInputMessage="1" showErrorMessage="1" prompt="Kreirajte bilans uspeha u ovoj radnoj svesci. Trenutna bruto marža i trenutni povraćaj od prodaje automatski se ažuriraju u ovom radnom listu na osnovu stavki u drugim radnim listovima" sqref="A1" xr:uid="{00000000-0002-0000-0000-000000000000}"/>
    <dataValidation allowBlank="1" showInputMessage="1" showErrorMessage="1" prompt="Naslov ovog radnog lista nalazi se u ovoj ćeliji. Unesite početni i završni period u ćelije sa desne strane. Logotip preduzeća počinje u ćeliji G1. Unesite ime preduzeća u ćeliju ispod" sqref="B1" xr:uid="{00000000-0002-0000-0000-000001000000}"/>
    <dataValidation allowBlank="1" showInputMessage="1" showErrorMessage="1" prompt="Unesite početni datum kao mesec ili godinu, a zatim krajnji datum kao mesec, dan i godinu unutar zagrada u ovoj ćeliji" sqref="C1:E1" xr:uid="{00000000-0002-0000-0000-000002000000}"/>
    <dataValidation allowBlank="1" showInputMessage="1" showErrorMessage="1" prompt="Unesite ime preduzeća u ovu ćeliju" sqref="B2" xr:uid="{00000000-0002-0000-0000-000003000000}"/>
    <dataValidation allowBlank="1" showInputMessage="1" showErrorMessage="1" prompt="Trenutna bruto marža se automatski ažurira u ćeliji sa desne strane" sqref="B3" xr:uid="{00000000-0002-0000-0000-000004000000}"/>
    <dataValidation allowBlank="1" showInputMessage="1" showErrorMessage="1" prompt="Trenutni povraćaj od prodaje automatski se ažurira u ćeliji sa desne strane" sqref="B4:B5" xr:uid="{00000000-0002-0000-0000-000005000000}"/>
    <dataValidation allowBlank="1" showInputMessage="1" showErrorMessage="1" prompt="Trenutna bruto marža i trenutni povraćaj od prodaje za trenutni period automatski se ažuriraju u hiljadama u ćelijama ispod" sqref="C2" xr:uid="{00000000-0002-0000-0000-000006000000}"/>
    <dataValidation allowBlank="1" showInputMessage="1" showErrorMessage="1" prompt="Trenutna bruto marža se automatski ažurira u ovoj ćeliji" sqref="C3" xr:uid="{00000000-0002-0000-0000-000007000000}"/>
    <dataValidation allowBlank="1" showInputMessage="1" showErrorMessage="1" prompt="Trenutni povraćaj od prodaje automatski se ažurira u ovoj ćeliji" sqref="C4:C5" xr:uid="{00000000-0002-0000-0000-000008000000}"/>
    <dataValidation allowBlank="1" showInputMessage="1" showErrorMessage="1" prompt="Dodajte logotip preduzeća u ovu ćeliju" sqref="G1:H5" xr:uid="{00000000-0002-0000-0000-000009000000}"/>
    <dataValidation allowBlank="1" showInputMessage="1" showErrorMessage="1" prompt="Dolenavedena tabela se automatski ažurira na osnovu stavki u drugim radnim listovima" sqref="B6:H6" xr:uid="{00000000-0002-0000-0000-00000A000000}"/>
    <dataValidation allowBlank="1" showInputMessage="1" showErrorMessage="1" prompt="Rezime ukupnih vrednosti iz svih radnih listova nalazi se u ovoj koloni ispod ovog naslova. Promene ove kolone mogu da poremete formule u ovom radnom listu" sqref="B7" xr:uid="{00000000-0002-0000-0000-00000B000000}"/>
    <dataValidation allowBlank="1" showInputMessage="1" showErrorMessage="1" prompt="Ukupan iznos iz prethodnog perioda automatski se ažurira u ovoj koloni, ispod ovog naslova, na osnovu stavki u drugim listovima" sqref="C7" xr:uid="{00000000-0002-0000-0000-00000C000000}"/>
    <dataValidation allowBlank="1" showInputMessage="1" showErrorMessage="1" prompt="Ukupan iznos budžeta se automatski ažurira u ovoj koloni, ispod ovog naslova, na osnovu stavki u drugim listovima" sqref="D7" xr:uid="{00000000-0002-0000-0000-00000D000000}"/>
    <dataValidation allowBlank="1" showInputMessage="1" showErrorMessage="1" prompt="Ukupan iznos iz trenutnog perioda automatski se ažurira u ovoj koloni, ispod ovog naslova, na osnovu stavki u drugim listovima" sqref="E7" xr:uid="{00000000-0002-0000-0000-00000E000000}"/>
    <dataValidation allowBlank="1" showInputMessage="1" showErrorMessage="1" prompt="Ukupna vrednost iz trenutnog perioda kao % prodaje automatski se izračunava u ovoj koloni, ispod ovog naslova" sqref="F7" xr:uid="{00000000-0002-0000-0000-00000F000000}"/>
    <dataValidation allowBlank="1" showInputMessage="1" showErrorMessage="1" prompt="Ukupan % promene u odnosu na prethodni period automatski se izračunava u ovoj koloni, ispod ovog naslova" sqref="G7" xr:uid="{00000000-0002-0000-0000-000010000000}"/>
    <dataValidation allowBlank="1" showInputMessage="1" showErrorMessage="1" prompt="Ukupan % promene u odnosu na budžet automatski se izračunava u ovoj koloni, ispod ovog naslova" sqref="H7" xr:uid="{00000000-0002-0000-0000-000011000000}"/>
    <dataValidation allowBlank="1" showInputMessage="1" showErrorMessage="1" prompt="Bruto profit, ukupni operativni troškovi, prihod od operacija i neto profit automatski se ažuriraju u ćelijama ispod" sqref="B16" xr:uid="{00000000-0002-0000-0000-000012000000}"/>
    <dataValidation allowBlank="1" showInputMessage="1" showErrorMessage="1" prompt="Bruto profit se automatski ažurira u ćelijama sa desne strane" sqref="B17" xr:uid="{00000000-0002-0000-0000-000013000000}"/>
    <dataValidation allowBlank="1" showInputMessage="1" showErrorMessage="1" prompt=" Ukupni operativni troškovi se automatski ažuriraju u ćelijama sa desne strane" sqref="B18" xr:uid="{00000000-0002-0000-0000-000014000000}"/>
    <dataValidation allowBlank="1" showInputMessage="1" showErrorMessage="1" prompt="Prihod od operacija se automatski ažurira u ćelijama sa desne strane" sqref="B19" xr:uid="{00000000-0002-0000-0000-000015000000}"/>
    <dataValidation allowBlank="1" showInputMessage="1" showErrorMessage="1" prompt="Neto profit se automatski izračunava u ćelijama sa desne strane" sqref="B20" xr:uid="{00000000-0002-0000-0000-000016000000}"/>
  </dataValidations>
  <printOptions horizontalCentered="1"/>
  <pageMargins left="0.4" right="0.4" top="0.4" bottom="0.4" header="0.3" footer="0.3"/>
  <pageSetup paperSize="9" scale="59" fitToHeight="0" orientation="portrait" r:id="rId1"/>
  <headerFooter differentFirst="1">
    <oddFooter>Page &amp;P of &amp;N</oddFooter>
  </headerFooter>
  <ignoredErrors>
    <ignoredError sqref="E20 C17:D17 E17:E18 C19:D20 C18:D18" emptyCellReference="1"/>
    <ignoredError sqref="D8:D11 E8:E11 F8:F11 G8:G11 H8:H12 H13:H15 D13:D15 E13:E15 F13:F15 G13:G15 D12:G12" calculatedColumn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I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9.140625" customWidth="1"/>
    <col min="3" max="3" width="31.7109375" customWidth="1"/>
    <col min="4" max="4" width="19.85546875" customWidth="1"/>
    <col min="5" max="6" width="18.7109375" customWidth="1"/>
    <col min="7" max="7" width="23.28515625" customWidth="1"/>
    <col min="8" max="8" width="25.5703125" customWidth="1"/>
    <col min="9" max="9" width="24.42578125" customWidth="1"/>
    <col min="10" max="10" width="2.7109375" customWidth="1"/>
  </cols>
  <sheetData>
    <row r="1" spans="2:9" ht="21" x14ac:dyDescent="0.25">
      <c r="B1" s="10" t="str">
        <f>Naslov_RadneSveske</f>
        <v>Bilans stanja</v>
      </c>
      <c r="H1" s="22"/>
      <c r="I1" s="22"/>
    </row>
    <row r="2" spans="2:9" ht="16.5" x14ac:dyDescent="0.25">
      <c r="B2" s="1" t="str">
        <f>Ime_preduzeća</f>
        <v>Ime preduzeća</v>
      </c>
      <c r="C2" t="s">
        <v>19</v>
      </c>
      <c r="H2" s="22"/>
      <c r="I2" s="22"/>
    </row>
    <row r="3" spans="2:9" ht="39" customHeight="1" x14ac:dyDescent="0.25">
      <c r="B3" s="2" t="s">
        <v>26</v>
      </c>
      <c r="C3" s="11">
        <f>IFERROR(Prihod_od_prodaje,"-")</f>
        <v>0</v>
      </c>
      <c r="H3" s="22"/>
      <c r="I3" s="22"/>
    </row>
    <row r="4" spans="2:9" ht="38.1" customHeight="1" x14ac:dyDescent="0.25">
      <c r="B4" t="s">
        <v>27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26</v>
      </c>
      <c r="C5" t="s">
        <v>31</v>
      </c>
      <c r="D5" s="5"/>
      <c r="E5" s="5"/>
      <c r="F5" s="5"/>
      <c r="G5" s="15" t="str">
        <f>IFERROR(IF(Prihod_od_prodaje1[[#Totals],[Trenutni period]]=0,"-",Prihod_od_prodaje1[[#This Row],[Trenutni period]]/Prihod_od_prodaje),"-")</f>
        <v>-</v>
      </c>
      <c r="H5" s="15">
        <f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f>
        <v>0</v>
      </c>
      <c r="I5" s="15">
        <f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f>
        <v>0</v>
      </c>
    </row>
    <row r="6" spans="2:9" ht="30" customHeight="1" x14ac:dyDescent="0.25">
      <c r="B6" t="s">
        <v>26</v>
      </c>
      <c r="C6" t="s">
        <v>32</v>
      </c>
      <c r="D6" s="5"/>
      <c r="E6" s="5"/>
      <c r="F6" s="5"/>
      <c r="G6" s="15" t="str">
        <f>IFERROR(IF(Prihod_od_prodaje1[[#Totals],[Trenutni period]]=0,"-",Prihod_od_prodaje1[[#This Row],[Trenutni period]]/Prihod_od_prodaje),"-")</f>
        <v>-</v>
      </c>
      <c r="H6" s="15">
        <f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f>
        <v>0</v>
      </c>
      <c r="I6" s="15">
        <f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f>
        <v>0</v>
      </c>
    </row>
    <row r="7" spans="2:9" ht="30" customHeight="1" x14ac:dyDescent="0.25">
      <c r="B7" t="s">
        <v>26</v>
      </c>
      <c r="C7" t="s">
        <v>33</v>
      </c>
      <c r="D7" s="5"/>
      <c r="E7" s="5"/>
      <c r="F7" s="5"/>
      <c r="G7" s="15" t="str">
        <f>IFERROR(IF(Prihod_od_prodaje1[[#Totals],[Trenutni period]]=0,"-",Prihod_od_prodaje1[[#This Row],[Trenutni period]]/Prihod_od_prodaje),"-")</f>
        <v>-</v>
      </c>
      <c r="H7" s="15">
        <f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f>
        <v>0</v>
      </c>
      <c r="I7" s="15">
        <f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f>
        <v>0</v>
      </c>
    </row>
    <row r="8" spans="2:9" ht="30" customHeight="1" x14ac:dyDescent="0.25">
      <c r="B8" t="s">
        <v>26</v>
      </c>
      <c r="C8" t="s">
        <v>34</v>
      </c>
      <c r="D8" s="5"/>
      <c r="E8" s="5"/>
      <c r="F8" s="5"/>
      <c r="G8" s="15" t="str">
        <f>IFERROR(IF(Prihod_od_prodaje1[[#Totals],[Trenutni period]]=0,"-",Prihod_od_prodaje1[[#This Row],[Trenutni period]]/Prihod_od_prodaje),"-")</f>
        <v>-</v>
      </c>
      <c r="H8" s="15">
        <f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f>
        <v>0</v>
      </c>
      <c r="I8" s="15">
        <f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f>
        <v>0</v>
      </c>
    </row>
    <row r="9" spans="2:9" ht="30" customHeight="1" x14ac:dyDescent="0.25">
      <c r="B9" t="s">
        <v>28</v>
      </c>
      <c r="C9" t="s">
        <v>31</v>
      </c>
      <c r="D9" s="5"/>
      <c r="E9" s="5"/>
      <c r="F9" s="5"/>
      <c r="G9" s="15" t="str">
        <f>IFERROR(IF(Prihod_od_prodaje1[[#Totals],[Trenutni period]]=0,"-",Prihod_od_prodaje1[[#This Row],[Trenutni period]]/Prihod_od_prodaje),"-")</f>
        <v>-</v>
      </c>
      <c r="H9" s="15">
        <f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f>
        <v>0</v>
      </c>
      <c r="I9" s="15">
        <f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f>
        <v>0</v>
      </c>
    </row>
    <row r="10" spans="2:9" ht="30" customHeight="1" x14ac:dyDescent="0.25">
      <c r="B10" t="s">
        <v>28</v>
      </c>
      <c r="C10" t="s">
        <v>32</v>
      </c>
      <c r="D10" s="5"/>
      <c r="E10" s="5"/>
      <c r="F10" s="5"/>
      <c r="G10" s="15" t="str">
        <f>IFERROR(IF(Prihod_od_prodaje1[[#Totals],[Trenutni period]]=0,"-",Prihod_od_prodaje1[[#This Row],[Trenutni period]]/Prihod_od_prodaje),"-")</f>
        <v>-</v>
      </c>
      <c r="H10" s="15">
        <f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f>
        <v>0</v>
      </c>
      <c r="I10" s="15">
        <f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f>
        <v>0</v>
      </c>
    </row>
    <row r="11" spans="2:9" ht="30" customHeight="1" x14ac:dyDescent="0.25">
      <c r="B11" t="s">
        <v>28</v>
      </c>
      <c r="C11" t="s">
        <v>33</v>
      </c>
      <c r="D11" s="5"/>
      <c r="E11" s="5"/>
      <c r="F11" s="5"/>
      <c r="G11" s="15" t="str">
        <f>IFERROR(IF(Prihod_od_prodaje1[[#Totals],[Trenutni period]]=0,"-",Prihod_od_prodaje1[[#This Row],[Trenutni period]]/Prihod_od_prodaje),"-")</f>
        <v>-</v>
      </c>
      <c r="H11" s="15">
        <f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f>
        <v>0</v>
      </c>
      <c r="I11" s="15">
        <f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f>
        <v>0</v>
      </c>
    </row>
    <row r="12" spans="2:9" ht="30" customHeight="1" x14ac:dyDescent="0.25">
      <c r="B12" t="s">
        <v>28</v>
      </c>
      <c r="C12" t="s">
        <v>34</v>
      </c>
      <c r="D12" s="5"/>
      <c r="E12" s="5"/>
      <c r="F12" s="5"/>
      <c r="G12" s="15" t="str">
        <f>IFERROR(IF(Prihod_od_prodaje1[[#Totals],[Trenutni period]]=0,"-",Prihod_od_prodaje1[[#This Row],[Trenutni period]]/Prihod_od_prodaje),"-")</f>
        <v>-</v>
      </c>
      <c r="H12" s="15">
        <f>IFERROR(IF(Prihod_od_prodaje1[[#This Row],[Prethodni period]]=Prihod_od_prodaje1[[#This Row],[Trenutni period]],0,IF(Prihod_od_prodaje1[[#This Row],[Trenutni period]]&gt;Prihod_od_prodaje1[[#This Row],[Prethodni period]],ABS((Prihod_od_prodaje1[[#This Row],[Trenutni period]]/Prihod_od_prodaje1[[#This Row],[Prethodni period]])-1),IF(AND(Prihod_od_prodaje1[[#This Row],[Trenutni period]]&lt;Prihod_od_prodaje1[[#This Row],[Prethodni period]],Prihod_od_prodaje1[[#This Row],[Prethodni period]]&lt;0),-((Prihod_od_prodaje1[[#This Row],[Trenutni period]]/Prihod_od_prodaje1[[#This Row],[Prethodni period]])-1),(Prihod_od_prodaje1[[#This Row],[Trenutni period]]/Prihod_od_prodaje1[[#This Row],[Prethodni period]])-1))),"-")</f>
        <v>0</v>
      </c>
      <c r="I12" s="15">
        <f>IFERROR(IF(Prihod_od_prodaje1[[#This Row],[Budžet]]=Prihod_od_prodaje1[[#This Row],[Trenutni period]],0,IF(Prihod_od_prodaje1[[#This Row],[Trenutni period]]&gt;Prihod_od_prodaje1[[#This Row],[Budžet]],ABS((Prihod_od_prodaje1[[#This Row],[Trenutni period]]/Prihod_od_prodaje1[[#This Row],[Budžet]])-1),IF(AND(Prihod_od_prodaje1[[#This Row],[Trenutni period]]&lt;Prihod_od_prodaje1[[#This Row],[Budžet]],Prihod_od_prodaje1[[#This Row],[Budžet]]&lt;0),-((Prihod_od_prodaje1[[#This Row],[Trenutni period]]/Prihod_od_prodaje1[[#This Row],[Budžet]])-1),(Prihod_od_prodaje1[[#This Row],[Trenutni period]]/Prihod_od_prodaje1[[#This Row],[Budžet]])-1))),"-")</f>
        <v>0</v>
      </c>
    </row>
    <row r="13" spans="2:9" ht="30" customHeight="1" x14ac:dyDescent="0.25">
      <c r="B13" t="s">
        <v>29</v>
      </c>
      <c r="D13" s="17">
        <f>SUBTOTAL(109,Prihod_od_prodaje1[Prethodni period])</f>
        <v>0</v>
      </c>
      <c r="E13" s="17">
        <f>SUBTOTAL(109,Prihod_od_prodaje1[Budžet])</f>
        <v>0</v>
      </c>
      <c r="F13" s="17">
        <f>SUBTOTAL(109,Prihod_od_prodaje1[Trenutni period])</f>
        <v>0</v>
      </c>
      <c r="G13" s="16">
        <f>SUBTOTAL(109,Prihod_od_prodaje1[Trenutni period kao % prodaje])</f>
        <v>0</v>
      </c>
      <c r="H13" s="16">
        <f>SUBTOTAL(109,Prihod_od_prodaje1[% promene u odnosu na prethodni period])</f>
        <v>0</v>
      </c>
      <c r="I13" s="16">
        <f>SUBTOTAL(109,Prihod_od_prodaje1[% promene u odnosu na budžet])</f>
        <v>0</v>
      </c>
    </row>
  </sheetData>
  <mergeCells count="1">
    <mergeCell ref="H1:I3"/>
  </mergeCells>
  <dataValidations count="16">
    <dataValidation allowBlank="1" showInputMessage="1" showErrorMessage="1" prompt="U ovoj koloni, ispod ovog naslova automatski se izračunava % promene u odnosu na budžet" sqref="I4" xr:uid="{00000000-0002-0000-0100-000000000000}"/>
    <dataValidation allowBlank="1" showInputMessage="1" showErrorMessage="1" prompt="% promene u odnosu na prethodni period automatski se izračunava u ovoj koloni, ispod ovog naslova" sqref="H4" xr:uid="{00000000-0002-0000-0100-000001000000}"/>
    <dataValidation allowBlank="1" showInputMessage="1" showErrorMessage="1" prompt="Trenutni period kao % prodaje automatski se izračunava u ovoj koloni, ispod ovog naslova" sqref="G4" xr:uid="{00000000-0002-0000-0100-000002000000}"/>
    <dataValidation allowBlank="1" showInputMessage="1" showErrorMessage="1" prompt="Unesite iznos iz trenutnog perioda u ovu kolonu, ispod ovog naslova" sqref="F4" xr:uid="{00000000-0002-0000-0100-000003000000}"/>
    <dataValidation allowBlank="1" showInputMessage="1" showErrorMessage="1" prompt="Unesite iznos budžeta u ovu kolonu, ispod ovog naslova" sqref="E4" xr:uid="{00000000-0002-0000-0100-000004000000}"/>
    <dataValidation allowBlank="1" showInputMessage="1" showErrorMessage="1" prompt="Unesite iznos iz prethodnog perioda u ovu kolonu, ispod ovog naslova" sqref="D4" xr:uid="{00000000-0002-0000-0100-000005000000}"/>
    <dataValidation allowBlank="1" showInputMessage="1" showErrorMessage="1" prompt="Unesite opis u ovu kolonu, ispod ovog naslova" sqref="C4" xr:uid="{00000000-0002-0000-0100-000006000000}"/>
    <dataValidation allowBlank="1" showInputMessage="1" showErrorMessage="1" prompt="Izaberite tip u ovoj koloni, ispod ovog naslova. Pritisnite kombinaciju tastera ALT+DOWN ARROW da biste otvorili padajuću listu, a zatim taster ENTER da biste napravili izbor. Koristite filtere za naslove da biste pronašli određene unose." sqref="B4" xr:uid="{00000000-0002-0000-0100-000007000000}"/>
    <dataValidation allowBlank="1" showInputMessage="1" showErrorMessage="1" prompt="Ime preduzeća se automatski ažurira u ovoj ćeliji" sqref="B2" xr:uid="{00000000-0002-0000-0100-000008000000}"/>
    <dataValidation allowBlank="1" showInputMessage="1" showErrorMessage="1" prompt="Dodajte logotip preduzeća u ovu ćeliju" sqref="H1:I3" xr:uid="{00000000-0002-0000-0100-000009000000}"/>
    <dataValidation allowBlank="1" showInputMessage="1" showErrorMessage="1" prompt="Naslov ovog radnog lista se automatski ažurira u ovoj ćeliji. Logotip preduzeća počinje u ćeliji H1" sqref="B1" xr:uid="{00000000-0002-0000-0100-00000A000000}"/>
    <dataValidation allowBlank="1" showInputMessage="1" showErrorMessage="1" prompt="Kreirajte listu stavki prihoda od prodaje u ovom radnom listu. Ukupan prihod od prodaje se automatski izračunava na kraju tabele Prihod od prodaje" sqref="A1" xr:uid="{00000000-0002-0000-0100-00000B000000}"/>
    <dataValidation allowBlank="1" showInputMessage="1" showErrorMessage="1" prompt="Ukupan prihod od prodaje za trenutni period automatski se ažurira u ćeliji sa desne strane" sqref="B3" xr:uid="{00000000-0002-0000-0100-00000C000000}"/>
    <dataValidation allowBlank="1" showInputMessage="1" showErrorMessage="1" prompt="Ukupan prihod od prodaje za trenutni period automatski se ažurira u hiljadama u ćeliji ispod" sqref="C2" xr:uid="{00000000-0002-0000-0100-00000D000000}"/>
    <dataValidation allowBlank="1" showInputMessage="1" showErrorMessage="1" prompt="Ukupan prihod od prodaje za trenutni period automatski se ažurira u hiljadama u ovoj ćeliji" sqref="C3" xr:uid="{00000000-0002-0000-0100-00000E000000}"/>
    <dataValidation type="list" errorStyle="warning" allowBlank="1" showInputMessage="1" showErrorMessage="1" error="Izaberite stavku sa liste. Izaberite „OTKAŽI“, a zatim pritisnite kombinaciju tastera ALT+STRELICA NADOLE da biste otvorili padajuću listu, a zatim taster ENTER da biste napravili izbor" sqref="B5:B12" xr:uid="{00000000-0002-0000-0100-00000F000000}">
      <formula1>INDIRECT("Kategorije[Kategorije]")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ignoredErrors>
    <ignoredError sqref="H5:H12 I5:I12 C3 G5:G13" emptyCellReference="1"/>
  </ignoredErrors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B1:I7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9.140625" customWidth="1"/>
    <col min="3" max="3" width="31.7109375" customWidth="1"/>
    <col min="4" max="4" width="19.85546875" customWidth="1"/>
    <col min="5" max="6" width="18.7109375" customWidth="1"/>
    <col min="7" max="7" width="23.28515625" customWidth="1"/>
    <col min="8" max="8" width="25.5703125" customWidth="1"/>
    <col min="9" max="9" width="24.42578125" customWidth="1"/>
    <col min="10" max="10" width="2.7109375" customWidth="1"/>
  </cols>
  <sheetData>
    <row r="1" spans="2:9" ht="21" x14ac:dyDescent="0.25">
      <c r="B1" s="10" t="str">
        <f>Naslov_RadneSveske</f>
        <v>Bilans stanja</v>
      </c>
      <c r="H1" s="22"/>
      <c r="I1" s="22"/>
    </row>
    <row r="2" spans="2:9" ht="16.5" x14ac:dyDescent="0.25">
      <c r="B2" s="1" t="str">
        <f>Ime_preduzeća</f>
        <v>Ime preduzeća</v>
      </c>
      <c r="C2" t="s">
        <v>19</v>
      </c>
      <c r="H2" s="22"/>
      <c r="I2" s="22"/>
    </row>
    <row r="3" spans="2:9" ht="39.75" customHeight="1" x14ac:dyDescent="0.25">
      <c r="B3" s="2" t="s">
        <v>41</v>
      </c>
      <c r="C3" s="11">
        <f>IFERROR(Prihod[[#Totals],[Trenutni period]],"-")</f>
        <v>0</v>
      </c>
      <c r="H3" s="22"/>
      <c r="I3" s="22"/>
    </row>
    <row r="4" spans="2:9" ht="38.1" customHeight="1" x14ac:dyDescent="0.25">
      <c r="B4" t="s">
        <v>27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41</v>
      </c>
      <c r="C5" t="s">
        <v>42</v>
      </c>
      <c r="D5" s="5"/>
      <c r="E5" s="5"/>
      <c r="F5" s="5"/>
      <c r="G5" s="15" t="str">
        <f>IFERROR(IF(Prihod_od_prodaje=0,"-",Prihod[[#This Row],[Trenutni period]]/Prihod_od_prodaje),"-")</f>
        <v>-</v>
      </c>
      <c r="H5" s="14">
        <f>IFERROR(IF(Prihod[[#This Row],[Prethodni period]]=Prihod[[#This Row],[Trenutni period]],0,IF(Prihod[[#This Row],[Trenutni period]]&gt;Prihod[[#This Row],[Prethodni period]],ABS((Prihod[[#This Row],[Trenutni period]]/Prihod[[#This Row],[Prethodni period]])-1),IF(AND(Prihod[[#This Row],[Trenutni period]]&lt;Prihod[[#This Row],[Prethodni period]],Prihod[[#This Row],[Prethodni period]]&lt;0),-((Prihod[[#This Row],[Trenutni period]]/Prihod[[#This Row],[Prethodni period]])-1),(Prihod[[#This Row],[Trenutni period]]/Prihod[[#This Row],[Prethodni period]])-1))),"-")</f>
        <v>0</v>
      </c>
      <c r="I5" s="14">
        <f>IFERROR(IF(Prihod[[#This Row],[Budžet]]=Prihod[[#This Row],[Trenutni period]],0,IF(Prihod[[#This Row],[Trenutni period]]&gt;Prihod[[#This Row],[Budžet]],ABS((Prihod[[#This Row],[Trenutni period]]/Prihod[[#This Row],[Budžet]])-1),IF(AND(Prihod[[#This Row],[Trenutni period]]&lt;Prihod[[#This Row],[Budžet]],Prihod[[#This Row],[Budžet]]&lt;0),-((Prihod[[#This Row],[Trenutni period]]/Prihod[[#This Row],[Budžet]])-1),(Prihod[[#This Row],[Trenutni period]]/Prihod[[#This Row],[Budžet]])-1))),"-")</f>
        <v>0</v>
      </c>
    </row>
    <row r="6" spans="2:9" ht="30" customHeight="1" x14ac:dyDescent="0.25">
      <c r="D6" s="5"/>
      <c r="E6" s="5"/>
      <c r="F6" s="5"/>
      <c r="G6" s="15" t="str">
        <f>IFERROR(IF(Prihod_od_prodaje=0,"-",Prihod[[#This Row],[Trenutni period]]/Prihod_od_prodaje),"-")</f>
        <v>-</v>
      </c>
      <c r="H6" s="14">
        <f>IFERROR(IF(Prihod[[#This Row],[Prethodni period]]=Prihod[[#This Row],[Trenutni period]],0,IF(Prihod[[#This Row],[Trenutni period]]&gt;Prihod[[#This Row],[Prethodni period]],ABS((Prihod[[#This Row],[Trenutni period]]/Prihod[[#This Row],[Prethodni period]])-1),IF(AND(Prihod[[#This Row],[Trenutni period]]&lt;Prihod[[#This Row],[Prethodni period]],Prihod[[#This Row],[Prethodni period]]&lt;0),-((Prihod[[#This Row],[Trenutni period]]/Prihod[[#This Row],[Prethodni period]])-1),(Prihod[[#This Row],[Trenutni period]]/Prihod[[#This Row],[Prethodni period]])-1))),"-")</f>
        <v>0</v>
      </c>
      <c r="I6" s="14">
        <f>IFERROR(IF(Prihod[[#This Row],[Budžet]]=Prihod[[#This Row],[Trenutni period]],0,IF(Prihod[[#This Row],[Trenutni period]]&gt;Prihod[[#This Row],[Budžet]],ABS((Prihod[[#This Row],[Trenutni period]]/Prihod[[#This Row],[Budžet]])-1),IF(AND(Prihod[[#This Row],[Trenutni period]]&lt;Prihod[[#This Row],[Budžet]],Prihod[[#This Row],[Budžet]]&lt;0),-((Prihod[[#This Row],[Trenutni period]]/Prihod[[#This Row],[Budžet]])-1),(Prihod[[#This Row],[Trenutni period]]/Prihod[[#This Row],[Budžet]])-1))),"-")</f>
        <v>0</v>
      </c>
    </row>
    <row r="7" spans="2:9" ht="30" customHeight="1" x14ac:dyDescent="0.25">
      <c r="B7" t="s">
        <v>29</v>
      </c>
      <c r="D7" s="17">
        <f>SUBTOTAL(109,Prihod[Prethodni period])</f>
        <v>0</v>
      </c>
      <c r="E7" s="17">
        <f>SUBTOTAL(109,Prihod[Budžet])</f>
        <v>0</v>
      </c>
      <c r="F7" s="17">
        <f>SUBTOTAL(109,Prihod[Trenutni period])</f>
        <v>0</v>
      </c>
      <c r="G7" s="13">
        <f>SUBTOTAL(109,Prihod[Trenutni period kao % prodaje])</f>
        <v>0</v>
      </c>
      <c r="H7" s="13">
        <f>SUBTOTAL(109,Prihod[% promene u odnosu na prethodni period])</f>
        <v>0</v>
      </c>
      <c r="I7" s="13">
        <f>SUBTOTAL(109,Prihod[% promene u odnosu na budžet])</f>
        <v>0</v>
      </c>
    </row>
  </sheetData>
  <mergeCells count="1">
    <mergeCell ref="H1:I3"/>
  </mergeCells>
  <dataValidations count="16">
    <dataValidation allowBlank="1" showInputMessage="1" showErrorMessage="1" prompt="U ovoj koloni, ispod ovog naslova automatski se izračunava % promene u odnosu na budžet" sqref="I4" xr:uid="{00000000-0002-0000-0200-000000000000}"/>
    <dataValidation allowBlank="1" showInputMessage="1" showErrorMessage="1" prompt="% promene u odnosu na prethodni period automatski se izračunava u ovoj koloni, ispod ovog naslova" sqref="H4" xr:uid="{00000000-0002-0000-0200-000001000000}"/>
    <dataValidation allowBlank="1" showInputMessage="1" showErrorMessage="1" prompt="Trenutni period kao % prodaje automatski se izračunava u ovoj koloni, ispod ovog naslova" sqref="G4" xr:uid="{00000000-0002-0000-0200-000002000000}"/>
    <dataValidation allowBlank="1" showInputMessage="1" showErrorMessage="1" prompt="Unesite iznos iz trenutnog perioda u ovu kolonu, ispod ovog naslova" sqref="F4" xr:uid="{00000000-0002-0000-0200-000003000000}"/>
    <dataValidation allowBlank="1" showInputMessage="1" showErrorMessage="1" prompt="Unesite iznos budžeta u ovu kolonu, ispod ovog naslova" sqref="E4" xr:uid="{00000000-0002-0000-0200-000004000000}"/>
    <dataValidation allowBlank="1" showInputMessage="1" showErrorMessage="1" prompt="Unesite iznos iz prethodnog perioda u ovu kolonu, ispod ovog naslova" sqref="D4" xr:uid="{00000000-0002-0000-0200-000005000000}"/>
    <dataValidation allowBlank="1" showInputMessage="1" showErrorMessage="1" prompt="Unesite opis u ovu kolonu, ispod ovog naslova" sqref="C4" xr:uid="{00000000-0002-0000-0200-000006000000}"/>
    <dataValidation allowBlank="1" showInputMessage="1" showErrorMessage="1" prompt="Izaberite tip u ovoj koloni, ispod ovog naslova. Pritisnite kombinaciju tastera ALT+DOWN ARROW da biste otvorili padajuću listu, a zatim taster ENTER da biste napravili izbor. Koristite filtere za naslove da biste pronašli određene unose." sqref="B4" xr:uid="{00000000-0002-0000-0200-000007000000}"/>
    <dataValidation allowBlank="1" showInputMessage="1" showErrorMessage="1" prompt="Ime preduzeća se automatski ažurira u ovoj ćeliji" sqref="B2" xr:uid="{00000000-0002-0000-0200-000008000000}"/>
    <dataValidation allowBlank="1" showInputMessage="1" showErrorMessage="1" prompt="Dodajte logotip preduzeća u ovu ćeliju" sqref="H1:I3" xr:uid="{00000000-0002-0000-0200-000009000000}"/>
    <dataValidation allowBlank="1" showInputMessage="1" showErrorMessage="1" prompt="Naslov ovog radnog lista se automatski ažurira u ovoj ćeliji. Logotip preduzeća počinje u ćeliji H1" sqref="B1" xr:uid="{00000000-0002-0000-0200-00000A000000}"/>
    <dataValidation allowBlank="1" showInputMessage="1" showErrorMessage="1" prompt="Kreirajte listu stavki prihoda na ovom radnom listu. Ukupni prihod od prodaje se automatski izračunava na kraju tabele Prihoda" sqref="A1" xr:uid="{00000000-0002-0000-0200-00000B000000}"/>
    <dataValidation allowBlank="1" showInputMessage="1" showErrorMessage="1" prompt="Ukupan prihod za trenutni period automatski se ažurira u ćeliji sa desne strane" sqref="B3" xr:uid="{00000000-0002-0000-0200-00000C000000}"/>
    <dataValidation allowBlank="1" showInputMessage="1" showErrorMessage="1" prompt="Ukupan porez za trenutni period automatski se ažurira u hiljadama u ćeliji ispod" sqref="C2" xr:uid="{00000000-0002-0000-0200-00000D000000}"/>
    <dataValidation allowBlank="1" showInputMessage="1" showErrorMessage="1" prompt="Ukupan porez za trenutni period automatski se ažurira u hiljadama u ovoj ćeliji" sqref="C3" xr:uid="{00000000-0002-0000-0200-00000E000000}"/>
    <dataValidation type="list" errorStyle="warning" allowBlank="1" showInputMessage="1" showErrorMessage="1" error="Izaberite stavku sa liste. Izaberite „OTKAŽI“, a zatim pritisnite kombinaciju tastera ALT+STRELICA NADOLE da biste otvorili padajuću listu, a zatim taster ENTER da biste napravili izbor" sqref="B5:B6" xr:uid="{00000000-0002-0000-0200-00000F000000}">
      <formula1>INDIRECT("Kategorije[Kategorije]")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ignoredErrors>
    <ignoredError sqref="G5:G6 H5:H6 I5:I6" emptyCellReference="1"/>
  </ignoredErrors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I2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9.140625" customWidth="1"/>
    <col min="3" max="3" width="31.7109375" customWidth="1"/>
    <col min="4" max="4" width="19.85546875" customWidth="1"/>
    <col min="5" max="6" width="18.7109375" customWidth="1"/>
    <col min="7" max="7" width="23.28515625" customWidth="1"/>
    <col min="8" max="8" width="25.5703125" customWidth="1"/>
    <col min="9" max="9" width="24.42578125" customWidth="1"/>
    <col min="10" max="10" width="2.7109375" customWidth="1"/>
  </cols>
  <sheetData>
    <row r="1" spans="2:9" ht="21" x14ac:dyDescent="0.25">
      <c r="B1" s="10" t="str">
        <f>Naslov_RadneSveske</f>
        <v>Bilans stanja</v>
      </c>
      <c r="H1" s="22"/>
      <c r="I1" s="22"/>
    </row>
    <row r="2" spans="2:9" ht="16.5" x14ac:dyDescent="0.25">
      <c r="B2" s="1" t="str">
        <f>Ime_preduzeća</f>
        <v>Ime preduzeća</v>
      </c>
      <c r="C2" t="s">
        <v>19</v>
      </c>
      <c r="H2" s="22"/>
      <c r="I2" s="22"/>
    </row>
    <row r="3" spans="2:9" ht="39.75" customHeight="1" x14ac:dyDescent="0.25">
      <c r="B3" s="2" t="s">
        <v>43</v>
      </c>
      <c r="C3" s="11">
        <f>IFERROR(OperativniTroškovi[[#Totals],[Trenutni period]],"-")</f>
        <v>0</v>
      </c>
      <c r="H3" s="22"/>
      <c r="I3" s="22"/>
    </row>
    <row r="4" spans="2:9" ht="38.1" customHeight="1" x14ac:dyDescent="0.25">
      <c r="B4" t="s">
        <v>44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45</v>
      </c>
      <c r="C5" t="s">
        <v>49</v>
      </c>
      <c r="D5" s="7"/>
      <c r="E5" s="7"/>
      <c r="F5" s="7"/>
      <c r="G5" s="14" t="str">
        <f>IFERROR(IF(Prihod_od_prodaje=0,"-",OperativniTroškovi[[#This Row],[Trenutni period]]/Prihod_od_prodaje),"-")</f>
        <v>-</v>
      </c>
      <c r="H5" s="14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5" s="14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6" spans="2:9" ht="30" customHeight="1" x14ac:dyDescent="0.25">
      <c r="B6" t="s">
        <v>45</v>
      </c>
      <c r="C6" t="s">
        <v>50</v>
      </c>
      <c r="D6" s="7"/>
      <c r="E6" s="7"/>
      <c r="F6" s="7"/>
      <c r="G6" s="14" t="str">
        <f>IFERROR(IF(Prihod_od_prodaje=0,"-",OperativniTroškovi[[#This Row],[Trenutni period]]/Prihod_od_prodaje),"-")</f>
        <v>-</v>
      </c>
      <c r="H6" s="14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6" s="14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7" spans="2:9" ht="30" customHeight="1" x14ac:dyDescent="0.25">
      <c r="B7" t="s">
        <v>45</v>
      </c>
      <c r="C7" t="s">
        <v>51</v>
      </c>
      <c r="D7" s="7"/>
      <c r="E7" s="7"/>
      <c r="F7" s="7"/>
      <c r="G7" s="14" t="str">
        <f>IFERROR(IF(Prihod_od_prodaje=0,"-",OperativniTroškovi[[#This Row],[Trenutni period]]/Prihod_od_prodaje),"-")</f>
        <v>-</v>
      </c>
      <c r="H7" s="14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7" s="14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8" spans="2:9" ht="30" customHeight="1" x14ac:dyDescent="0.25">
      <c r="B8" t="s">
        <v>45</v>
      </c>
      <c r="C8" t="s">
        <v>51</v>
      </c>
      <c r="D8" s="7"/>
      <c r="E8" s="7"/>
      <c r="F8" s="7"/>
      <c r="G8" s="14" t="str">
        <f>IFERROR(IF(Prihod_od_prodaje=0,"-",OperativniTroškovi[[#This Row],[Trenutni period]]/Prihod_od_prodaje),"-")</f>
        <v>-</v>
      </c>
      <c r="H8" s="14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8" s="14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9" spans="2:9" ht="30" customHeight="1" x14ac:dyDescent="0.25">
      <c r="B9" t="s">
        <v>46</v>
      </c>
      <c r="C9" t="s">
        <v>52</v>
      </c>
      <c r="D9" s="7"/>
      <c r="E9" s="7"/>
      <c r="F9" s="7"/>
      <c r="G9" s="15" t="str">
        <f>IFERROR(IF(Prihod_od_prodaje=0,"-",OperativniTroškovi[[#This Row],[Trenutni period]]/Prihod_od_prodaje),"-")</f>
        <v>-</v>
      </c>
      <c r="H9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9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0" spans="2:9" ht="30" customHeight="1" x14ac:dyDescent="0.25">
      <c r="B10" t="s">
        <v>46</v>
      </c>
      <c r="C10" t="s">
        <v>53</v>
      </c>
      <c r="D10" s="7"/>
      <c r="E10" s="7"/>
      <c r="F10" s="7"/>
      <c r="G10" s="15" t="str">
        <f>IFERROR(IF(Prihod_od_prodaje=0,"-",OperativniTroškovi[[#This Row],[Trenutni period]]/Prihod_od_prodaje),"-")</f>
        <v>-</v>
      </c>
      <c r="H10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0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1" spans="2:9" ht="30" customHeight="1" x14ac:dyDescent="0.25">
      <c r="B11" t="s">
        <v>46</v>
      </c>
      <c r="C11" t="s">
        <v>51</v>
      </c>
      <c r="D11" s="7"/>
      <c r="E11" s="7"/>
      <c r="F11" s="7"/>
      <c r="G11" s="15" t="str">
        <f>IFERROR(IF(Prihod_od_prodaje=0,"-",OperativniTroškovi[[#This Row],[Trenutni period]]/Prihod_od_prodaje),"-")</f>
        <v>-</v>
      </c>
      <c r="H11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1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2" spans="2:9" ht="30" customHeight="1" x14ac:dyDescent="0.25">
      <c r="B12" t="s">
        <v>46</v>
      </c>
      <c r="C12" t="s">
        <v>51</v>
      </c>
      <c r="D12" s="7"/>
      <c r="E12" s="7"/>
      <c r="F12" s="7"/>
      <c r="G12" s="15" t="str">
        <f>IFERROR(IF(Prihod_od_prodaje=0,"-",OperativniTroškovi[[#This Row],[Trenutni period]]/Prihod_od_prodaje),"-")</f>
        <v>-</v>
      </c>
      <c r="H12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2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3" spans="2:9" ht="30" customHeight="1" x14ac:dyDescent="0.25">
      <c r="B13" t="s">
        <v>47</v>
      </c>
      <c r="C13" t="s">
        <v>54</v>
      </c>
      <c r="D13" s="7"/>
      <c r="E13" s="7"/>
      <c r="F13" s="7"/>
      <c r="G13" s="15" t="str">
        <f>IFERROR(IF(Prihod_od_prodaje=0,"-",OperativniTroškovi[[#This Row],[Trenutni period]]/Prihod_od_prodaje),"-")</f>
        <v>-</v>
      </c>
      <c r="H13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3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4" spans="2:9" ht="30" customHeight="1" x14ac:dyDescent="0.25">
      <c r="B14" t="s">
        <v>47</v>
      </c>
      <c r="C14" t="s">
        <v>55</v>
      </c>
      <c r="D14" s="7"/>
      <c r="E14" s="7"/>
      <c r="F14" s="7"/>
      <c r="G14" s="15" t="str">
        <f>IFERROR(IF(Prihod_od_prodaje=0,"-",OperativniTroškovi[[#This Row],[Trenutni period]]/Prihod_od_prodaje),"-")</f>
        <v>-</v>
      </c>
      <c r="H14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4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5" spans="2:9" ht="30" customHeight="1" x14ac:dyDescent="0.25">
      <c r="B15" t="s">
        <v>47</v>
      </c>
      <c r="C15" t="s">
        <v>56</v>
      </c>
      <c r="D15" s="7"/>
      <c r="E15" s="7"/>
      <c r="F15" s="7"/>
      <c r="G15" s="15" t="str">
        <f>IFERROR(IF(Prihod_od_prodaje=0,"-",OperativniTroškovi[[#This Row],[Trenutni period]]/Prihod_od_prodaje),"-")</f>
        <v>-</v>
      </c>
      <c r="H15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5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6" spans="2:9" ht="30" customHeight="1" x14ac:dyDescent="0.25">
      <c r="B16" t="s">
        <v>47</v>
      </c>
      <c r="C16" t="s">
        <v>57</v>
      </c>
      <c r="D16" s="7"/>
      <c r="E16" s="7"/>
      <c r="F16" s="7"/>
      <c r="G16" s="15" t="str">
        <f>IFERROR(IF(Prihod_od_prodaje=0,"-",OperativniTroškovi[[#This Row],[Trenutni period]]/Prihod_od_prodaje),"-")</f>
        <v>-</v>
      </c>
      <c r="H16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6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7" spans="2:9" ht="30" customHeight="1" x14ac:dyDescent="0.25">
      <c r="B17" t="s">
        <v>47</v>
      </c>
      <c r="C17" t="s">
        <v>58</v>
      </c>
      <c r="D17" s="7"/>
      <c r="E17" s="7"/>
      <c r="F17" s="7"/>
      <c r="G17" s="15" t="str">
        <f>IFERROR(IF(Prihod_od_prodaje=0,"-",OperativniTroškovi[[#This Row],[Trenutni period]]/Prihod_od_prodaje),"-")</f>
        <v>-</v>
      </c>
      <c r="H17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7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8" spans="2:9" ht="30" customHeight="1" x14ac:dyDescent="0.25">
      <c r="B18" t="s">
        <v>47</v>
      </c>
      <c r="C18" t="s">
        <v>59</v>
      </c>
      <c r="D18" s="7"/>
      <c r="E18" s="7"/>
      <c r="F18" s="7"/>
      <c r="G18" s="15" t="str">
        <f>IFERROR(IF(Prihod_od_prodaje=0,"-",OperativniTroškovi[[#This Row],[Trenutni period]]/Prihod_od_prodaje),"-")</f>
        <v>-</v>
      </c>
      <c r="H18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8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19" spans="2:9" ht="30" customHeight="1" x14ac:dyDescent="0.25">
      <c r="B19" t="s">
        <v>47</v>
      </c>
      <c r="C19" t="s">
        <v>60</v>
      </c>
      <c r="D19" s="7"/>
      <c r="E19" s="7"/>
      <c r="F19" s="7"/>
      <c r="G19" s="15" t="str">
        <f>IFERROR(IF(Prihod_od_prodaje=0,"-",OperativniTroškovi[[#This Row],[Trenutni period]]/Prihod_od_prodaje),"-")</f>
        <v>-</v>
      </c>
      <c r="H19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19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20" spans="2:9" ht="30" customHeight="1" x14ac:dyDescent="0.25">
      <c r="B20" t="s">
        <v>47</v>
      </c>
      <c r="C20" t="s">
        <v>61</v>
      </c>
      <c r="D20" s="7"/>
      <c r="E20" s="7"/>
      <c r="F20" s="7"/>
      <c r="G20" s="15" t="str">
        <f>IFERROR(IF(Prihod_od_prodaje=0,"-",OperativniTroškovi[[#This Row],[Trenutni period]]/Prihod_od_prodaje),"-")</f>
        <v>-</v>
      </c>
      <c r="H20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20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21" spans="2:9" ht="30" customHeight="1" x14ac:dyDescent="0.25">
      <c r="B21" t="s">
        <v>47</v>
      </c>
      <c r="C21" t="s">
        <v>62</v>
      </c>
      <c r="D21" s="7"/>
      <c r="E21" s="7"/>
      <c r="F21" s="7"/>
      <c r="G21" s="15" t="str">
        <f>IFERROR(IF(Prihod_od_prodaje=0,"-",OperativniTroškovi[[#This Row],[Trenutni period]]/Prihod_od_prodaje),"-")</f>
        <v>-</v>
      </c>
      <c r="H21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21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22" spans="2:9" ht="30" customHeight="1" x14ac:dyDescent="0.25">
      <c r="B22" t="s">
        <v>47</v>
      </c>
      <c r="C22" t="s">
        <v>63</v>
      </c>
      <c r="D22" s="7"/>
      <c r="E22" s="7"/>
      <c r="F22" s="7"/>
      <c r="G22" s="15" t="str">
        <f>IFERROR(IF(Prihod_od_prodaje=0,"-",OperativniTroškovi[[#This Row],[Trenutni period]]/Prihod_od_prodaje),"-")</f>
        <v>-</v>
      </c>
      <c r="H22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22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23" spans="2:9" ht="30" customHeight="1" x14ac:dyDescent="0.25">
      <c r="B23" t="s">
        <v>47</v>
      </c>
      <c r="C23" t="s">
        <v>51</v>
      </c>
      <c r="D23" s="7"/>
      <c r="E23" s="7"/>
      <c r="F23" s="7"/>
      <c r="G23" s="15" t="str">
        <f>IFERROR(IF(Prihod_od_prodaje=0,"-",OperativniTroškovi[[#This Row],[Trenutni period]]/Prihod_od_prodaje),"-")</f>
        <v>-</v>
      </c>
      <c r="H23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23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24" spans="2:9" ht="30" customHeight="1" x14ac:dyDescent="0.25">
      <c r="B24" t="s">
        <v>47</v>
      </c>
      <c r="C24" t="s">
        <v>51</v>
      </c>
      <c r="D24" s="7"/>
      <c r="E24" s="7"/>
      <c r="F24" s="7"/>
      <c r="G24" s="15" t="str">
        <f>IFERROR(IF(Prihod_od_prodaje=0,"-",OperativniTroškovi[[#This Row],[Trenutni period]]/Prihod_od_prodaje),"-")</f>
        <v>-</v>
      </c>
      <c r="H24" s="15">
        <f>IFERROR(IF(OperativniTroškovi[[#This Row],[Prethodni period]]=OperativniTroškovi[[#This Row],[Trenutni period]],0,IF(OperativniTroškovi[[#This Row],[Trenutni period]]&gt;OperativniTroškovi[[#This Row],[Prethodni period]],ABS((OperativniTroškovi[[#This Row],[Trenutni period]]/OperativniTroškovi[[#This Row],[Prethodni period]])-1),IF(AND(OperativniTroškovi[[#This Row],[Trenutni period]]&lt;OperativniTroškovi[[#This Row],[Prethodni period]],OperativniTroškovi[[#This Row],[Prethodni period]]&lt;0),-((OperativniTroškovi[[#This Row],[Trenutni period]]/OperativniTroškovi[[#This Row],[Prethodni period]])-1),(OperativniTroškovi[[#This Row],[Trenutni period]]/OperativniTroškovi[[#This Row],[Prethodni period]])-1))),"-")</f>
        <v>0</v>
      </c>
      <c r="I24" s="15">
        <f>IFERROR(IF(OperativniTroškovi[[#This Row],[Budžet]]=OperativniTroškovi[[#This Row],[Trenutni period]],0,IF(OperativniTroškovi[[#This Row],[Trenutni period]]&gt;OperativniTroškovi[[#This Row],[Budžet]],ABS((OperativniTroškovi[[#This Row],[Trenutni period]]/OperativniTroškovi[[#This Row],[Budžet]])-1),IF(AND(OperativniTroškovi[[#This Row],[Trenutni period]]&lt;OperativniTroškovi[[#This Row],[Budžet]],OperativniTroškovi[[#This Row],[Budžet]]&lt;0),-((OperativniTroškovi[[#This Row],[Trenutni period]]/OperativniTroškovi[[#This Row],[Budžet]])-1),(OperativniTroškovi[[#This Row],[Trenutni period]]/OperativniTroškovi[[#This Row],[Budžet]])-1))),"-")</f>
        <v>0</v>
      </c>
    </row>
    <row r="25" spans="2:9" ht="30" customHeight="1" x14ac:dyDescent="0.25">
      <c r="B25" t="s">
        <v>48</v>
      </c>
      <c r="D25" s="17">
        <f>SUBTOTAL(109,OperativniTroškovi[Prethodni period])</f>
        <v>0</v>
      </c>
      <c r="E25" s="17">
        <f>SUBTOTAL(109,OperativniTroškovi[Budžet])</f>
        <v>0</v>
      </c>
      <c r="F25" s="17">
        <f>SUBTOTAL(109,OperativniTroškovi[Trenutni period])</f>
        <v>0</v>
      </c>
      <c r="G25" s="13">
        <f>SUBTOTAL(109,OperativniTroškovi[Trenutni period kao % prodaje])</f>
        <v>0</v>
      </c>
      <c r="H25" s="13">
        <f>SUBTOTAL(109,OperativniTroškovi[% promene u odnosu na prethodni period])</f>
        <v>0</v>
      </c>
      <c r="I25" s="13">
        <f>SUBTOTAL(109,OperativniTroškovi[% promene u odnosu na budžet])</f>
        <v>0</v>
      </c>
    </row>
  </sheetData>
  <mergeCells count="1">
    <mergeCell ref="H1:I3"/>
  </mergeCells>
  <dataValidations count="16">
    <dataValidation allowBlank="1" showInputMessage="1" showErrorMessage="1" prompt="U ovoj koloni, ispod ovog naslova automatski se izračunava % promene u odnosu na budžet" sqref="I4" xr:uid="{00000000-0002-0000-0300-000000000000}"/>
    <dataValidation allowBlank="1" showInputMessage="1" showErrorMessage="1" prompt="% promene u odnosu na prethodni period automatski se izračunava u ovoj koloni, ispod ovog naslova" sqref="H4" xr:uid="{00000000-0002-0000-0300-000001000000}"/>
    <dataValidation allowBlank="1" showInputMessage="1" showErrorMessage="1" prompt="Trenutni period kao % prodaje automatski se izračunava u ovoj koloni, ispod ovog naslova" sqref="G4" xr:uid="{00000000-0002-0000-0300-000002000000}"/>
    <dataValidation allowBlank="1" showInputMessage="1" showErrorMessage="1" prompt="Unesite iznos iz trenutnog perioda u ovu kolonu, ispod ovog naslova" sqref="F4" xr:uid="{00000000-0002-0000-0300-000003000000}"/>
    <dataValidation allowBlank="1" showInputMessage="1" showErrorMessage="1" prompt="Unesite iznos budžeta u ovu kolonu, ispod ovog naslova" sqref="E4" xr:uid="{00000000-0002-0000-0300-000004000000}"/>
    <dataValidation allowBlank="1" showInputMessage="1" showErrorMessage="1" prompt="Unesite iznos iz prethodnog perioda u ovu kolonu, ispod ovog naslova" sqref="D4" xr:uid="{00000000-0002-0000-0300-000005000000}"/>
    <dataValidation allowBlank="1" showInputMessage="1" showErrorMessage="1" prompt="Unesite opis u ovu kolonu, ispod ovog naslova" sqref="C4" xr:uid="{00000000-0002-0000-0300-000006000000}"/>
    <dataValidation allowBlank="1" showInputMessage="1" showErrorMessage="1" prompt="Izaberite tip u ovoj koloni, ispod ovog naslova. Pritisnite kombinaciju tastera ALT+DOWN ARROW da biste otvorili padajuću listu, a zatim taster ENTER da biste napravili izbor. Koristite filtere za naslove da biste pronašli određene unose." sqref="B4" xr:uid="{00000000-0002-0000-0300-000007000000}"/>
    <dataValidation allowBlank="1" showInputMessage="1" showErrorMessage="1" prompt="Dodajte logotip preduzeća u ovu ćeliju" sqref="H1:I3" xr:uid="{00000000-0002-0000-0300-000008000000}"/>
    <dataValidation allowBlank="1" showInputMessage="1" showErrorMessage="1" prompt="Ukupni operativni troškovi za trenutni period automatski se ažuriraju u hiljadama u ovoj ćeliji" sqref="C3" xr:uid="{00000000-0002-0000-0300-000009000000}"/>
    <dataValidation allowBlank="1" showInputMessage="1" showErrorMessage="1" prompt="Ukupni operativni troškovi za trenutni period automatski se ažuriraju u hiljadama u ćeliji ispod" sqref="C2" xr:uid="{00000000-0002-0000-0300-00000A000000}"/>
    <dataValidation allowBlank="1" showInputMessage="1" showErrorMessage="1" prompt="Ukupni operativni troškovi za trenutni period automatski se ažuriraju u ćeliji sa desne strane na osnovu unosa iz dolenavedene tabele" sqref="B3" xr:uid="{00000000-0002-0000-0300-00000B000000}"/>
    <dataValidation allowBlank="1" showInputMessage="1" showErrorMessage="1" prompt="Ime preduzeća se automatski ažurira u ovoj ćeliji" sqref="B2" xr:uid="{00000000-0002-0000-0300-00000C000000}"/>
    <dataValidation allowBlank="1" showInputMessage="1" showErrorMessage="1" prompt="Naslov ovog radnog lista se automatski ažurira u ovoj ćeliji. Logotip preduzeća počinje u ćeliji H1" sqref="B1" xr:uid="{00000000-0002-0000-0300-00000D000000}"/>
    <dataValidation allowBlank="1" showInputMessage="1" showErrorMessage="1" prompt="Kreirajte listu stavki troškova na ovom radnom listu. Ukupan broj operativnih troškova se automatski izračunava na kraju tabele Operativni troškovi" sqref="A1" xr:uid="{00000000-0002-0000-0300-00000E000000}"/>
    <dataValidation type="list" errorStyle="warning" allowBlank="1" showInputMessage="1" showErrorMessage="1" error="Izaberite stavku sa liste. Izaberite „OTKAŽI“, a zatim pritisnite kombinaciju tastera ALT+STRELICA NADOLE da biste otvorili padajuću listu, a zatim taster ENTER da biste napravili izbor" sqref="B5:B24" xr:uid="{00000000-0002-0000-0300-00000F000000}">
      <formula1>INDIRECT("Kategorije[Kategorije]")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ignoredErrors>
    <ignoredError sqref="G5:G9 H6:H24 I6:I24 H5:I5 G19:G24 G10:G16 G17:G18" emptyCellReference="1"/>
  </ignoredErrors>
  <drawing r:id="rId2"/>
  <tableParts count="1">
    <tablePart r:id="rId3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B1:I10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9.140625" customWidth="1"/>
    <col min="3" max="3" width="31.7109375" customWidth="1"/>
    <col min="4" max="4" width="19.85546875" customWidth="1"/>
    <col min="5" max="6" width="18.7109375" customWidth="1"/>
    <col min="7" max="7" width="23.28515625" customWidth="1"/>
    <col min="8" max="8" width="25.5703125" customWidth="1"/>
    <col min="9" max="9" width="24.42578125" customWidth="1"/>
    <col min="10" max="10" width="2.7109375" customWidth="1"/>
  </cols>
  <sheetData>
    <row r="1" spans="2:9" ht="21" x14ac:dyDescent="0.25">
      <c r="B1" s="10" t="str">
        <f>Naslov_RadneSveske</f>
        <v>Bilans stanja</v>
      </c>
      <c r="H1" s="22"/>
      <c r="I1" s="22"/>
    </row>
    <row r="2" spans="2:9" ht="16.5" x14ac:dyDescent="0.25">
      <c r="B2" s="1" t="str">
        <f>Ime_preduzeća</f>
        <v>Ime preduzeća</v>
      </c>
      <c r="C2" t="s">
        <v>19</v>
      </c>
      <c r="H2" s="22"/>
      <c r="I2" s="22"/>
    </row>
    <row r="3" spans="2:9" ht="39.75" customHeight="1" x14ac:dyDescent="0.25">
      <c r="B3" s="2" t="s">
        <v>64</v>
      </c>
      <c r="C3" s="11">
        <f>IFERROR(Porezi[[#Totals],[Trenutni period]],"-")</f>
        <v>0</v>
      </c>
      <c r="H3" s="22"/>
      <c r="I3" s="22"/>
    </row>
    <row r="4" spans="2:9" ht="38.1" customHeight="1" x14ac:dyDescent="0.25">
      <c r="B4" t="s">
        <v>65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64</v>
      </c>
      <c r="C5" t="s">
        <v>67</v>
      </c>
      <c r="D5" s="8"/>
      <c r="E5" s="7"/>
      <c r="F5" s="7"/>
      <c r="G5" s="14" t="str">
        <f>IFERROR(IF(Prihod_od_prodaje=0,"-",Porezi[[#This Row],[Trenutni period]]/Prihod_od_prodaje),"-")</f>
        <v>-</v>
      </c>
      <c r="H5" s="14">
        <f>IFERROR(IF(Porezi[[#This Row],[Prethodni period]]=Porezi[[#This Row],[Trenutni period]],0,IF(Porezi[[#This Row],[Trenutni period]]&gt;Porezi[[#This Row],[Prethodni period]],ABS((Porezi[[#This Row],[Trenutni period]]/Porezi[[#This Row],[Prethodni period]])-1),IF(AND(Porezi[[#This Row],[Trenutni period]]&lt;Porezi[[#This Row],[Prethodni period]],Porezi[[#This Row],[Prethodni period]]&lt;0),-((Porezi[[#This Row],[Trenutni period]]/Porezi[[#This Row],[Prethodni period]])-1),(Porezi[[#This Row],[Trenutni period]]/Porezi[[#This Row],[Prethodni period]])-1))),"-")</f>
        <v>0</v>
      </c>
      <c r="I5" s="14">
        <f>IFERROR(IF(Porezi[[#This Row],[Budžet]]=Porezi[[#This Row],[Trenutni period]],0,IF(Porezi[[#This Row],[Trenutni period]]&gt;Porezi[[#This Row],[Budžet]],ABS((Porezi[[#This Row],[Trenutni period]]/Porezi[[#This Row],[Budžet]])-1),IF(AND(Porezi[[#This Row],[Trenutni period]]&lt;Porezi[[#This Row],[Budžet]],Porezi[[#This Row],[Budžet]]&lt;0),-((Porezi[[#This Row],[Trenutni period]]/Porezi[[#This Row],[Budžet]])-1),(Porezi[[#This Row],[Trenutni period]]/Porezi[[#This Row],[Budžet]])-1))),"-")</f>
        <v>0</v>
      </c>
    </row>
    <row r="6" spans="2:9" ht="30" customHeight="1" x14ac:dyDescent="0.25">
      <c r="B6" t="s">
        <v>64</v>
      </c>
      <c r="C6" t="s">
        <v>68</v>
      </c>
      <c r="D6" s="8"/>
      <c r="E6" s="7"/>
      <c r="F6" s="7"/>
      <c r="G6" s="14" t="str">
        <f>IFERROR(IF(Prihod_od_prodaje=0,"-",Porezi[[#This Row],[Trenutni period]]/Prihod_od_prodaje),"-")</f>
        <v>-</v>
      </c>
      <c r="H6" s="14">
        <f>IFERROR(IF(Porezi[[#This Row],[Prethodni period]]=Porezi[[#This Row],[Trenutni period]],0,IF(Porezi[[#This Row],[Trenutni period]]&gt;Porezi[[#This Row],[Prethodni period]],ABS((Porezi[[#This Row],[Trenutni period]]/Porezi[[#This Row],[Prethodni period]])-1),IF(AND(Porezi[[#This Row],[Trenutni period]]&lt;Porezi[[#This Row],[Prethodni period]],Porezi[[#This Row],[Prethodni period]]&lt;0),-((Porezi[[#This Row],[Trenutni period]]/Porezi[[#This Row],[Prethodni period]])-1),(Porezi[[#This Row],[Trenutni period]]/Porezi[[#This Row],[Prethodni period]])-1))),"-")</f>
        <v>0</v>
      </c>
      <c r="I6" s="14">
        <f>IFERROR(IF(Porezi[[#This Row],[Budžet]]=Porezi[[#This Row],[Trenutni period]],0,IF(Porezi[[#This Row],[Trenutni period]]&gt;Porezi[[#This Row],[Budžet]],ABS((Porezi[[#This Row],[Trenutni period]]/Porezi[[#This Row],[Budžet]])-1),IF(AND(Porezi[[#This Row],[Trenutni period]]&lt;Porezi[[#This Row],[Budžet]],Porezi[[#This Row],[Budžet]]&lt;0),-((Porezi[[#This Row],[Trenutni period]]/Porezi[[#This Row],[Budžet]])-1),(Porezi[[#This Row],[Trenutni period]]/Porezi[[#This Row],[Budžet]])-1))),"-")</f>
        <v>0</v>
      </c>
    </row>
    <row r="7" spans="2:9" ht="30" customHeight="1" x14ac:dyDescent="0.25">
      <c r="B7" t="s">
        <v>64</v>
      </c>
      <c r="C7" t="s">
        <v>69</v>
      </c>
      <c r="D7" s="8"/>
      <c r="E7" s="7"/>
      <c r="F7" s="7"/>
      <c r="G7" s="14" t="str">
        <f>IFERROR(IF(Prihod_od_prodaje=0,"-",Porezi[[#This Row],[Trenutni period]]/Prihod_od_prodaje),"-")</f>
        <v>-</v>
      </c>
      <c r="H7" s="14">
        <f>IFERROR(IF(Porezi[[#This Row],[Prethodni period]]=Porezi[[#This Row],[Trenutni period]],0,IF(Porezi[[#This Row],[Trenutni period]]&gt;Porezi[[#This Row],[Prethodni period]],ABS((Porezi[[#This Row],[Trenutni period]]/Porezi[[#This Row],[Prethodni period]])-1),IF(AND(Porezi[[#This Row],[Trenutni period]]&lt;Porezi[[#This Row],[Prethodni period]],Porezi[[#This Row],[Prethodni period]]&lt;0),-((Porezi[[#This Row],[Trenutni period]]/Porezi[[#This Row],[Prethodni period]])-1),(Porezi[[#This Row],[Trenutni period]]/Porezi[[#This Row],[Prethodni period]])-1))),"-")</f>
        <v>0</v>
      </c>
      <c r="I7" s="14">
        <f>IFERROR(IF(Porezi[[#This Row],[Budžet]]=Porezi[[#This Row],[Trenutni period]],0,IF(Porezi[[#This Row],[Trenutni period]]&gt;Porezi[[#This Row],[Budžet]],ABS((Porezi[[#This Row],[Trenutni period]]/Porezi[[#This Row],[Budžet]])-1),IF(AND(Porezi[[#This Row],[Trenutni period]]&lt;Porezi[[#This Row],[Budžet]],Porezi[[#This Row],[Budžet]]&lt;0),-((Porezi[[#This Row],[Trenutni period]]/Porezi[[#This Row],[Budžet]])-1),(Porezi[[#This Row],[Trenutni period]]/Porezi[[#This Row],[Budžet]])-1))),"-")</f>
        <v>0</v>
      </c>
    </row>
    <row r="8" spans="2:9" ht="30" customHeight="1" x14ac:dyDescent="0.25">
      <c r="B8" t="s">
        <v>64</v>
      </c>
      <c r="C8" t="s">
        <v>70</v>
      </c>
      <c r="D8" s="8"/>
      <c r="E8" s="7"/>
      <c r="F8" s="7"/>
      <c r="G8" s="14" t="str">
        <f>IFERROR(IF(Prihod_od_prodaje=0,"-",Porezi[[#This Row],[Trenutni period]]/Prihod_od_prodaje),"-")</f>
        <v>-</v>
      </c>
      <c r="H8" s="14">
        <f>IFERROR(IF(Porezi[[#This Row],[Prethodni period]]=Porezi[[#This Row],[Trenutni period]],0,IF(Porezi[[#This Row],[Trenutni period]]&gt;Porezi[[#This Row],[Prethodni period]],ABS((Porezi[[#This Row],[Trenutni period]]/Porezi[[#This Row],[Prethodni period]])-1),IF(AND(Porezi[[#This Row],[Trenutni period]]&lt;Porezi[[#This Row],[Prethodni period]],Porezi[[#This Row],[Prethodni period]]&lt;0),-((Porezi[[#This Row],[Trenutni period]]/Porezi[[#This Row],[Prethodni period]])-1),(Porezi[[#This Row],[Trenutni period]]/Porezi[[#This Row],[Prethodni period]])-1))),"-")</f>
        <v>0</v>
      </c>
      <c r="I8" s="14">
        <f>IFERROR(IF(Porezi[[#This Row],[Budžet]]=Porezi[[#This Row],[Trenutni period]],0,IF(Porezi[[#This Row],[Trenutni period]]&gt;Porezi[[#This Row],[Budžet]],ABS((Porezi[[#This Row],[Trenutni period]]/Porezi[[#This Row],[Budžet]])-1),IF(AND(Porezi[[#This Row],[Trenutni period]]&lt;Porezi[[#This Row],[Budžet]],Porezi[[#This Row],[Budžet]]&lt;0),-((Porezi[[#This Row],[Trenutni period]]/Porezi[[#This Row],[Budžet]])-1),(Porezi[[#This Row],[Trenutni period]]/Porezi[[#This Row],[Budžet]])-1))),"-")</f>
        <v>0</v>
      </c>
    </row>
    <row r="9" spans="2:9" ht="30" customHeight="1" x14ac:dyDescent="0.25">
      <c r="B9" t="s">
        <v>64</v>
      </c>
      <c r="C9" t="s">
        <v>70</v>
      </c>
      <c r="D9" s="8"/>
      <c r="E9" s="7"/>
      <c r="F9" s="7"/>
      <c r="G9" s="14" t="str">
        <f>IFERROR(IF(Prihod_od_prodaje=0,"-",Porezi[[#This Row],[Trenutni period]]/Prihod_od_prodaje),"-")</f>
        <v>-</v>
      </c>
      <c r="H9" s="14">
        <f>IFERROR(IF(Porezi[[#This Row],[Prethodni period]]=Porezi[[#This Row],[Trenutni period]],0,IF(Porezi[[#This Row],[Trenutni period]]&gt;Porezi[[#This Row],[Prethodni period]],ABS((Porezi[[#This Row],[Trenutni period]]/Porezi[[#This Row],[Prethodni period]])-1),IF(AND(Porezi[[#This Row],[Trenutni period]]&lt;Porezi[[#This Row],[Prethodni period]],Porezi[[#This Row],[Prethodni period]]&lt;0),-((Porezi[[#This Row],[Trenutni period]]/Porezi[[#This Row],[Prethodni period]])-1),(Porezi[[#This Row],[Trenutni period]]/Porezi[[#This Row],[Prethodni period]])-1))),"-")</f>
        <v>0</v>
      </c>
      <c r="I9" s="14">
        <f>IFERROR(IF(Porezi[[#This Row],[Budžet]]=Porezi[[#This Row],[Trenutni period]],0,IF(Porezi[[#This Row],[Trenutni period]]&gt;Porezi[[#This Row],[Budžet]],ABS((Porezi[[#This Row],[Trenutni period]]/Porezi[[#This Row],[Budžet]])-1),IF(AND(Porezi[[#This Row],[Trenutni period]]&lt;Porezi[[#This Row],[Budžet]],Porezi[[#This Row],[Budžet]]&lt;0),-((Porezi[[#This Row],[Trenutni period]]/Porezi[[#This Row],[Budžet]])-1),(Porezi[[#This Row],[Trenutni period]]/Porezi[[#This Row],[Budžet]])-1))),"-")</f>
        <v>0</v>
      </c>
    </row>
    <row r="10" spans="2:9" ht="30" customHeight="1" x14ac:dyDescent="0.25">
      <c r="B10" t="s">
        <v>66</v>
      </c>
      <c r="D10" s="18">
        <f>SUBTOTAL(109,Porezi[Prethodni period])</f>
        <v>0</v>
      </c>
      <c r="E10" s="18">
        <f>SUBTOTAL(109,Porezi[Budžet])</f>
        <v>0</v>
      </c>
      <c r="F10" s="18">
        <f>SUBTOTAL(109,Porezi[Trenutni period])</f>
        <v>0</v>
      </c>
      <c r="G10" s="13">
        <f>IFERROR(SUBTOTAL(109,Porezi[Trenutni period kao % prodaje]),"-")</f>
        <v>0</v>
      </c>
      <c r="H10" s="13">
        <f>SUBTOTAL(109,Porezi[% promene u odnosu na prethodni period])</f>
        <v>0</v>
      </c>
      <c r="I10" s="13">
        <f>SUBTOTAL(109,Porezi[% promene u odnosu na budžet])</f>
        <v>0</v>
      </c>
    </row>
  </sheetData>
  <mergeCells count="1">
    <mergeCell ref="H1:I3"/>
  </mergeCells>
  <dataValidations count="16">
    <dataValidation allowBlank="1" showInputMessage="1" showErrorMessage="1" prompt="U ovoj koloni, ispod ovog naslova automatski se izračunava % promene u odnosu na budžet" sqref="I4" xr:uid="{00000000-0002-0000-0400-000000000000}"/>
    <dataValidation allowBlank="1" showInputMessage="1" showErrorMessage="1" prompt="% promene u odnosu na prethodni period automatski se izračunava u ovoj koloni, ispod ovog naslova" sqref="H4" xr:uid="{00000000-0002-0000-0400-000001000000}"/>
    <dataValidation allowBlank="1" showInputMessage="1" showErrorMessage="1" prompt="Trenutni period kao % prodaje automatski se izračunava u ovoj koloni, ispod ovog naslova" sqref="G4" xr:uid="{00000000-0002-0000-0400-000002000000}"/>
    <dataValidation allowBlank="1" showInputMessage="1" showErrorMessage="1" prompt="Unesite iznos iz trenutnog perioda u ovu kolonu, ispod ovog naslova" sqref="F4" xr:uid="{00000000-0002-0000-0400-000003000000}"/>
    <dataValidation allowBlank="1" showInputMessage="1" showErrorMessage="1" prompt="Unesite iznos budžeta u ovu kolonu, ispod ovog naslova" sqref="E4" xr:uid="{00000000-0002-0000-0400-000004000000}"/>
    <dataValidation allowBlank="1" showInputMessage="1" showErrorMessage="1" prompt="Unesite iznos iz prethodnog perioda u ovu kolonu, ispod ovog naslova" sqref="D4" xr:uid="{00000000-0002-0000-0400-000005000000}"/>
    <dataValidation allowBlank="1" showInputMessage="1" showErrorMessage="1" prompt="Unesite opis u ovu kolonu, ispod ovog naslova" sqref="C4" xr:uid="{00000000-0002-0000-0400-000006000000}"/>
    <dataValidation allowBlank="1" showInputMessage="1" showErrorMessage="1" prompt="Izaberite tip u ovoj koloni, ispod ovog naslova. Pritisnite kombinaciju tastera ALT+DOWN ARROW da biste otvorili padajuću listu, a zatim taster ENTER da biste napravili izbor. Koristite filtere za naslove da biste pronašli određene unose." sqref="B4" xr:uid="{00000000-0002-0000-0400-000007000000}"/>
    <dataValidation allowBlank="1" showInputMessage="1" showErrorMessage="1" prompt="Kreirajte listu poreskih stavki u ovom radnom listu. Ukupan porez se automatski izračunava na kraju tabele Porezi" sqref="A1" xr:uid="{00000000-0002-0000-0400-000008000000}"/>
    <dataValidation allowBlank="1" showInputMessage="1" showErrorMessage="1" prompt="Naslov ovog radnog lista se automatski ažurira u ovoj ćeliji. Logotip preduzeća počinje u ćeliji H1" sqref="B1" xr:uid="{00000000-0002-0000-0400-000009000000}"/>
    <dataValidation allowBlank="1" showInputMessage="1" showErrorMessage="1" prompt="Ime preduzeća se automatski ažurira u ovoj ćeliji" sqref="B2" xr:uid="{00000000-0002-0000-0400-00000A000000}"/>
    <dataValidation allowBlank="1" showInputMessage="1" showErrorMessage="1" prompt="Ukupni porezi za trenutni period automatski se ažuriraju u ćeliju sa desne strane na osnovu unosa u dolenavedenoj tabeli" sqref="B3" xr:uid="{00000000-0002-0000-0400-00000B000000}"/>
    <dataValidation allowBlank="1" showInputMessage="1" showErrorMessage="1" prompt="Ukupni porezi za trenutni period automatski se ažuriraju u hiljadama u ćeliji ispod" sqref="C2" xr:uid="{00000000-0002-0000-0400-00000C000000}"/>
    <dataValidation allowBlank="1" showInputMessage="1" showErrorMessage="1" prompt="Ukupni porezi za trenutni period automatski se ažuriraju u hiljadama u ovoj ćeliji" sqref="C3" xr:uid="{00000000-0002-0000-0400-00000D000000}"/>
    <dataValidation allowBlank="1" showInputMessage="1" showErrorMessage="1" prompt="Dodajte logotip preduzeća u ovu ćeliju" sqref="H1:I3" xr:uid="{00000000-0002-0000-0400-00000E000000}"/>
    <dataValidation type="list" errorStyle="warning" allowBlank="1" showInputMessage="1" showErrorMessage="1" error="Izaberite stavku sa liste. Izaberite „OTKAŽI“, a zatim pritisnite kombinaciju tastera ALT+STRELICA NADOLE da biste otvorili padajuću listu, a zatim taster ENTER da biste napravili izbor" sqref="B5:B9" xr:uid="{00000000-0002-0000-0400-00000F000000}">
      <formula1>INDIRECT("Kategorije[Kategorije]")</formula1>
    </dataValidation>
  </dataValidations>
  <printOptions horizontalCentered="1"/>
  <pageMargins left="0.4" right="0.4" top="0.4" bottom="0.4" header="0.3" footer="0.3"/>
  <pageSetup paperSize="9" scale="44" fitToHeight="0" orientation="portrait" r:id="rId1"/>
  <headerFooter differentFirst="1">
    <oddFooter>Page &amp;P of &amp;N</oddFooter>
  </headerFooter>
  <ignoredErrors>
    <ignoredError sqref="G5:G6 G8 G7 G9 H5:H10 I5:I10" emptyCellReference="1"/>
  </ignoredErrors>
  <drawing r:id="rId2"/>
  <tableParts count="1">
    <tablePart r:id="rId3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B1:B8"/>
  <sheetViews>
    <sheetView showGridLines="0" zoomScaleNormal="100" workbookViewId="0"/>
  </sheetViews>
  <sheetFormatPr defaultRowHeight="17.25" customHeight="1" x14ac:dyDescent="0.25"/>
  <cols>
    <col min="1" max="1" width="2.7109375" customWidth="1"/>
    <col min="2" max="2" width="49.140625" customWidth="1"/>
    <col min="3" max="3" width="2.7109375" customWidth="1"/>
  </cols>
  <sheetData>
    <row r="1" spans="2:2" ht="39.75" customHeight="1" x14ac:dyDescent="0.25">
      <c r="B1" t="s">
        <v>71</v>
      </c>
    </row>
    <row r="2" spans="2:2" ht="17.25" customHeight="1" x14ac:dyDescent="0.25">
      <c r="B2" t="s">
        <v>26</v>
      </c>
    </row>
    <row r="3" spans="2:2" ht="17.25" customHeight="1" x14ac:dyDescent="0.25">
      <c r="B3" t="s">
        <v>28</v>
      </c>
    </row>
    <row r="4" spans="2:2" ht="17.25" customHeight="1" x14ac:dyDescent="0.25">
      <c r="B4" t="s">
        <v>41</v>
      </c>
    </row>
    <row r="5" spans="2:2" ht="17.25" customHeight="1" x14ac:dyDescent="0.25">
      <c r="B5" t="s">
        <v>45</v>
      </c>
    </row>
    <row r="6" spans="2:2" ht="17.25" customHeight="1" x14ac:dyDescent="0.25">
      <c r="B6" t="s">
        <v>46</v>
      </c>
    </row>
    <row r="7" spans="2:2" ht="17.25" customHeight="1" x14ac:dyDescent="0.25">
      <c r="B7" t="s">
        <v>47</v>
      </c>
    </row>
    <row r="8" spans="2:2" ht="17.25" customHeight="1" x14ac:dyDescent="0.25">
      <c r="B8" t="s">
        <v>64</v>
      </c>
    </row>
  </sheetData>
  <dataValidations count="2">
    <dataValidation allowBlank="1" showInputMessage="1" showErrorMessage="1" prompt="Kreirajte listu kategorija za tipove prihoda, dohodaka, troškova i poreza u ovom radnom listu. Ove vrednosti se koriste za opise u zagradi radi boljeg obračuna na radnom listu kontrolne table" sqref="A1" xr:uid="{00000000-0002-0000-0500-000000000000}"/>
    <dataValidation allowBlank="1" showInputMessage="1" showErrorMessage="1" prompt="Kategorije unesite u ovu kolonu, ispod ovog naslova. Koristite filtere naslova da biste pronašli određene unose" sqref="B1" xr:uid="{00000000-0002-0000-0500-000001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E0A6692-DFB3-48EC-A1E0-78F189A2E6F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DEA7ED08-DF1C-4607-8696-57046E4A2F3F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A229BF6-3768-4BD6-AC77-3BF52209C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TM03986991</ap:Template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33</vt:i4>
      </vt:variant>
    </vt:vector>
  </ap:HeadingPairs>
  <ap:TitlesOfParts>
    <vt:vector baseType="lpstr" size="39">
      <vt:lpstr>KontrolnaTabla</vt:lpstr>
      <vt:lpstr>Prodaja</vt:lpstr>
      <vt:lpstr>Prihod</vt:lpstr>
      <vt:lpstr>Troškovi</vt:lpstr>
      <vt:lpstr>Porezi</vt:lpstr>
      <vt:lpstr>Kategorije</vt:lpstr>
      <vt:lpstr>Ime_preduzeća</vt:lpstr>
      <vt:lpstr>Naslov_RadneSveske</vt:lpstr>
      <vt:lpstr>Naslov1</vt:lpstr>
      <vt:lpstr>Naslov2</vt:lpstr>
      <vt:lpstr>Naslov3</vt:lpstr>
      <vt:lpstr>Naslov4</vt:lpstr>
      <vt:lpstr>Naslov5</vt:lpstr>
      <vt:lpstr>Naslov6</vt:lpstr>
      <vt:lpstr>Neto_profit</vt:lpstr>
      <vt:lpstr>Kategorije!Print_Titles</vt:lpstr>
      <vt:lpstr>KontrolnaTabla!Print_Titles</vt:lpstr>
      <vt:lpstr>Porezi!Print_Titles</vt:lpstr>
      <vt:lpstr>Prihod!Print_Titles</vt:lpstr>
      <vt:lpstr>Prodaja!Print_Titles</vt:lpstr>
      <vt:lpstr>Troškovi!Print_Titles</vt:lpstr>
      <vt:lpstr>RowTitleRegion1..C3</vt:lpstr>
      <vt:lpstr>RowTitleRegion1..C3.3</vt:lpstr>
      <vt:lpstr>RowTitleRegion1..C3.4</vt:lpstr>
      <vt:lpstr>RowTitleRegion1..C3.5</vt:lpstr>
      <vt:lpstr>RowTitleRegion1..C4</vt:lpstr>
      <vt:lpstr>RowTitleRegion2..H20</vt:lpstr>
      <vt:lpstr>Total_Cost_Sales</vt:lpstr>
      <vt:lpstr>Total_General_and_Administrative</vt:lpstr>
      <vt:lpstr>Total_Gross_Profit</vt:lpstr>
      <vt:lpstr>Total_Income_Operations</vt:lpstr>
      <vt:lpstr>Total_Operating_Expenses</vt:lpstr>
      <vt:lpstr>Total_Other_Expenses</vt:lpstr>
      <vt:lpstr>Total_Other_Income</vt:lpstr>
      <vt:lpstr>Total_Research_and_Development</vt:lpstr>
      <vt:lpstr>Total_Sales_and_Marketing</vt:lpstr>
      <vt:lpstr>Total_Sales_Revenue</vt:lpstr>
      <vt:lpstr>Total_Taxes</vt:lpstr>
      <vt:lpstr>Workbook_Dates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2021-12-14T05:01:29Z</dcterms:created>
  <dcterms:modified xsi:type="dcterms:W3CDTF">2022-02-25T03:19:01Z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