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RL\Desktop\SRL\"/>
    </mc:Choice>
  </mc:AlternateContent>
  <bookViews>
    <workbookView xWindow="0" yWindow="900" windowWidth="20490" windowHeight="7515" tabRatio="741"/>
  </bookViews>
  <sheets>
    <sheet name="Jan" sheetId="1" r:id="rId1"/>
    <sheet name="Feb" sheetId="6" r:id="rId2"/>
    <sheet name="Mart" sheetId="7" r:id="rId3"/>
    <sheet name="Apr" sheetId="8" r:id="rId4"/>
    <sheet name="Maj" sheetId="9" r:id="rId5"/>
    <sheet name="Jun" sheetId="10" r:id="rId6"/>
    <sheet name="Jul" sheetId="11" r:id="rId7"/>
    <sheet name="Avg" sheetId="12" r:id="rId8"/>
    <sheet name="Sep" sheetId="13" r:id="rId9"/>
    <sheet name="Okt" sheetId="14" r:id="rId10"/>
    <sheet name="Nov" sheetId="15" r:id="rId11"/>
    <sheet name="Dec" sheetId="16" r:id="rId12"/>
  </sheets>
  <definedNames>
    <definedName name="AprSun1">DATE(KalendarskaGodina,4,1)-WEEKDAY(DATE(KalendarskaGodina,4,1))+1</definedName>
    <definedName name="AvgSun1">DATE(KalendarskaGodina,8,1)-WEEKDAY(DATE(KalendarskaGodina,8,1))+1</definedName>
    <definedName name="DaniSaZaduženjima" localSheetId="3">Apr!$L$4:$L$33</definedName>
    <definedName name="DaniSaZaduženjima" localSheetId="7">Avg!$L$4:$L$33</definedName>
    <definedName name="DaniSaZaduženjima" localSheetId="11">Dec!$L$4:$L$33</definedName>
    <definedName name="DaniSaZaduženjima" localSheetId="1">Feb!$L$4:$L$33</definedName>
    <definedName name="DaniSaZaduženjima" localSheetId="6">Jul!$L$4:$L$33</definedName>
    <definedName name="DaniSaZaduženjima" localSheetId="5">Jun!$L$4:$L$33</definedName>
    <definedName name="DaniSaZaduženjima" localSheetId="4">Maj!$L$4:$L$33</definedName>
    <definedName name="DaniSaZaduženjima" localSheetId="2">Mart!$L$4:$L$33</definedName>
    <definedName name="DaniSaZaduženjima" localSheetId="10">Nov!$L$4:$L$33</definedName>
    <definedName name="DaniSaZaduženjima" localSheetId="9">Okt!$L$4:$L$33</definedName>
    <definedName name="DaniSaZaduženjima" localSheetId="8">Sep!$L$4:$L$33</definedName>
    <definedName name="DaniSaZaduženjima">Jan!$L$4:$L$33</definedName>
    <definedName name="DecSun1">DATE(KalendarskaGodina,12,1)-WEEKDAY(DATE(KalendarskaGodina,12,1))+1</definedName>
    <definedName name="FebSun1">DATE(KalendarskaGodina,2,1)-WEEKDAY(DATE(KalendarskaGodina,2,1))+1</definedName>
    <definedName name="JanSun1">DATE(KalendarskaGodina,1,1)-WEEKDAY(DATE(KalendarskaGodina,1,1))+1</definedName>
    <definedName name="JulSun1">DATE(KalendarskaGodina,7,1)-WEEKDAY(DATE(KalendarskaGodina,7,1))+1</definedName>
    <definedName name="JunSun1">DATE(KalendarskaGodina,6,1)-WEEKDAY(DATE(KalendarskaGodina,6,1))+1</definedName>
    <definedName name="KalendarskaGodina">Jan!$N$2</definedName>
    <definedName name="MajSun1">DATE(KalendarskaGodina,5,1)-WEEKDAY(DATE(KalendarskaGodina,5,1))+1</definedName>
    <definedName name="MartSun1">DATE(KalendarskaGodina,3,1)-WEEKDAY(DATE(KalendarskaGodina,3,1))+1</definedName>
    <definedName name="NovSun1">DATE(KalendarskaGodina,11,1)-WEEKDAY(DATE(KalendarskaGodina,11,1))+1</definedName>
    <definedName name="_xlnm.Print_Area" localSheetId="3">Apr!$A$1:$N$33</definedName>
    <definedName name="_xlnm.Print_Area" localSheetId="7">Avg!$A$1:$N$33</definedName>
    <definedName name="_xlnm.Print_Area" localSheetId="11">Dec!$A$1:$N$33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Maj!$A$1:$N$33</definedName>
    <definedName name="_xlnm.Print_Area" localSheetId="2">Mart!$A$1:$N$33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OktSun1">DATE(KalendarskaGodina,10,1)-WEEKDAY(DATE(KalendarskaGodina,10,1))+1</definedName>
    <definedName name="SepSun1">DATE(KalendarskaGodina,9,1)-WEEKDAY(DATE(KalendarskaGodina,9,1))+1</definedName>
    <definedName name="TabelaSaVažnimDatumima" localSheetId="3">Apr!$L$4:$M$8</definedName>
    <definedName name="TabelaSaVažnimDatumima" localSheetId="7">Avg!$L$4:$M$8</definedName>
    <definedName name="TabelaSaVažnimDatumima" localSheetId="11">Dec!$L$4:$M$8</definedName>
    <definedName name="TabelaSaVažnimDatumima" localSheetId="1">Feb!$L$4:$M$8</definedName>
    <definedName name="TabelaSaVažnimDatumima" localSheetId="6">Jul!$L$4:$M$8</definedName>
    <definedName name="TabelaSaVažnimDatumima" localSheetId="5">Jun!$L$4:$M$8</definedName>
    <definedName name="TabelaSaVažnimDatumima" localSheetId="4">Maj!$L$4:$M$8</definedName>
    <definedName name="TabelaSaVažnimDatumima" localSheetId="2">Mart!$L$4:$M$8</definedName>
    <definedName name="TabelaSaVažnimDatumima" localSheetId="10">Nov!$L$4:$M$8</definedName>
    <definedName name="TabelaSaVažnimDatumima" localSheetId="9">Okt!$L$4:$M$8</definedName>
    <definedName name="TabelaSaVažnimDatumima" localSheetId="8">Sep!$L$4:$M$8</definedName>
    <definedName name="TabelaSaVažnimDatumima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6" l="1"/>
  <c r="N2" i="7" l="1"/>
  <c r="N2" i="8"/>
  <c r="N2" i="9"/>
  <c r="N2" i="10"/>
  <c r="N2" i="11"/>
  <c r="N2" i="12"/>
  <c r="N2" i="13"/>
  <c r="N2" i="14"/>
  <c r="N2" i="15"/>
  <c r="N2" i="16"/>
  <c r="N2" i="6"/>
  <c r="D6" i="6" l="1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C6" i="6"/>
  <c r="I5" i="6"/>
  <c r="H5" i="6"/>
  <c r="G5" i="6"/>
  <c r="F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<sst xmlns="http://schemas.openxmlformats.org/spreadsheetml/2006/main" count="555" uniqueCount="39">
  <si>
    <t>SEDMIČNI RASPORED</t>
  </si>
  <si>
    <t>PON.</t>
  </si>
  <si>
    <t>8:00</t>
  </si>
  <si>
    <t>Francuski</t>
  </si>
  <si>
    <t>10:00</t>
  </si>
  <si>
    <t>Matematika</t>
  </si>
  <si>
    <t>2:00</t>
  </si>
  <si>
    <t>Engleski</t>
  </si>
  <si>
    <t>9:00</t>
  </si>
  <si>
    <t>Istorija umetnosti</t>
  </si>
  <si>
    <t>4:00</t>
  </si>
  <si>
    <t>Programiranje</t>
  </si>
  <si>
    <t>SR.</t>
  </si>
  <si>
    <t>ČET.</t>
  </si>
  <si>
    <t>PET.</t>
  </si>
  <si>
    <t>ZADACI</t>
  </si>
  <si>
    <t>UT.</t>
  </si>
  <si>
    <t>Francuski: Prva radna verzija dospeva</t>
  </si>
  <si>
    <t>Istorija umetnosti: Test</t>
  </si>
  <si>
    <t>&lt; U N2 unesite kalendarsku godinu.</t>
  </si>
  <si>
    <t>MART</t>
  </si>
  <si>
    <t>MAJ</t>
  </si>
  <si>
    <t>JUN</t>
  </si>
  <si>
    <t>JUL</t>
  </si>
  <si>
    <t>Po</t>
  </si>
  <si>
    <t>Ut</t>
  </si>
  <si>
    <t>Sr</t>
  </si>
  <si>
    <t>Če</t>
  </si>
  <si>
    <t>Pe</t>
  </si>
  <si>
    <t>Su</t>
  </si>
  <si>
    <t>Ne</t>
  </si>
  <si>
    <t>JAN</t>
  </si>
  <si>
    <t>FEB</t>
  </si>
  <si>
    <t>APR</t>
  </si>
  <si>
    <t>AVG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</si>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</sst>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3.85546875" bestFit="1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49">
        <v>2016</v>
      </c>
      <c r="P2" s="69" t="s">
        <v>19</v>
      </c>
    </row>
    <row r="3" spans="1:16" ht="21" customHeight="1" x14ac:dyDescent="0.2">
      <c r="A3" s="4"/>
      <c r="B3" s="68" t="s">
        <v>31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IF(DAY(JanSun1)=1,JanSun1-6,JanSun1+1)</f>
        <v>42366</v>
      </c>
      <c r="D4" s="10">
        <f>IF(DAY(JanSun1)=1,JanSun1-5,JanSun1+2)</f>
        <v>42367</v>
      </c>
      <c r="E4" s="10">
        <f>IF(DAY(JanSun1)=1,JanSun1-4,JanSun1+3)</f>
        <v>42368</v>
      </c>
      <c r="F4" s="10">
        <f>IF(DAY(JanSun1)=1,JanSun1-3,JanSun1+4)</f>
        <v>42369</v>
      </c>
      <c r="G4" s="10">
        <f>IF(DAY(JanSun1)=1,JanSun1-2,JanSun1+5)</f>
        <v>42370</v>
      </c>
      <c r="H4" s="10">
        <f>IF(DAY(JanSun1)=1,JanSun1-1,JanSun1+6)</f>
        <v>42371</v>
      </c>
      <c r="I4" s="10">
        <f>IF(DAY(JanSun1)=1,JanSun1,JanSun1+7)</f>
        <v>42372</v>
      </c>
      <c r="J4" s="5"/>
      <c r="K4" s="46" t="s">
        <v>1</v>
      </c>
      <c r="L4" s="16">
        <v>5</v>
      </c>
      <c r="M4" s="47" t="s">
        <v>17</v>
      </c>
      <c r="N4" s="48"/>
      <c r="P4" s="25"/>
    </row>
    <row r="5" spans="1:16" ht="18" customHeight="1" x14ac:dyDescent="0.2">
      <c r="A5" s="4"/>
      <c r="B5" s="26"/>
      <c r="C5" s="10">
        <f>IF(DAY(JanSun1)=1,JanSun1+1,JanSun1+8)</f>
        <v>42373</v>
      </c>
      <c r="D5" s="10">
        <f>IF(DAY(JanSun1)=1,JanSun1+2,JanSun1+9)</f>
        <v>42374</v>
      </c>
      <c r="E5" s="10">
        <f>IF(DAY(JanSun1)=1,JanSun1+3,JanSun1+10)</f>
        <v>42375</v>
      </c>
      <c r="F5" s="10">
        <f>IF(DAY(JanSun1)=1,JanSun1+4,JanSun1+11)</f>
        <v>42376</v>
      </c>
      <c r="G5" s="10">
        <f>IF(DAY(JanSun1)=1,JanSun1+5,JanSun1+12)</f>
        <v>42377</v>
      </c>
      <c r="H5" s="10">
        <f>IF(DAY(JanSun1)=1,JanSun1+6,JanSun1+13)</f>
        <v>42378</v>
      </c>
      <c r="I5" s="10">
        <f>IF(DAY(JanSun1)=1,JanSun1+7,JanSun1+14)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IF(DAY(JanSun1)=1,JanSun1+8,JanSun1+15)</f>
        <v>42380</v>
      </c>
      <c r="D6" s="10">
        <f>IF(DAY(JanSun1)=1,JanSun1+9,JanSun1+16)</f>
        <v>42381</v>
      </c>
      <c r="E6" s="10">
        <f>IF(DAY(JanSun1)=1,JanSun1+10,JanSun1+17)</f>
        <v>42382</v>
      </c>
      <c r="F6" s="10">
        <f>IF(DAY(JanSun1)=1,JanSun1+11,JanSun1+18)</f>
        <v>42383</v>
      </c>
      <c r="G6" s="10">
        <f>IF(DAY(JanSun1)=1,JanSun1+12,JanSun1+19)</f>
        <v>42384</v>
      </c>
      <c r="H6" s="10">
        <f>IF(DAY(JanSun1)=1,JanSun1+13,JanSun1+20)</f>
        <v>42385</v>
      </c>
      <c r="I6" s="10">
        <f>IF(DAY(JanSun1)=1,JanSun1+14,JanSun1+21)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IF(DAY(JanSun1)=1,JanSun1+15,JanSun1+22)</f>
        <v>42387</v>
      </c>
      <c r="D7" s="10">
        <f>IF(DAY(JanSun1)=1,JanSun1+16,JanSun1+23)</f>
        <v>42388</v>
      </c>
      <c r="E7" s="10">
        <f>IF(DAY(JanSun1)=1,JanSun1+17,JanSun1+24)</f>
        <v>42389</v>
      </c>
      <c r="F7" s="10">
        <f>IF(DAY(JanSun1)=1,JanSun1+18,JanSun1+25)</f>
        <v>42390</v>
      </c>
      <c r="G7" s="10">
        <f>IF(DAY(JanSun1)=1,JanSun1+19,JanSun1+26)</f>
        <v>42391</v>
      </c>
      <c r="H7" s="10">
        <f>IF(DAY(JanSun1)=1,JanSun1+20,JanSun1+27)</f>
        <v>42392</v>
      </c>
      <c r="I7" s="10">
        <f>IF(DAY(JanSun1)=1,JanSun1+21,JanSun1+28)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IF(DAY(JanSun1)=1,JanSun1+22,JanSun1+29)</f>
        <v>42394</v>
      </c>
      <c r="D8" s="10">
        <f>IF(DAY(JanSun1)=1,JanSun1+23,JanSun1+30)</f>
        <v>42395</v>
      </c>
      <c r="E8" s="10">
        <f>IF(DAY(JanSun1)=1,JanSun1+24,JanSun1+31)</f>
        <v>42396</v>
      </c>
      <c r="F8" s="10">
        <f>IF(DAY(JanSun1)=1,JanSun1+25,JanSun1+32)</f>
        <v>42397</v>
      </c>
      <c r="G8" s="10">
        <f>IF(DAY(JanSun1)=1,JanSun1+26,JanSun1+33)</f>
        <v>42398</v>
      </c>
      <c r="H8" s="10">
        <f>IF(DAY(JanSun1)=1,JanSun1+27,JanSun1+34)</f>
        <v>42399</v>
      </c>
      <c r="I8" s="10">
        <f>IF(DAY(JanSun1)=1,JanSun1+28,JanSun1+35)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IF(DAY(JanSun1)=1,JanSun1+29,JanSun1+36)</f>
        <v>42401</v>
      </c>
      <c r="D9" s="10">
        <f>IF(DAY(JanSun1)=1,JanSun1+30,JanSun1+37)</f>
        <v>42402</v>
      </c>
      <c r="E9" s="10">
        <f>IF(DAY(JanSun1)=1,JanSun1+31,JanSun1+38)</f>
        <v>42403</v>
      </c>
      <c r="F9" s="10">
        <f>IF(DAY(JanSun1)=1,JanSun1+32,JanSun1+39)</f>
        <v>42404</v>
      </c>
      <c r="G9" s="10">
        <f>IF(DAY(JanSun1)=1,JanSun1+33,JanSun1+40)</f>
        <v>42405</v>
      </c>
      <c r="H9" s="10">
        <f>IF(DAY(JanSun1)=1,JanSun1+34,JanSun1+41)</f>
        <v>42406</v>
      </c>
      <c r="I9" s="10">
        <f>IF(DAY(JanSun1)=1,JanSun1+35,JanSun1+42)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>
        <v>20</v>
      </c>
      <c r="M10" s="37" t="s">
        <v>18</v>
      </c>
      <c r="N10" s="38"/>
    </row>
    <row r="11" spans="1:16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6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6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VLOOKUP(DAY(C4),DaniSaZaduženjima,1,FALSE)=DAY(C4)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36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IF(DAY(OktSun1)=1,OktSun1-6,OktSun1+1)</f>
        <v>42639</v>
      </c>
      <c r="D4" s="10">
        <f>IF(DAY(OktSun1)=1,OktSun1-5,OktSun1+2)</f>
        <v>42640</v>
      </c>
      <c r="E4" s="10">
        <f>IF(DAY(OktSun1)=1,OktSun1-4,OktSun1+3)</f>
        <v>42641</v>
      </c>
      <c r="F4" s="10">
        <f>IF(DAY(OktSun1)=1,OktSun1-3,OktSun1+4)</f>
        <v>42642</v>
      </c>
      <c r="G4" s="10">
        <f>IF(DAY(OktSun1)=1,OktSun1-2,OktSun1+5)</f>
        <v>42643</v>
      </c>
      <c r="H4" s="10">
        <f>IF(DAY(OktSun1)=1,OktSun1-1,OktSun1+6)</f>
        <v>42644</v>
      </c>
      <c r="I4" s="10">
        <f>IF(DAY(OktSun1)=1,OktSun1,OktSun1+7)</f>
        <v>42645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IF(DAY(OktSun1)=1,OktSun1+1,OktSun1+8)</f>
        <v>42646</v>
      </c>
      <c r="D5" s="10">
        <f>IF(DAY(OktSun1)=1,OktSun1+2,OktSun1+9)</f>
        <v>42647</v>
      </c>
      <c r="E5" s="10">
        <f>IF(DAY(OktSun1)=1,OktSun1+3,OktSun1+10)</f>
        <v>42648</v>
      </c>
      <c r="F5" s="10">
        <f>IF(DAY(OktSun1)=1,OktSun1+4,OktSun1+11)</f>
        <v>42649</v>
      </c>
      <c r="G5" s="10">
        <f>IF(DAY(OktSun1)=1,OktSun1+5,OktSun1+12)</f>
        <v>42650</v>
      </c>
      <c r="H5" s="10">
        <f>IF(DAY(OktSun1)=1,OktSun1+6,OktSun1+13)</f>
        <v>42651</v>
      </c>
      <c r="I5" s="10">
        <f>IF(DAY(OktSun1)=1,OktSun1+7,OktSun1+14)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IF(DAY(OktSun1)=1,OktSun1+8,OktSun1+15)</f>
        <v>42653</v>
      </c>
      <c r="D6" s="10">
        <f>IF(DAY(OktSun1)=1,OktSun1+9,OktSun1+16)</f>
        <v>42654</v>
      </c>
      <c r="E6" s="10">
        <f>IF(DAY(OktSun1)=1,OktSun1+10,OktSun1+17)</f>
        <v>42655</v>
      </c>
      <c r="F6" s="10">
        <f>IF(DAY(OktSun1)=1,OktSun1+11,OktSun1+18)</f>
        <v>42656</v>
      </c>
      <c r="G6" s="10">
        <f>IF(DAY(OktSun1)=1,OktSun1+12,OktSun1+19)</f>
        <v>42657</v>
      </c>
      <c r="H6" s="10">
        <f>IF(DAY(OktSun1)=1,OktSun1+13,OktSun1+20)</f>
        <v>42658</v>
      </c>
      <c r="I6" s="10">
        <f>IF(DAY(OktSun1)=1,OktSun1+14,OktSun1+21)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IF(DAY(OktSun1)=1,OktSun1+15,OktSun1+22)</f>
        <v>42660</v>
      </c>
      <c r="D7" s="10">
        <f>IF(DAY(OktSun1)=1,OktSun1+16,OktSun1+23)</f>
        <v>42661</v>
      </c>
      <c r="E7" s="10">
        <f>IF(DAY(OktSun1)=1,OktSun1+17,OktSun1+24)</f>
        <v>42662</v>
      </c>
      <c r="F7" s="10">
        <f>IF(DAY(OktSun1)=1,OktSun1+18,OktSun1+25)</f>
        <v>42663</v>
      </c>
      <c r="G7" s="10">
        <f>IF(DAY(OktSun1)=1,OktSun1+19,OktSun1+26)</f>
        <v>42664</v>
      </c>
      <c r="H7" s="10">
        <f>IF(DAY(OktSun1)=1,OktSun1+20,OktSun1+27)</f>
        <v>42665</v>
      </c>
      <c r="I7" s="10">
        <f>IF(DAY(OktSun1)=1,OktSun1+21,OktSun1+28)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IF(DAY(OktSun1)=1,OktSun1+22,OktSun1+29)</f>
        <v>42667</v>
      </c>
      <c r="D8" s="10">
        <f>IF(DAY(OktSun1)=1,OktSun1+23,OktSun1+30)</f>
        <v>42668</v>
      </c>
      <c r="E8" s="10">
        <f>IF(DAY(OktSun1)=1,OktSun1+24,OktSun1+31)</f>
        <v>42669</v>
      </c>
      <c r="F8" s="10">
        <f>IF(DAY(OktSun1)=1,OktSun1+25,OktSun1+32)</f>
        <v>42670</v>
      </c>
      <c r="G8" s="10">
        <f>IF(DAY(OktSun1)=1,OktSun1+26,OktSun1+33)</f>
        <v>42671</v>
      </c>
      <c r="H8" s="10">
        <f>IF(DAY(OktSun1)=1,OktSun1+27,OktSun1+34)</f>
        <v>42672</v>
      </c>
      <c r="I8" s="10">
        <f>IF(DAY(OktSun1)=1,OktSun1+28,OktSun1+35)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IF(DAY(OktSun1)=1,OktSun1+29,OktSun1+36)</f>
        <v>42674</v>
      </c>
      <c r="D9" s="10">
        <f>IF(DAY(OktSun1)=1,OktSun1+30,OktSun1+37)</f>
        <v>42675</v>
      </c>
      <c r="E9" s="10">
        <f>IF(DAY(OktSun1)=1,OktSun1+31,OktSun1+38)</f>
        <v>42676</v>
      </c>
      <c r="F9" s="10">
        <f>IF(DAY(OktSun1)=1,OktSun1+32,OktSun1+39)</f>
        <v>42677</v>
      </c>
      <c r="G9" s="10">
        <f>IF(DAY(OktSun1)=1,OktSun1+33,OktSun1+40)</f>
        <v>42678</v>
      </c>
      <c r="H9" s="10">
        <f>IF(DAY(OktSun1)=1,OktSun1+34,OktSun1+41)</f>
        <v>42679</v>
      </c>
      <c r="I9" s="10">
        <f>IF(DAY(OktSun1)=1,OktSun1+35,OktSun1+42)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VLOOKUP(DAY(C4),DaniSaZaduženjima,1,FALSE)=DAY(C4)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37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IF(DAY(NovSun1)=1,NovSun1-6,NovSun1+1)</f>
        <v>42674</v>
      </c>
      <c r="D4" s="10">
        <f>IF(DAY(NovSun1)=1,NovSun1-5,NovSun1+2)</f>
        <v>42675</v>
      </c>
      <c r="E4" s="10">
        <f>IF(DAY(NovSun1)=1,NovSun1-4,NovSun1+3)</f>
        <v>42676</v>
      </c>
      <c r="F4" s="10">
        <f>IF(DAY(NovSun1)=1,NovSun1-3,NovSun1+4)</f>
        <v>42677</v>
      </c>
      <c r="G4" s="10">
        <f>IF(DAY(NovSun1)=1,NovSun1-2,NovSun1+5)</f>
        <v>42678</v>
      </c>
      <c r="H4" s="10">
        <f>IF(DAY(NovSun1)=1,NovSun1-1,NovSun1+6)</f>
        <v>42679</v>
      </c>
      <c r="I4" s="10">
        <f>IF(DAY(NovSun1)=1,NovSun1,NovSun1+7)</f>
        <v>42680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IF(DAY(NovSun1)=1,NovSun1+1,NovSun1+8)</f>
        <v>42681</v>
      </c>
      <c r="D5" s="10">
        <f>IF(DAY(NovSun1)=1,NovSun1+2,NovSun1+9)</f>
        <v>42682</v>
      </c>
      <c r="E5" s="10">
        <f>IF(DAY(NovSun1)=1,NovSun1+3,NovSun1+10)</f>
        <v>42683</v>
      </c>
      <c r="F5" s="10">
        <f>IF(DAY(NovSun1)=1,NovSun1+4,NovSun1+11)</f>
        <v>42684</v>
      </c>
      <c r="G5" s="10">
        <f>IF(DAY(NovSun1)=1,NovSun1+5,NovSun1+12)</f>
        <v>42685</v>
      </c>
      <c r="H5" s="10">
        <f>IF(DAY(NovSun1)=1,NovSun1+6,NovSun1+13)</f>
        <v>42686</v>
      </c>
      <c r="I5" s="10">
        <f>IF(DAY(NovSun1)=1,NovSun1+7,NovSun1+14)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42688</v>
      </c>
      <c r="D6" s="10">
        <f>IF(DAY(NovSun1)=1,NovSun1+9,NovSun1+16)</f>
        <v>42689</v>
      </c>
      <c r="E6" s="10">
        <f>IF(DAY(NovSun1)=1,NovSun1+10,NovSun1+17)</f>
        <v>42690</v>
      </c>
      <c r="F6" s="10">
        <f>IF(DAY(NovSun1)=1,NovSun1+11,NovSun1+18)</f>
        <v>42691</v>
      </c>
      <c r="G6" s="10">
        <f>IF(DAY(NovSun1)=1,NovSun1+12,NovSun1+19)</f>
        <v>42692</v>
      </c>
      <c r="H6" s="10">
        <f>IF(DAY(NovSun1)=1,NovSun1+13,NovSun1+20)</f>
        <v>42693</v>
      </c>
      <c r="I6" s="10">
        <f>IF(DAY(NovSun1)=1,NovSun1+14,NovSun1+21)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42695</v>
      </c>
      <c r="D7" s="10">
        <f>IF(DAY(NovSun1)=1,NovSun1+16,NovSun1+23)</f>
        <v>42696</v>
      </c>
      <c r="E7" s="10">
        <f>IF(DAY(NovSun1)=1,NovSun1+17,NovSun1+24)</f>
        <v>42697</v>
      </c>
      <c r="F7" s="10">
        <f>IF(DAY(NovSun1)=1,NovSun1+18,NovSun1+25)</f>
        <v>42698</v>
      </c>
      <c r="G7" s="10">
        <f>IF(DAY(NovSun1)=1,NovSun1+19,NovSun1+26)</f>
        <v>42699</v>
      </c>
      <c r="H7" s="10">
        <f>IF(DAY(NovSun1)=1,NovSun1+20,NovSun1+27)</f>
        <v>42700</v>
      </c>
      <c r="I7" s="10">
        <f>IF(DAY(NovSun1)=1,NovSun1+21,NovSun1+28)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42702</v>
      </c>
      <c r="D8" s="10">
        <f>IF(DAY(NovSun1)=1,NovSun1+23,NovSun1+30)</f>
        <v>42703</v>
      </c>
      <c r="E8" s="10">
        <f>IF(DAY(NovSun1)=1,NovSun1+24,NovSun1+31)</f>
        <v>42704</v>
      </c>
      <c r="F8" s="10">
        <f>IF(DAY(NovSun1)=1,NovSun1+25,NovSun1+32)</f>
        <v>42705</v>
      </c>
      <c r="G8" s="10">
        <f>IF(DAY(NovSun1)=1,NovSun1+26,NovSun1+33)</f>
        <v>42706</v>
      </c>
      <c r="H8" s="10">
        <f>IF(DAY(NovSun1)=1,NovSun1+27,NovSun1+34)</f>
        <v>42707</v>
      </c>
      <c r="I8" s="10">
        <f>IF(DAY(NovSun1)=1,NovSun1+28,NovSun1+35)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42709</v>
      </c>
      <c r="D9" s="10">
        <f>IF(DAY(NovSun1)=1,NovSun1+30,NovSun1+37)</f>
        <v>42710</v>
      </c>
      <c r="E9" s="10">
        <f>IF(DAY(NovSun1)=1,NovSun1+31,NovSun1+38)</f>
        <v>42711</v>
      </c>
      <c r="F9" s="10">
        <f>IF(DAY(NovSun1)=1,NovSun1+32,NovSun1+39)</f>
        <v>42712</v>
      </c>
      <c r="G9" s="10">
        <f>IF(DAY(NovSun1)=1,NovSun1+33,NovSun1+40)</f>
        <v>42713</v>
      </c>
      <c r="H9" s="10">
        <f>IF(DAY(NovSun1)=1,NovSun1+34,NovSun1+41)</f>
        <v>42714</v>
      </c>
      <c r="I9" s="10">
        <f>IF(DAY(NovSun1)=1,NovSun1+35,NovSun1+42)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VLOOKUP(DAY(C4),DaniSaZaduženjima,1,FALSE)=DAY(C4)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38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IF(DAY(DecSun1)=1,DecSun1-6,DecSun1+1)</f>
        <v>42702</v>
      </c>
      <c r="D4" s="10">
        <f>IF(DAY(DecSun1)=1,DecSun1-5,DecSun1+2)</f>
        <v>42703</v>
      </c>
      <c r="E4" s="10">
        <f>IF(DAY(DecSun1)=1,DecSun1-4,DecSun1+3)</f>
        <v>42704</v>
      </c>
      <c r="F4" s="10">
        <f>IF(DAY(DecSun1)=1,DecSun1-3,DecSun1+4)</f>
        <v>42705</v>
      </c>
      <c r="G4" s="10">
        <f>IF(DAY(DecSun1)=1,DecSun1-2,DecSun1+5)</f>
        <v>42706</v>
      </c>
      <c r="H4" s="10">
        <f>IF(DAY(DecSun1)=1,DecSun1-1,DecSun1+6)</f>
        <v>42707</v>
      </c>
      <c r="I4" s="10">
        <f>IF(DAY(DecSun1)=1,DecSun1,DecSun1+7)</f>
        <v>42708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IF(DAY(DecSun1)=1,DecSun1+1,DecSun1+8)</f>
        <v>42709</v>
      </c>
      <c r="D5" s="10">
        <f>IF(DAY(DecSun1)=1,DecSun1+2,DecSun1+9)</f>
        <v>42710</v>
      </c>
      <c r="E5" s="10">
        <f>IF(DAY(DecSun1)=1,DecSun1+3,DecSun1+10)</f>
        <v>42711</v>
      </c>
      <c r="F5" s="10">
        <f>IF(DAY(DecSun1)=1,DecSun1+4,DecSun1+11)</f>
        <v>42712</v>
      </c>
      <c r="G5" s="10">
        <f>IF(DAY(DecSun1)=1,DecSun1+5,DecSun1+12)</f>
        <v>42713</v>
      </c>
      <c r="H5" s="10">
        <f>IF(DAY(DecSun1)=1,DecSun1+6,DecSun1+13)</f>
        <v>42714</v>
      </c>
      <c r="I5" s="10">
        <f>IF(DAY(DecSun1)=1,DecSun1+7,DecSun1+14)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42716</v>
      </c>
      <c r="D6" s="10">
        <f>IF(DAY(DecSun1)=1,DecSun1+9,DecSun1+16)</f>
        <v>42717</v>
      </c>
      <c r="E6" s="10">
        <f>IF(DAY(DecSun1)=1,DecSun1+10,DecSun1+17)</f>
        <v>42718</v>
      </c>
      <c r="F6" s="10">
        <f>IF(DAY(DecSun1)=1,DecSun1+11,DecSun1+18)</f>
        <v>42719</v>
      </c>
      <c r="G6" s="10">
        <f>IF(DAY(DecSun1)=1,DecSun1+12,DecSun1+19)</f>
        <v>42720</v>
      </c>
      <c r="H6" s="10">
        <f>IF(DAY(DecSun1)=1,DecSun1+13,DecSun1+20)</f>
        <v>42721</v>
      </c>
      <c r="I6" s="10">
        <f>IF(DAY(DecSun1)=1,DecSun1+14,DecSun1+21)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42723</v>
      </c>
      <c r="D7" s="10">
        <f>IF(DAY(DecSun1)=1,DecSun1+16,DecSun1+23)</f>
        <v>42724</v>
      </c>
      <c r="E7" s="10">
        <f>IF(DAY(DecSun1)=1,DecSun1+17,DecSun1+24)</f>
        <v>42725</v>
      </c>
      <c r="F7" s="10">
        <f>IF(DAY(DecSun1)=1,DecSun1+18,DecSun1+25)</f>
        <v>42726</v>
      </c>
      <c r="G7" s="10">
        <f>IF(DAY(DecSun1)=1,DecSun1+19,DecSun1+26)</f>
        <v>42727</v>
      </c>
      <c r="H7" s="10">
        <f>IF(DAY(DecSun1)=1,DecSun1+20,DecSun1+27)</f>
        <v>42728</v>
      </c>
      <c r="I7" s="10">
        <f>IF(DAY(DecSun1)=1,DecSun1+21,DecSun1+28)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42730</v>
      </c>
      <c r="D8" s="10">
        <f>IF(DAY(DecSun1)=1,DecSun1+23,DecSun1+30)</f>
        <v>42731</v>
      </c>
      <c r="E8" s="10">
        <f>IF(DAY(DecSun1)=1,DecSun1+24,DecSun1+31)</f>
        <v>42732</v>
      </c>
      <c r="F8" s="10">
        <f>IF(DAY(DecSun1)=1,DecSun1+25,DecSun1+32)</f>
        <v>42733</v>
      </c>
      <c r="G8" s="10">
        <f>IF(DAY(DecSun1)=1,DecSun1+26,DecSun1+33)</f>
        <v>42734</v>
      </c>
      <c r="H8" s="10">
        <f>IF(DAY(DecSun1)=1,DecSun1+27,DecSun1+34)</f>
        <v>42735</v>
      </c>
      <c r="I8" s="10">
        <f>IF(DAY(DecSun1)=1,DecSun1+28,DecSun1+35)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42737</v>
      </c>
      <c r="D9" s="10">
        <f>IF(DAY(DecSun1)=1,DecSun1+30,DecSun1+37)</f>
        <v>42738</v>
      </c>
      <c r="E9" s="10">
        <f>IF(DAY(DecSun1)=1,DecSun1+31,DecSun1+38)</f>
        <v>42739</v>
      </c>
      <c r="F9" s="10">
        <f>IF(DAY(DecSun1)=1,DecSun1+32,DecSun1+39)</f>
        <v>42740</v>
      </c>
      <c r="G9" s="10">
        <f>IF(DAY(DecSun1)=1,DecSun1+33,DecSun1+40)</f>
        <v>42741</v>
      </c>
      <c r="H9" s="10">
        <f>IF(DAY(DecSun1)=1,DecSun1+34,DecSun1+41)</f>
        <v>42742</v>
      </c>
      <c r="I9" s="10">
        <f>IF(DAY(DecSun1)=1,DecSun1+35,DecSun1+42)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VLOOKUP(DAY(C4),DaniSaZaduženjima,1,FALSE)=DAY(C4)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32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IF(DAY(FebSun1)=1,FebSun1-6,FebSun1+1)</f>
        <v>42401</v>
      </c>
      <c r="D4" s="10">
        <f>IF(DAY(FebSun1)=1,FebSun1-5,FebSun1+2)</f>
        <v>42402</v>
      </c>
      <c r="E4" s="10">
        <f>IF(DAY(FebSun1)=1,FebSun1-4,FebSun1+3)</f>
        <v>42403</v>
      </c>
      <c r="F4" s="10">
        <f>IF(DAY(FebSun1)=1,FebSun1-3,FebSun1+4)</f>
        <v>42404</v>
      </c>
      <c r="G4" s="10">
        <f>IF(DAY(FebSun1)=1,FebSun1-2,FebSun1+5)</f>
        <v>42405</v>
      </c>
      <c r="H4" s="10">
        <f>IF(DAY(FebSun1)=1,FebSun1-1,FebSun1+6)</f>
        <v>42406</v>
      </c>
      <c r="I4" s="10">
        <f>IF(DAY(FebSun1)=1,FebSun1,FebSun1+7)</f>
        <v>42407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IF(DAY(FebSun1)=1,FebSun1+1,FebSun1+8)</f>
        <v>42408</v>
      </c>
      <c r="D5" s="10">
        <f>IF(DAY(FebSun1)=1,FebSun1+2,FebSun1+9)</f>
        <v>42409</v>
      </c>
      <c r="E5" s="10">
        <f>IF(DAY(FebSun1)=1,FebSun1+3,FebSun1+10)</f>
        <v>42410</v>
      </c>
      <c r="F5" s="10">
        <f>IF(DAY(FebSun1)=1,FebSun1+4,FebSun1+11)</f>
        <v>42411</v>
      </c>
      <c r="G5" s="10">
        <f>IF(DAY(FebSun1)=1,FebSun1+5,FebSun1+12)</f>
        <v>42412</v>
      </c>
      <c r="H5" s="10">
        <f>IF(DAY(FebSun1)=1,FebSun1+6,FebSun1+13)</f>
        <v>42413</v>
      </c>
      <c r="I5" s="10">
        <f>IF(DAY(FebSun1)=1,FebSun1+7,FebSun1+14)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42415</v>
      </c>
      <c r="D6" s="10">
        <f>IF(DAY(FebSun1)=1,FebSun1+9,FebSun1+16)</f>
        <v>42416</v>
      </c>
      <c r="E6" s="10">
        <f>IF(DAY(FebSun1)=1,FebSun1+10,FebSun1+17)</f>
        <v>42417</v>
      </c>
      <c r="F6" s="10">
        <f>IF(DAY(FebSun1)=1,FebSun1+11,FebSun1+18)</f>
        <v>42418</v>
      </c>
      <c r="G6" s="10">
        <f>IF(DAY(FebSun1)=1,FebSun1+12,FebSun1+19)</f>
        <v>42419</v>
      </c>
      <c r="H6" s="10">
        <f>IF(DAY(FebSun1)=1,FebSun1+13,FebSun1+20)</f>
        <v>42420</v>
      </c>
      <c r="I6" s="10">
        <f>IF(DAY(FebSun1)=1,FebSun1+14,FebSun1+21)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42422</v>
      </c>
      <c r="D7" s="10">
        <f>IF(DAY(FebSun1)=1,FebSun1+16,FebSun1+23)</f>
        <v>42423</v>
      </c>
      <c r="E7" s="10">
        <f>IF(DAY(FebSun1)=1,FebSun1+17,FebSun1+24)</f>
        <v>42424</v>
      </c>
      <c r="F7" s="10">
        <f>IF(DAY(FebSun1)=1,FebSun1+18,FebSun1+25)</f>
        <v>42425</v>
      </c>
      <c r="G7" s="10">
        <f>IF(DAY(FebSun1)=1,FebSun1+19,FebSun1+26)</f>
        <v>42426</v>
      </c>
      <c r="H7" s="10">
        <f>IF(DAY(FebSun1)=1,FebSun1+20,FebSun1+27)</f>
        <v>42427</v>
      </c>
      <c r="I7" s="10">
        <f>IF(DAY(FebSun1)=1,FebSun1+21,FebSun1+28)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42429</v>
      </c>
      <c r="D8" s="10">
        <f>IF(DAY(FebSun1)=1,FebSun1+23,FebSun1+30)</f>
        <v>42430</v>
      </c>
      <c r="E8" s="10">
        <f>IF(DAY(FebSun1)=1,FebSun1+24,FebSun1+31)</f>
        <v>42431</v>
      </c>
      <c r="F8" s="10">
        <f>IF(DAY(FebSun1)=1,FebSun1+25,FebSun1+32)</f>
        <v>42432</v>
      </c>
      <c r="G8" s="10">
        <f>IF(DAY(FebSun1)=1,FebSun1+26,FebSun1+33)</f>
        <v>42433</v>
      </c>
      <c r="H8" s="10">
        <f>IF(DAY(FebSun1)=1,FebSun1+27,FebSun1+34)</f>
        <v>42434</v>
      </c>
      <c r="I8" s="10">
        <f>IF(DAY(FebSun1)=1,FebSun1+28,FebSun1+35)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42436</v>
      </c>
      <c r="D9" s="10">
        <f>IF(DAY(FebSun1)=1,FebSun1+30,FebSun1+37)</f>
        <v>42437</v>
      </c>
      <c r="E9" s="10">
        <f>IF(DAY(FebSun1)=1,FebSun1+31,FebSun1+38)</f>
        <v>42438</v>
      </c>
      <c r="F9" s="10">
        <f>IF(DAY(FebSun1)=1,FebSun1+32,FebSun1+39)</f>
        <v>42439</v>
      </c>
      <c r="G9" s="10">
        <f>IF(DAY(FebSun1)=1,FebSun1+33,FebSun1+40)</f>
        <v>42440</v>
      </c>
      <c r="H9" s="10">
        <f>IF(DAY(FebSun1)=1,FebSun1+34,FebSun1+41)</f>
        <v>42441</v>
      </c>
      <c r="I9" s="10">
        <f>IF(DAY(FebSun1)=1,FebSun1+35,FebSun1+42)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VLOOKUP(DAY(C4),DaniSaZaduženjima,1,FALSE)=DAY(C4)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20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IF(DAY(MartSun1)=1,MartSun1-6,MartSun1+1)</f>
        <v>42429</v>
      </c>
      <c r="D4" s="10">
        <f>IF(DAY(MartSun1)=1,MartSun1-5,MartSun1+2)</f>
        <v>42430</v>
      </c>
      <c r="E4" s="10">
        <f>IF(DAY(MartSun1)=1,MartSun1-4,MartSun1+3)</f>
        <v>42431</v>
      </c>
      <c r="F4" s="10">
        <f>IF(DAY(MartSun1)=1,MartSun1-3,MartSun1+4)</f>
        <v>42432</v>
      </c>
      <c r="G4" s="10">
        <f>IF(DAY(MartSun1)=1,MartSun1-2,MartSun1+5)</f>
        <v>42433</v>
      </c>
      <c r="H4" s="10">
        <f>IF(DAY(MartSun1)=1,MartSun1-1,MartSun1+6)</f>
        <v>42434</v>
      </c>
      <c r="I4" s="10">
        <f>IF(DAY(MartSun1)=1,MartSun1,MartSun1+7)</f>
        <v>42435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IF(DAY(MartSun1)=1,MartSun1+1,MartSun1+8)</f>
        <v>42436</v>
      </c>
      <c r="D5" s="10">
        <f>IF(DAY(MartSun1)=1,MartSun1+2,MartSun1+9)</f>
        <v>42437</v>
      </c>
      <c r="E5" s="10">
        <f>IF(DAY(MartSun1)=1,MartSun1+3,MartSun1+10)</f>
        <v>42438</v>
      </c>
      <c r="F5" s="10">
        <f>IF(DAY(MartSun1)=1,MartSun1+4,MartSun1+11)</f>
        <v>42439</v>
      </c>
      <c r="G5" s="10">
        <f>IF(DAY(MartSun1)=1,MartSun1+5,MartSun1+12)</f>
        <v>42440</v>
      </c>
      <c r="H5" s="10">
        <f>IF(DAY(MartSun1)=1,MartSun1+6,MartSun1+13)</f>
        <v>42441</v>
      </c>
      <c r="I5" s="10">
        <f>IF(DAY(MartSun1)=1,MartSun1+7,MartSun1+14)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IF(DAY(MartSun1)=1,MartSun1+8,MartSun1+15)</f>
        <v>42443</v>
      </c>
      <c r="D6" s="10">
        <f>IF(DAY(MartSun1)=1,MartSun1+9,MartSun1+16)</f>
        <v>42444</v>
      </c>
      <c r="E6" s="10">
        <f>IF(DAY(MartSun1)=1,MartSun1+10,MartSun1+17)</f>
        <v>42445</v>
      </c>
      <c r="F6" s="10">
        <f>IF(DAY(MartSun1)=1,MartSun1+11,MartSun1+18)</f>
        <v>42446</v>
      </c>
      <c r="G6" s="10">
        <f>IF(DAY(MartSun1)=1,MartSun1+12,MartSun1+19)</f>
        <v>42447</v>
      </c>
      <c r="H6" s="10">
        <f>IF(DAY(MartSun1)=1,MartSun1+13,MartSun1+20)</f>
        <v>42448</v>
      </c>
      <c r="I6" s="10">
        <f>IF(DAY(MartSun1)=1,MartSun1+14,MartSun1+21)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IF(DAY(MartSun1)=1,MartSun1+15,MartSun1+22)</f>
        <v>42450</v>
      </c>
      <c r="D7" s="10">
        <f>IF(DAY(MartSun1)=1,MartSun1+16,MartSun1+23)</f>
        <v>42451</v>
      </c>
      <c r="E7" s="10">
        <f>IF(DAY(MartSun1)=1,MartSun1+17,MartSun1+24)</f>
        <v>42452</v>
      </c>
      <c r="F7" s="10">
        <f>IF(DAY(MartSun1)=1,MartSun1+18,MartSun1+25)</f>
        <v>42453</v>
      </c>
      <c r="G7" s="10">
        <f>IF(DAY(MartSun1)=1,MartSun1+19,MartSun1+26)</f>
        <v>42454</v>
      </c>
      <c r="H7" s="10">
        <f>IF(DAY(MartSun1)=1,MartSun1+20,MartSun1+27)</f>
        <v>42455</v>
      </c>
      <c r="I7" s="10">
        <f>IF(DAY(MartSun1)=1,MartSun1+21,MartSun1+28)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IF(DAY(MartSun1)=1,MartSun1+22,MartSun1+29)</f>
        <v>42457</v>
      </c>
      <c r="D8" s="10">
        <f>IF(DAY(MartSun1)=1,MartSun1+23,MartSun1+30)</f>
        <v>42458</v>
      </c>
      <c r="E8" s="10">
        <f>IF(DAY(MartSun1)=1,MartSun1+24,MartSun1+31)</f>
        <v>42459</v>
      </c>
      <c r="F8" s="10">
        <f>IF(DAY(MartSun1)=1,MartSun1+25,MartSun1+32)</f>
        <v>42460</v>
      </c>
      <c r="G8" s="10">
        <f>IF(DAY(MartSun1)=1,MartSun1+26,MartSun1+33)</f>
        <v>42461</v>
      </c>
      <c r="H8" s="10">
        <f>IF(DAY(MartSun1)=1,MartSun1+27,MartSun1+34)</f>
        <v>42462</v>
      </c>
      <c r="I8" s="10">
        <f>IF(DAY(MartSun1)=1,MartSun1+28,MartSun1+35)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IF(DAY(MartSun1)=1,MartSun1+29,MartSun1+36)</f>
        <v>42464</v>
      </c>
      <c r="D9" s="10">
        <f>IF(DAY(MartSun1)=1,MartSun1+30,MartSun1+37)</f>
        <v>42465</v>
      </c>
      <c r="E9" s="10">
        <f>IF(DAY(MartSun1)=1,MartSun1+31,MartSun1+38)</f>
        <v>42466</v>
      </c>
      <c r="F9" s="10">
        <f>IF(DAY(MartSun1)=1,MartSun1+32,MartSun1+39)</f>
        <v>42467</v>
      </c>
      <c r="G9" s="10">
        <f>IF(DAY(MartSun1)=1,MartSun1+33,MartSun1+40)</f>
        <v>42468</v>
      </c>
      <c r="H9" s="10">
        <f>IF(DAY(MartSun1)=1,MartSun1+34,MartSun1+41)</f>
        <v>42469</v>
      </c>
      <c r="I9" s="10">
        <f>IF(DAY(MartSun1)=1,MartSun1+35,MartSun1+42)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VLOOKUP(DAY(C4),DaniSaZaduženjima,1,FALSE)=DAY(C4)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IF(DAY(AprSun1)=1,AprSun1-6,AprSun1+1)</f>
        <v>42457</v>
      </c>
      <c r="D4" s="10">
        <f>IF(DAY(AprSun1)=1,AprSun1-5,AprSun1+2)</f>
        <v>42458</v>
      </c>
      <c r="E4" s="10">
        <f>IF(DAY(AprSun1)=1,AprSun1-4,AprSun1+3)</f>
        <v>42459</v>
      </c>
      <c r="F4" s="10">
        <f>IF(DAY(AprSun1)=1,AprSun1-3,AprSun1+4)</f>
        <v>42460</v>
      </c>
      <c r="G4" s="10">
        <f>IF(DAY(AprSun1)=1,AprSun1-2,AprSun1+5)</f>
        <v>42461</v>
      </c>
      <c r="H4" s="10">
        <f>IF(DAY(AprSun1)=1,AprSun1-1,AprSun1+6)</f>
        <v>42462</v>
      </c>
      <c r="I4" s="10">
        <f>IF(DAY(AprSun1)=1,AprSun1,AprSun1+7)</f>
        <v>42463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IF(DAY(AprSun1)=1,AprSun1+1,AprSun1+8)</f>
        <v>42464</v>
      </c>
      <c r="D5" s="10">
        <f>IF(DAY(AprSun1)=1,AprSun1+2,AprSun1+9)</f>
        <v>42465</v>
      </c>
      <c r="E5" s="10">
        <f>IF(DAY(AprSun1)=1,AprSun1+3,AprSun1+10)</f>
        <v>42466</v>
      </c>
      <c r="F5" s="10">
        <f>IF(DAY(AprSun1)=1,AprSun1+4,AprSun1+11)</f>
        <v>42467</v>
      </c>
      <c r="G5" s="10">
        <f>IF(DAY(AprSun1)=1,AprSun1+5,AprSun1+12)</f>
        <v>42468</v>
      </c>
      <c r="H5" s="10">
        <f>IF(DAY(AprSun1)=1,AprSun1+6,AprSun1+13)</f>
        <v>42469</v>
      </c>
      <c r="I5" s="10">
        <f>IF(DAY(AprSun1)=1,AprSun1+7,AprSun1+14)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42471</v>
      </c>
      <c r="D6" s="10">
        <f>IF(DAY(AprSun1)=1,AprSun1+9,AprSun1+16)</f>
        <v>42472</v>
      </c>
      <c r="E6" s="10">
        <f>IF(DAY(AprSun1)=1,AprSun1+10,AprSun1+17)</f>
        <v>42473</v>
      </c>
      <c r="F6" s="10">
        <f>IF(DAY(AprSun1)=1,AprSun1+11,AprSun1+18)</f>
        <v>42474</v>
      </c>
      <c r="G6" s="10">
        <f>IF(DAY(AprSun1)=1,AprSun1+12,AprSun1+19)</f>
        <v>42475</v>
      </c>
      <c r="H6" s="10">
        <f>IF(DAY(AprSun1)=1,AprSun1+13,AprSun1+20)</f>
        <v>42476</v>
      </c>
      <c r="I6" s="10">
        <f>IF(DAY(AprSun1)=1,AprSun1+14,AprSun1+21)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42478</v>
      </c>
      <c r="D7" s="10">
        <f>IF(DAY(AprSun1)=1,AprSun1+16,AprSun1+23)</f>
        <v>42479</v>
      </c>
      <c r="E7" s="10">
        <f>IF(DAY(AprSun1)=1,AprSun1+17,AprSun1+24)</f>
        <v>42480</v>
      </c>
      <c r="F7" s="10">
        <f>IF(DAY(AprSun1)=1,AprSun1+18,AprSun1+25)</f>
        <v>42481</v>
      </c>
      <c r="G7" s="10">
        <f>IF(DAY(AprSun1)=1,AprSun1+19,AprSun1+26)</f>
        <v>42482</v>
      </c>
      <c r="H7" s="10">
        <f>IF(DAY(AprSun1)=1,AprSun1+20,AprSun1+27)</f>
        <v>42483</v>
      </c>
      <c r="I7" s="10">
        <f>IF(DAY(AprSun1)=1,AprSun1+21,AprSun1+28)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42485</v>
      </c>
      <c r="D8" s="10">
        <f>IF(DAY(AprSun1)=1,AprSun1+23,AprSun1+30)</f>
        <v>42486</v>
      </c>
      <c r="E8" s="10">
        <f>IF(DAY(AprSun1)=1,AprSun1+24,AprSun1+31)</f>
        <v>42487</v>
      </c>
      <c r="F8" s="10">
        <f>IF(DAY(AprSun1)=1,AprSun1+25,AprSun1+32)</f>
        <v>42488</v>
      </c>
      <c r="G8" s="10">
        <f>IF(DAY(AprSun1)=1,AprSun1+26,AprSun1+33)</f>
        <v>42489</v>
      </c>
      <c r="H8" s="10">
        <f>IF(DAY(AprSun1)=1,AprSun1+27,AprSun1+34)</f>
        <v>42490</v>
      </c>
      <c r="I8" s="10">
        <f>IF(DAY(AprSun1)=1,AprSun1+28,AprSun1+35)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42492</v>
      </c>
      <c r="D9" s="10">
        <f>IF(DAY(AprSun1)=1,AprSun1+30,AprSun1+37)</f>
        <v>42493</v>
      </c>
      <c r="E9" s="10">
        <f>IF(DAY(AprSun1)=1,AprSun1+31,AprSun1+38)</f>
        <v>42494</v>
      </c>
      <c r="F9" s="10">
        <f>IF(DAY(AprSun1)=1,AprSun1+32,AprSun1+39)</f>
        <v>42495</v>
      </c>
      <c r="G9" s="10">
        <f>IF(DAY(AprSun1)=1,AprSun1+33,AprSun1+40)</f>
        <v>42496</v>
      </c>
      <c r="H9" s="10">
        <f>IF(DAY(AprSun1)=1,AprSun1+34,AprSun1+41)</f>
        <v>42497</v>
      </c>
      <c r="I9" s="10">
        <f>IF(DAY(AprSun1)=1,AprSun1+35,AprSun1+42)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VLOOKUP(DAY(C4),DaniSaZaduženjima,1,FALSE)=DAY(C4)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21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IF(DAY(MajSun1)=1,MajSun1-6,MajSun1+1)</f>
        <v>42485</v>
      </c>
      <c r="D4" s="10">
        <f>IF(DAY(MajSun1)=1,MajSun1-5,MajSun1+2)</f>
        <v>42486</v>
      </c>
      <c r="E4" s="10">
        <f>IF(DAY(MajSun1)=1,MajSun1-4,MajSun1+3)</f>
        <v>42487</v>
      </c>
      <c r="F4" s="10">
        <f>IF(DAY(MajSun1)=1,MajSun1-3,MajSun1+4)</f>
        <v>42488</v>
      </c>
      <c r="G4" s="10">
        <f>IF(DAY(MajSun1)=1,MajSun1-2,MajSun1+5)</f>
        <v>42489</v>
      </c>
      <c r="H4" s="10">
        <f>IF(DAY(MajSun1)=1,MajSun1-1,MajSun1+6)</f>
        <v>42490</v>
      </c>
      <c r="I4" s="10">
        <f>IF(DAY(MajSun1)=1,MajSun1,MajSun1+7)</f>
        <v>42491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IF(DAY(MajSun1)=1,MajSun1+1,MajSun1+8)</f>
        <v>42492</v>
      </c>
      <c r="D5" s="10">
        <f>IF(DAY(MajSun1)=1,MajSun1+2,MajSun1+9)</f>
        <v>42493</v>
      </c>
      <c r="E5" s="10">
        <f>IF(DAY(MajSun1)=1,MajSun1+3,MajSun1+10)</f>
        <v>42494</v>
      </c>
      <c r="F5" s="10">
        <f>IF(DAY(MajSun1)=1,MajSun1+4,MajSun1+11)</f>
        <v>42495</v>
      </c>
      <c r="G5" s="10">
        <f>IF(DAY(MajSun1)=1,MajSun1+5,MajSun1+12)</f>
        <v>42496</v>
      </c>
      <c r="H5" s="10">
        <f>IF(DAY(MajSun1)=1,MajSun1+6,MajSun1+13)</f>
        <v>42497</v>
      </c>
      <c r="I5" s="10">
        <f>IF(DAY(MajSun1)=1,MajSun1+7,MajSun1+14)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IF(DAY(MajSun1)=1,MajSun1+8,MajSun1+15)</f>
        <v>42499</v>
      </c>
      <c r="D6" s="10">
        <f>IF(DAY(MajSun1)=1,MajSun1+9,MajSun1+16)</f>
        <v>42500</v>
      </c>
      <c r="E6" s="10">
        <f>IF(DAY(MajSun1)=1,MajSun1+10,MajSun1+17)</f>
        <v>42501</v>
      </c>
      <c r="F6" s="10">
        <f>IF(DAY(MajSun1)=1,MajSun1+11,MajSun1+18)</f>
        <v>42502</v>
      </c>
      <c r="G6" s="10">
        <f>IF(DAY(MajSun1)=1,MajSun1+12,MajSun1+19)</f>
        <v>42503</v>
      </c>
      <c r="H6" s="10">
        <f>IF(DAY(MajSun1)=1,MajSun1+13,MajSun1+20)</f>
        <v>42504</v>
      </c>
      <c r="I6" s="10">
        <f>IF(DAY(MajSun1)=1,MajSun1+14,MajSun1+21)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IF(DAY(MajSun1)=1,MajSun1+15,MajSun1+22)</f>
        <v>42506</v>
      </c>
      <c r="D7" s="10">
        <f>IF(DAY(MajSun1)=1,MajSun1+16,MajSun1+23)</f>
        <v>42507</v>
      </c>
      <c r="E7" s="10">
        <f>IF(DAY(MajSun1)=1,MajSun1+17,MajSun1+24)</f>
        <v>42508</v>
      </c>
      <c r="F7" s="10">
        <f>IF(DAY(MajSun1)=1,MajSun1+18,MajSun1+25)</f>
        <v>42509</v>
      </c>
      <c r="G7" s="10">
        <f>IF(DAY(MajSun1)=1,MajSun1+19,MajSun1+26)</f>
        <v>42510</v>
      </c>
      <c r="H7" s="10">
        <f>IF(DAY(MajSun1)=1,MajSun1+20,MajSun1+27)</f>
        <v>42511</v>
      </c>
      <c r="I7" s="10">
        <f>IF(DAY(MajSun1)=1,MajSun1+21,MajSun1+28)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IF(DAY(MajSun1)=1,MajSun1+22,MajSun1+29)</f>
        <v>42513</v>
      </c>
      <c r="D8" s="10">
        <f>IF(DAY(MajSun1)=1,MajSun1+23,MajSun1+30)</f>
        <v>42514</v>
      </c>
      <c r="E8" s="10">
        <f>IF(DAY(MajSun1)=1,MajSun1+24,MajSun1+31)</f>
        <v>42515</v>
      </c>
      <c r="F8" s="10">
        <f>IF(DAY(MajSun1)=1,MajSun1+25,MajSun1+32)</f>
        <v>42516</v>
      </c>
      <c r="G8" s="10">
        <f>IF(DAY(MajSun1)=1,MajSun1+26,MajSun1+33)</f>
        <v>42517</v>
      </c>
      <c r="H8" s="10">
        <f>IF(DAY(MajSun1)=1,MajSun1+27,MajSun1+34)</f>
        <v>42518</v>
      </c>
      <c r="I8" s="10">
        <f>IF(DAY(MajSun1)=1,MajSun1+28,MajSun1+35)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IF(DAY(MajSun1)=1,MajSun1+29,MajSun1+36)</f>
        <v>42520</v>
      </c>
      <c r="D9" s="10">
        <f>IF(DAY(MajSun1)=1,MajSun1+30,MajSun1+37)</f>
        <v>42521</v>
      </c>
      <c r="E9" s="10">
        <f>IF(DAY(MajSun1)=1,MajSun1+31,MajSun1+38)</f>
        <v>42522</v>
      </c>
      <c r="F9" s="10">
        <f>IF(DAY(MajSun1)=1,MajSun1+32,MajSun1+39)</f>
        <v>42523</v>
      </c>
      <c r="G9" s="10">
        <f>IF(DAY(MajSun1)=1,MajSun1+33,MajSun1+40)</f>
        <v>42524</v>
      </c>
      <c r="H9" s="10">
        <f>IF(DAY(MajSun1)=1,MajSun1+34,MajSun1+41)</f>
        <v>42525</v>
      </c>
      <c r="I9" s="10">
        <f>IF(DAY(MajSun1)=1,MajSun1+35,MajSun1+42)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VLOOKUP(DAY(C4),DaniSaZaduženjima,1,FALSE)=DAY(C4)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22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IF(DAY(JunSun1)=1,JunSun1-6,JunSun1+1)</f>
        <v>42520</v>
      </c>
      <c r="D4" s="10">
        <f>IF(DAY(JunSun1)=1,JunSun1-5,JunSun1+2)</f>
        <v>42521</v>
      </c>
      <c r="E4" s="10">
        <f>IF(DAY(JunSun1)=1,JunSun1-4,JunSun1+3)</f>
        <v>42522</v>
      </c>
      <c r="F4" s="10">
        <f>IF(DAY(JunSun1)=1,JunSun1-3,JunSun1+4)</f>
        <v>42523</v>
      </c>
      <c r="G4" s="10">
        <f>IF(DAY(JunSun1)=1,JunSun1-2,JunSun1+5)</f>
        <v>42524</v>
      </c>
      <c r="H4" s="10">
        <f>IF(DAY(JunSun1)=1,JunSun1-1,JunSun1+6)</f>
        <v>42525</v>
      </c>
      <c r="I4" s="10">
        <f>IF(DAY(JunSun1)=1,JunSun1,JunSun1+7)</f>
        <v>42526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IF(DAY(JunSun1)=1,JunSun1+1,JunSun1+8)</f>
        <v>42527</v>
      </c>
      <c r="D5" s="10">
        <f>IF(DAY(JunSun1)=1,JunSun1+2,JunSun1+9)</f>
        <v>42528</v>
      </c>
      <c r="E5" s="10">
        <f>IF(DAY(JunSun1)=1,JunSun1+3,JunSun1+10)</f>
        <v>42529</v>
      </c>
      <c r="F5" s="10">
        <f>IF(DAY(JunSun1)=1,JunSun1+4,JunSun1+11)</f>
        <v>42530</v>
      </c>
      <c r="G5" s="10">
        <f>IF(DAY(JunSun1)=1,JunSun1+5,JunSun1+12)</f>
        <v>42531</v>
      </c>
      <c r="H5" s="10">
        <f>IF(DAY(JunSun1)=1,JunSun1+6,JunSun1+13)</f>
        <v>42532</v>
      </c>
      <c r="I5" s="10">
        <f>IF(DAY(JunSun1)=1,JunSun1+7,JunSun1+14)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42534</v>
      </c>
      <c r="D6" s="10">
        <f>IF(DAY(JunSun1)=1,JunSun1+9,JunSun1+16)</f>
        <v>42535</v>
      </c>
      <c r="E6" s="10">
        <f>IF(DAY(JunSun1)=1,JunSun1+10,JunSun1+17)</f>
        <v>42536</v>
      </c>
      <c r="F6" s="10">
        <f>IF(DAY(JunSun1)=1,JunSun1+11,JunSun1+18)</f>
        <v>42537</v>
      </c>
      <c r="G6" s="10">
        <f>IF(DAY(JunSun1)=1,JunSun1+12,JunSun1+19)</f>
        <v>42538</v>
      </c>
      <c r="H6" s="10">
        <f>IF(DAY(JunSun1)=1,JunSun1+13,JunSun1+20)</f>
        <v>42539</v>
      </c>
      <c r="I6" s="10">
        <f>IF(DAY(JunSun1)=1,JunSun1+14,JunSun1+21)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42541</v>
      </c>
      <c r="D7" s="10">
        <f>IF(DAY(JunSun1)=1,JunSun1+16,JunSun1+23)</f>
        <v>42542</v>
      </c>
      <c r="E7" s="10">
        <f>IF(DAY(JunSun1)=1,JunSun1+17,JunSun1+24)</f>
        <v>42543</v>
      </c>
      <c r="F7" s="10">
        <f>IF(DAY(JunSun1)=1,JunSun1+18,JunSun1+25)</f>
        <v>42544</v>
      </c>
      <c r="G7" s="10">
        <f>IF(DAY(JunSun1)=1,JunSun1+19,JunSun1+26)</f>
        <v>42545</v>
      </c>
      <c r="H7" s="10">
        <f>IF(DAY(JunSun1)=1,JunSun1+20,JunSun1+27)</f>
        <v>42546</v>
      </c>
      <c r="I7" s="10">
        <f>IF(DAY(JunSun1)=1,JunSun1+21,JunSun1+28)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42548</v>
      </c>
      <c r="D8" s="10">
        <f>IF(DAY(JunSun1)=1,JunSun1+23,JunSun1+30)</f>
        <v>42549</v>
      </c>
      <c r="E8" s="10">
        <f>IF(DAY(JunSun1)=1,JunSun1+24,JunSun1+31)</f>
        <v>42550</v>
      </c>
      <c r="F8" s="10">
        <f>IF(DAY(JunSun1)=1,JunSun1+25,JunSun1+32)</f>
        <v>42551</v>
      </c>
      <c r="G8" s="10">
        <f>IF(DAY(JunSun1)=1,JunSun1+26,JunSun1+33)</f>
        <v>42552</v>
      </c>
      <c r="H8" s="10">
        <f>IF(DAY(JunSun1)=1,JunSun1+27,JunSun1+34)</f>
        <v>42553</v>
      </c>
      <c r="I8" s="10">
        <f>IF(DAY(JunSun1)=1,JunSun1+28,JunSun1+35)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42555</v>
      </c>
      <c r="D9" s="10">
        <f>IF(DAY(JunSun1)=1,JunSun1+30,JunSun1+37)</f>
        <v>42556</v>
      </c>
      <c r="E9" s="10">
        <f>IF(DAY(JunSun1)=1,JunSun1+31,JunSun1+38)</f>
        <v>42557</v>
      </c>
      <c r="F9" s="10">
        <f>IF(DAY(JunSun1)=1,JunSun1+32,JunSun1+39)</f>
        <v>42558</v>
      </c>
      <c r="G9" s="10">
        <f>IF(DAY(JunSun1)=1,JunSun1+33,JunSun1+40)</f>
        <v>42559</v>
      </c>
      <c r="H9" s="10">
        <f>IF(DAY(JunSun1)=1,JunSun1+34,JunSun1+41)</f>
        <v>42560</v>
      </c>
      <c r="I9" s="10">
        <f>IF(DAY(JunSun1)=1,JunSun1+35,JunSun1+42)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VLOOKUP(DAY(C4),DaniSaZaduženjima,1,FALSE)=DAY(C4)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IF(DAY(JulSun1)=1,JulSun1-6,JulSun1+1)</f>
        <v>42548</v>
      </c>
      <c r="D4" s="10">
        <f>IF(DAY(JulSun1)=1,JulSun1-5,JulSun1+2)</f>
        <v>42549</v>
      </c>
      <c r="E4" s="10">
        <f>IF(DAY(JulSun1)=1,JulSun1-4,JulSun1+3)</f>
        <v>42550</v>
      </c>
      <c r="F4" s="10">
        <f>IF(DAY(JulSun1)=1,JulSun1-3,JulSun1+4)</f>
        <v>42551</v>
      </c>
      <c r="G4" s="10">
        <f>IF(DAY(JulSun1)=1,JulSun1-2,JulSun1+5)</f>
        <v>42552</v>
      </c>
      <c r="H4" s="10">
        <f>IF(DAY(JulSun1)=1,JulSun1-1,JulSun1+6)</f>
        <v>42553</v>
      </c>
      <c r="I4" s="10">
        <f>IF(DAY(JulSun1)=1,JulSun1,JulSun1+7)</f>
        <v>42554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IF(DAY(JulSun1)=1,JulSun1+1,JulSun1+8)</f>
        <v>42555</v>
      </c>
      <c r="D5" s="10">
        <f>IF(DAY(JulSun1)=1,JulSun1+2,JulSun1+9)</f>
        <v>42556</v>
      </c>
      <c r="E5" s="10">
        <f>IF(DAY(JulSun1)=1,JulSun1+3,JulSun1+10)</f>
        <v>42557</v>
      </c>
      <c r="F5" s="10">
        <f>IF(DAY(JulSun1)=1,JulSun1+4,JulSun1+11)</f>
        <v>42558</v>
      </c>
      <c r="G5" s="10">
        <f>IF(DAY(JulSun1)=1,JulSun1+5,JulSun1+12)</f>
        <v>42559</v>
      </c>
      <c r="H5" s="10">
        <f>IF(DAY(JulSun1)=1,JulSun1+6,JulSun1+13)</f>
        <v>42560</v>
      </c>
      <c r="I5" s="10">
        <f>IF(DAY(JulSun1)=1,JulSun1+7,JulSun1+14)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42562</v>
      </c>
      <c r="D6" s="10">
        <f>IF(DAY(JulSun1)=1,JulSun1+9,JulSun1+16)</f>
        <v>42563</v>
      </c>
      <c r="E6" s="10">
        <f>IF(DAY(JulSun1)=1,JulSun1+10,JulSun1+17)</f>
        <v>42564</v>
      </c>
      <c r="F6" s="10">
        <f>IF(DAY(JulSun1)=1,JulSun1+11,JulSun1+18)</f>
        <v>42565</v>
      </c>
      <c r="G6" s="10">
        <f>IF(DAY(JulSun1)=1,JulSun1+12,JulSun1+19)</f>
        <v>42566</v>
      </c>
      <c r="H6" s="10">
        <f>IF(DAY(JulSun1)=1,JulSun1+13,JulSun1+20)</f>
        <v>42567</v>
      </c>
      <c r="I6" s="10">
        <f>IF(DAY(JulSun1)=1,JulSun1+14,JulSun1+21)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42569</v>
      </c>
      <c r="D7" s="10">
        <f>IF(DAY(JulSun1)=1,JulSun1+16,JulSun1+23)</f>
        <v>42570</v>
      </c>
      <c r="E7" s="10">
        <f>IF(DAY(JulSun1)=1,JulSun1+17,JulSun1+24)</f>
        <v>42571</v>
      </c>
      <c r="F7" s="10">
        <f>IF(DAY(JulSun1)=1,JulSun1+18,JulSun1+25)</f>
        <v>42572</v>
      </c>
      <c r="G7" s="10">
        <f>IF(DAY(JulSun1)=1,JulSun1+19,JulSun1+26)</f>
        <v>42573</v>
      </c>
      <c r="H7" s="10">
        <f>IF(DAY(JulSun1)=1,JulSun1+20,JulSun1+27)</f>
        <v>42574</v>
      </c>
      <c r="I7" s="10">
        <f>IF(DAY(JulSun1)=1,JulSun1+21,JulSun1+28)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42576</v>
      </c>
      <c r="D8" s="10">
        <f>IF(DAY(JulSun1)=1,JulSun1+23,JulSun1+30)</f>
        <v>42577</v>
      </c>
      <c r="E8" s="10">
        <f>IF(DAY(JulSun1)=1,JulSun1+24,JulSun1+31)</f>
        <v>42578</v>
      </c>
      <c r="F8" s="10">
        <f>IF(DAY(JulSun1)=1,JulSun1+25,JulSun1+32)</f>
        <v>42579</v>
      </c>
      <c r="G8" s="10">
        <f>IF(DAY(JulSun1)=1,JulSun1+26,JulSun1+33)</f>
        <v>42580</v>
      </c>
      <c r="H8" s="10">
        <f>IF(DAY(JulSun1)=1,JulSun1+27,JulSun1+34)</f>
        <v>42581</v>
      </c>
      <c r="I8" s="10">
        <f>IF(DAY(JulSun1)=1,JulSun1+28,JulSun1+35)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42583</v>
      </c>
      <c r="D9" s="10">
        <f>IF(DAY(JulSun1)=1,JulSun1+30,JulSun1+37)</f>
        <v>42584</v>
      </c>
      <c r="E9" s="10">
        <f>IF(DAY(JulSun1)=1,JulSun1+31,JulSun1+38)</f>
        <v>42585</v>
      </c>
      <c r="F9" s="10">
        <f>IF(DAY(JulSun1)=1,JulSun1+32,JulSun1+39)</f>
        <v>42586</v>
      </c>
      <c r="G9" s="10">
        <f>IF(DAY(JulSun1)=1,JulSun1+33,JulSun1+40)</f>
        <v>42587</v>
      </c>
      <c r="H9" s="10">
        <f>IF(DAY(JulSun1)=1,JulSun1+34,JulSun1+41)</f>
        <v>42588</v>
      </c>
      <c r="I9" s="10">
        <f>IF(DAY(JulSun1)=1,JulSun1+35,JulSun1+42)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VLOOKUP(DAY(C4),DaniSaZaduženjima,1,FALSE)=DAY(C4)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34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IF(DAY(AvgSun1)=1,AvgSun1-6,AvgSun1+1)</f>
        <v>42583</v>
      </c>
      <c r="D4" s="10">
        <f>IF(DAY(AvgSun1)=1,AvgSun1-5,AvgSun1+2)</f>
        <v>42584</v>
      </c>
      <c r="E4" s="10">
        <f>IF(DAY(AvgSun1)=1,AvgSun1-4,AvgSun1+3)</f>
        <v>42585</v>
      </c>
      <c r="F4" s="10">
        <f>IF(DAY(AvgSun1)=1,AvgSun1-3,AvgSun1+4)</f>
        <v>42586</v>
      </c>
      <c r="G4" s="10">
        <f>IF(DAY(AvgSun1)=1,AvgSun1-2,AvgSun1+5)</f>
        <v>42587</v>
      </c>
      <c r="H4" s="10">
        <f>IF(DAY(AvgSun1)=1,AvgSun1-1,AvgSun1+6)</f>
        <v>42588</v>
      </c>
      <c r="I4" s="10">
        <f>IF(DAY(AvgSun1)=1,AvgSun1,AvgSun1+7)</f>
        <v>42589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IF(DAY(AvgSun1)=1,AvgSun1+1,AvgSun1+8)</f>
        <v>42590</v>
      </c>
      <c r="D5" s="10">
        <f>IF(DAY(AvgSun1)=1,AvgSun1+2,AvgSun1+9)</f>
        <v>42591</v>
      </c>
      <c r="E5" s="10">
        <f>IF(DAY(AvgSun1)=1,AvgSun1+3,AvgSun1+10)</f>
        <v>42592</v>
      </c>
      <c r="F5" s="10">
        <f>IF(DAY(AvgSun1)=1,AvgSun1+4,AvgSun1+11)</f>
        <v>42593</v>
      </c>
      <c r="G5" s="10">
        <f>IF(DAY(AvgSun1)=1,AvgSun1+5,AvgSun1+12)</f>
        <v>42594</v>
      </c>
      <c r="H5" s="10">
        <f>IF(DAY(AvgSun1)=1,AvgSun1+6,AvgSun1+13)</f>
        <v>42595</v>
      </c>
      <c r="I5" s="10">
        <f>IF(DAY(AvgSun1)=1,AvgSun1+7,AvgSun1+14)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IF(DAY(AvgSun1)=1,AvgSun1+8,AvgSun1+15)</f>
        <v>42597</v>
      </c>
      <c r="D6" s="10">
        <f>IF(DAY(AvgSun1)=1,AvgSun1+9,AvgSun1+16)</f>
        <v>42598</v>
      </c>
      <c r="E6" s="10">
        <f>IF(DAY(AvgSun1)=1,AvgSun1+10,AvgSun1+17)</f>
        <v>42599</v>
      </c>
      <c r="F6" s="10">
        <f>IF(DAY(AvgSun1)=1,AvgSun1+11,AvgSun1+18)</f>
        <v>42600</v>
      </c>
      <c r="G6" s="10">
        <f>IF(DAY(AvgSun1)=1,AvgSun1+12,AvgSun1+19)</f>
        <v>42601</v>
      </c>
      <c r="H6" s="10">
        <f>IF(DAY(AvgSun1)=1,AvgSun1+13,AvgSun1+20)</f>
        <v>42602</v>
      </c>
      <c r="I6" s="10">
        <f>IF(DAY(AvgSun1)=1,AvgSun1+14,AvgSun1+21)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IF(DAY(AvgSun1)=1,AvgSun1+15,AvgSun1+22)</f>
        <v>42604</v>
      </c>
      <c r="D7" s="10">
        <f>IF(DAY(AvgSun1)=1,AvgSun1+16,AvgSun1+23)</f>
        <v>42605</v>
      </c>
      <c r="E7" s="10">
        <f>IF(DAY(AvgSun1)=1,AvgSun1+17,AvgSun1+24)</f>
        <v>42606</v>
      </c>
      <c r="F7" s="10">
        <f>IF(DAY(AvgSun1)=1,AvgSun1+18,AvgSun1+25)</f>
        <v>42607</v>
      </c>
      <c r="G7" s="10">
        <f>IF(DAY(AvgSun1)=1,AvgSun1+19,AvgSun1+26)</f>
        <v>42608</v>
      </c>
      <c r="H7" s="10">
        <f>IF(DAY(AvgSun1)=1,AvgSun1+20,AvgSun1+27)</f>
        <v>42609</v>
      </c>
      <c r="I7" s="10">
        <f>IF(DAY(AvgSun1)=1,AvgSun1+21,AvgSun1+28)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IF(DAY(AvgSun1)=1,AvgSun1+22,AvgSun1+29)</f>
        <v>42611</v>
      </c>
      <c r="D8" s="10">
        <f>IF(DAY(AvgSun1)=1,AvgSun1+23,AvgSun1+30)</f>
        <v>42612</v>
      </c>
      <c r="E8" s="10">
        <f>IF(DAY(AvgSun1)=1,AvgSun1+24,AvgSun1+31)</f>
        <v>42613</v>
      </c>
      <c r="F8" s="10">
        <f>IF(DAY(AvgSun1)=1,AvgSun1+25,AvgSun1+32)</f>
        <v>42614</v>
      </c>
      <c r="G8" s="10">
        <f>IF(DAY(AvgSun1)=1,AvgSun1+26,AvgSun1+33)</f>
        <v>42615</v>
      </c>
      <c r="H8" s="10">
        <f>IF(DAY(AvgSun1)=1,AvgSun1+27,AvgSun1+34)</f>
        <v>42616</v>
      </c>
      <c r="I8" s="10">
        <f>IF(DAY(AvgSun1)=1,AvgSun1+28,AvgSun1+35)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IF(DAY(AvgSun1)=1,AvgSun1+29,AvgSun1+36)</f>
        <v>42618</v>
      </c>
      <c r="D9" s="10">
        <f>IF(DAY(AvgSun1)=1,AvgSun1+30,AvgSun1+37)</f>
        <v>42619</v>
      </c>
      <c r="E9" s="10">
        <f>IF(DAY(AvgSun1)=1,AvgSun1+31,AvgSun1+38)</f>
        <v>42620</v>
      </c>
      <c r="F9" s="10">
        <f>IF(DAY(AvgSun1)=1,AvgSun1+32,AvgSun1+39)</f>
        <v>42621</v>
      </c>
      <c r="G9" s="10">
        <f>IF(DAY(AvgSun1)=1,AvgSun1+33,AvgSun1+40)</f>
        <v>42622</v>
      </c>
      <c r="H9" s="10">
        <f>IF(DAY(AvgSun1)=1,AvgSun1+34,AvgSun1+41)</f>
        <v>42623</v>
      </c>
      <c r="I9" s="10">
        <f>IF(DAY(AvgSun1)=1,AvgSun1+35,AvgSun1+42)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VLOOKUP(DAY(C4),DaniSaZaduženjima,1,FALSE)=DAY(C4)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4.7109375" style="1" customWidth="1"/>
    <col min="3" max="10" width="7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15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35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IF(DAY(SepSun1)=1,SepSun1-6,SepSun1+1)</f>
        <v>42611</v>
      </c>
      <c r="D4" s="10">
        <f>IF(DAY(SepSun1)=1,SepSun1-5,SepSun1+2)</f>
        <v>42612</v>
      </c>
      <c r="E4" s="10">
        <f>IF(DAY(SepSun1)=1,SepSun1-4,SepSun1+3)</f>
        <v>42613</v>
      </c>
      <c r="F4" s="10">
        <f>IF(DAY(SepSun1)=1,SepSun1-3,SepSun1+4)</f>
        <v>42614</v>
      </c>
      <c r="G4" s="10">
        <f>IF(DAY(SepSun1)=1,SepSun1-2,SepSun1+5)</f>
        <v>42615</v>
      </c>
      <c r="H4" s="10">
        <f>IF(DAY(SepSun1)=1,SepSun1-1,SepSun1+6)</f>
        <v>42616</v>
      </c>
      <c r="I4" s="10">
        <f>IF(DAY(SepSun1)=1,SepSun1,SepSun1+7)</f>
        <v>42617</v>
      </c>
      <c r="J4" s="5"/>
      <c r="K4" s="46" t="s">
        <v>1</v>
      </c>
      <c r="L4" s="16"/>
      <c r="M4" s="47"/>
      <c r="N4" s="48"/>
    </row>
    <row r="5" spans="1:14" ht="18" customHeight="1" x14ac:dyDescent="0.2">
      <c r="A5" s="4"/>
      <c r="B5" s="28"/>
      <c r="C5" s="10">
        <f>IF(DAY(SepSun1)=1,SepSun1+1,SepSun1+8)</f>
        <v>42618</v>
      </c>
      <c r="D5" s="10">
        <f>IF(DAY(SepSun1)=1,SepSun1+2,SepSun1+9)</f>
        <v>42619</v>
      </c>
      <c r="E5" s="10">
        <f>IF(DAY(SepSun1)=1,SepSun1+3,SepSun1+10)</f>
        <v>42620</v>
      </c>
      <c r="F5" s="10">
        <f>IF(DAY(SepSun1)=1,SepSun1+4,SepSun1+11)</f>
        <v>42621</v>
      </c>
      <c r="G5" s="10">
        <f>IF(DAY(SepSun1)=1,SepSun1+5,SepSun1+12)</f>
        <v>42622</v>
      </c>
      <c r="H5" s="10">
        <f>IF(DAY(SepSun1)=1,SepSun1+6,SepSun1+13)</f>
        <v>42623</v>
      </c>
      <c r="I5" s="10">
        <f>IF(DAY(SepSun1)=1,SepSun1+7,SepSun1+14)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42625</v>
      </c>
      <c r="D6" s="10">
        <f>IF(DAY(SepSun1)=1,SepSun1+9,SepSun1+16)</f>
        <v>42626</v>
      </c>
      <c r="E6" s="10">
        <f>IF(DAY(SepSun1)=1,SepSun1+10,SepSun1+17)</f>
        <v>42627</v>
      </c>
      <c r="F6" s="10">
        <f>IF(DAY(SepSun1)=1,SepSun1+11,SepSun1+18)</f>
        <v>42628</v>
      </c>
      <c r="G6" s="10">
        <f>IF(DAY(SepSun1)=1,SepSun1+12,SepSun1+19)</f>
        <v>42629</v>
      </c>
      <c r="H6" s="10">
        <f>IF(DAY(SepSun1)=1,SepSun1+13,SepSun1+20)</f>
        <v>42630</v>
      </c>
      <c r="I6" s="10">
        <f>IF(DAY(SepSun1)=1,SepSun1+14,SepSun1+21)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42632</v>
      </c>
      <c r="D7" s="10">
        <f>IF(DAY(SepSun1)=1,SepSun1+16,SepSun1+23)</f>
        <v>42633</v>
      </c>
      <c r="E7" s="10">
        <f>IF(DAY(SepSun1)=1,SepSun1+17,SepSun1+24)</f>
        <v>42634</v>
      </c>
      <c r="F7" s="10">
        <f>IF(DAY(SepSun1)=1,SepSun1+18,SepSun1+25)</f>
        <v>42635</v>
      </c>
      <c r="G7" s="10">
        <f>IF(DAY(SepSun1)=1,SepSun1+19,SepSun1+26)</f>
        <v>42636</v>
      </c>
      <c r="H7" s="10">
        <f>IF(DAY(SepSun1)=1,SepSun1+20,SepSun1+27)</f>
        <v>42637</v>
      </c>
      <c r="I7" s="10">
        <f>IF(DAY(SepSun1)=1,SepSun1+21,SepSun1+28)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42639</v>
      </c>
      <c r="D8" s="10">
        <f>IF(DAY(SepSun1)=1,SepSun1+23,SepSun1+30)</f>
        <v>42640</v>
      </c>
      <c r="E8" s="10">
        <f>IF(DAY(SepSun1)=1,SepSun1+24,SepSun1+31)</f>
        <v>42641</v>
      </c>
      <c r="F8" s="10">
        <f>IF(DAY(SepSun1)=1,SepSun1+25,SepSun1+32)</f>
        <v>42642</v>
      </c>
      <c r="G8" s="10">
        <f>IF(DAY(SepSun1)=1,SepSun1+26,SepSun1+33)</f>
        <v>42643</v>
      </c>
      <c r="H8" s="10">
        <f>IF(DAY(SepSun1)=1,SepSun1+27,SepSun1+34)</f>
        <v>42644</v>
      </c>
      <c r="I8" s="10">
        <f>IF(DAY(SepSun1)=1,SepSun1+28,SepSun1+35)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42646</v>
      </c>
      <c r="D9" s="10">
        <f>IF(DAY(SepSun1)=1,SepSun1+30,SepSun1+37)</f>
        <v>42647</v>
      </c>
      <c r="E9" s="10">
        <f>IF(DAY(SepSun1)=1,SepSun1+31,SepSun1+38)</f>
        <v>42648</v>
      </c>
      <c r="F9" s="10">
        <f>IF(DAY(SepSun1)=1,SepSun1+32,SepSun1+39)</f>
        <v>42649</v>
      </c>
      <c r="G9" s="10">
        <f>IF(DAY(SepSun1)=1,SepSun1+33,SepSun1+40)</f>
        <v>42650</v>
      </c>
      <c r="H9" s="10">
        <f>IF(DAY(SepSun1)=1,SepSun1+34,SepSun1+41)</f>
        <v>42651</v>
      </c>
      <c r="I9" s="10">
        <f>IF(DAY(SepSun1)=1,SepSun1+35,SepSun1+42)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16</v>
      </c>
      <c r="L10" s="16"/>
      <c r="M10" s="37"/>
      <c r="N10" s="38"/>
    </row>
    <row r="11" spans="1:14" ht="18" customHeight="1" x14ac:dyDescent="0.2">
      <c r="A11" s="4"/>
      <c r="B11" s="70" t="s">
        <v>0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1</v>
      </c>
      <c r="C13" s="39" t="s">
        <v>16</v>
      </c>
      <c r="D13" s="41"/>
      <c r="E13" s="39" t="s">
        <v>12</v>
      </c>
      <c r="F13" s="41"/>
      <c r="G13" s="39" t="s">
        <v>13</v>
      </c>
      <c r="H13" s="41"/>
      <c r="I13" s="39" t="s">
        <v>14</v>
      </c>
      <c r="J13" s="40"/>
      <c r="K13" s="11"/>
      <c r="L13" s="17"/>
      <c r="M13" s="33"/>
      <c r="N13" s="34"/>
    </row>
    <row r="14" spans="1:14" ht="18" customHeight="1" x14ac:dyDescent="0.2">
      <c r="B14" s="8" t="s">
        <v>2</v>
      </c>
      <c r="C14" s="53"/>
      <c r="D14" s="54"/>
      <c r="E14" s="53" t="s">
        <v>2</v>
      </c>
      <c r="F14" s="54"/>
      <c r="G14" s="53"/>
      <c r="H14" s="54"/>
      <c r="I14" s="53" t="s">
        <v>2</v>
      </c>
      <c r="J14" s="62"/>
      <c r="K14" s="11"/>
      <c r="L14" s="17"/>
      <c r="M14" s="33"/>
      <c r="N14" s="34"/>
    </row>
    <row r="15" spans="1:14" ht="18" customHeight="1" x14ac:dyDescent="0.2">
      <c r="B15" s="6" t="s">
        <v>3</v>
      </c>
      <c r="C15" s="51"/>
      <c r="D15" s="52"/>
      <c r="E15" s="51" t="s">
        <v>3</v>
      </c>
      <c r="F15" s="52"/>
      <c r="G15" s="51"/>
      <c r="H15" s="52"/>
      <c r="I15" s="59" t="s">
        <v>3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8</v>
      </c>
      <c r="D16" s="54"/>
      <c r="E16" s="53"/>
      <c r="F16" s="54"/>
      <c r="G16" s="53" t="s">
        <v>8</v>
      </c>
      <c r="H16" s="54"/>
      <c r="I16" s="63"/>
      <c r="J16" s="64"/>
      <c r="K16" s="31" t="s">
        <v>12</v>
      </c>
      <c r="L16" s="16"/>
      <c r="M16" s="37"/>
      <c r="N16" s="38"/>
    </row>
    <row r="17" spans="2:14" ht="18" customHeight="1" x14ac:dyDescent="0.2">
      <c r="B17" s="6"/>
      <c r="C17" s="51" t="s">
        <v>9</v>
      </c>
      <c r="D17" s="52"/>
      <c r="E17" s="51"/>
      <c r="F17" s="52"/>
      <c r="G17" s="51" t="s">
        <v>9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4</v>
      </c>
      <c r="C18" s="55"/>
      <c r="D18" s="56"/>
      <c r="E18" s="55" t="s">
        <v>4</v>
      </c>
      <c r="F18" s="56"/>
      <c r="G18" s="55"/>
      <c r="H18" s="56"/>
      <c r="I18" s="55" t="s">
        <v>4</v>
      </c>
      <c r="J18" s="61"/>
      <c r="K18" s="32"/>
      <c r="L18" s="17"/>
      <c r="M18" s="33"/>
      <c r="N18" s="34"/>
    </row>
    <row r="19" spans="2:14" ht="18" customHeight="1" x14ac:dyDescent="0.2">
      <c r="B19" s="6" t="s">
        <v>5</v>
      </c>
      <c r="C19" s="51"/>
      <c r="D19" s="52"/>
      <c r="E19" s="51" t="s">
        <v>5</v>
      </c>
      <c r="F19" s="52"/>
      <c r="G19" s="51"/>
      <c r="H19" s="52"/>
      <c r="I19" s="59" t="s">
        <v>5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13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6</v>
      </c>
      <c r="C26" s="53"/>
      <c r="D26" s="54"/>
      <c r="E26" s="53" t="s">
        <v>6</v>
      </c>
      <c r="F26" s="54"/>
      <c r="G26" s="53"/>
      <c r="H26" s="54"/>
      <c r="I26" s="53" t="s">
        <v>6</v>
      </c>
      <c r="J26" s="62"/>
      <c r="K26" s="11"/>
      <c r="L26" s="17"/>
      <c r="M26" s="33"/>
      <c r="N26" s="34"/>
    </row>
    <row r="27" spans="2:14" ht="18" customHeight="1" x14ac:dyDescent="0.2">
      <c r="B27" s="6" t="s">
        <v>7</v>
      </c>
      <c r="C27" s="51"/>
      <c r="D27" s="52"/>
      <c r="E27" s="51" t="s">
        <v>7</v>
      </c>
      <c r="F27" s="52"/>
      <c r="G27" s="51"/>
      <c r="H27" s="52"/>
      <c r="I27" s="59" t="s">
        <v>7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14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10</v>
      </c>
      <c r="D30" s="54"/>
      <c r="E30" s="53"/>
      <c r="F30" s="54"/>
      <c r="G30" s="53" t="s">
        <v>10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11</v>
      </c>
      <c r="D31" s="52"/>
      <c r="E31" s="51"/>
      <c r="F31" s="52"/>
      <c r="G31" s="51" t="s">
        <v>11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VLOOKUP(DAY(C4),DaniSaZaduženjima,1,FALSE)=DAY(C4)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opsezi</vt:lpstr>
      </vt:variant>
      <vt:variant>
        <vt:i4>37</vt:i4>
      </vt:variant>
    </vt:vector>
  </HeadingPairs>
  <TitlesOfParts>
    <vt:vector size="49" baseType="lpstr">
      <vt:lpstr>Jan</vt:lpstr>
      <vt:lpstr>Feb</vt:lpstr>
      <vt:lpstr>Mart</vt:lpstr>
      <vt:lpstr>Apr</vt:lpstr>
      <vt:lpstr>Maj</vt:lpstr>
      <vt:lpstr>Jun</vt:lpstr>
      <vt:lpstr>Jul</vt:lpstr>
      <vt:lpstr>Avg</vt:lpstr>
      <vt:lpstr>Sep</vt:lpstr>
      <vt:lpstr>Okt</vt:lpstr>
      <vt:lpstr>Nov</vt:lpstr>
      <vt:lpstr>Dec</vt:lpstr>
      <vt:lpstr>Apr!DaniSaZaduženjima</vt:lpstr>
      <vt:lpstr>Avg!DaniSaZaduženjima</vt:lpstr>
      <vt:lpstr>Dec!DaniSaZaduženjima</vt:lpstr>
      <vt:lpstr>Feb!DaniSaZaduženjima</vt:lpstr>
      <vt:lpstr>Jul!DaniSaZaduženjima</vt:lpstr>
      <vt:lpstr>Jun!DaniSaZaduženjima</vt:lpstr>
      <vt:lpstr>Maj!DaniSaZaduženjima</vt:lpstr>
      <vt:lpstr>Mart!DaniSaZaduženjima</vt:lpstr>
      <vt:lpstr>Nov!DaniSaZaduženjima</vt:lpstr>
      <vt:lpstr>Okt!DaniSaZaduženjima</vt:lpstr>
      <vt:lpstr>Sep!DaniSaZaduženjima</vt:lpstr>
      <vt:lpstr>DaniSaZaduženjima</vt:lpstr>
      <vt:lpstr>KalendarskaGodina</vt:lpstr>
      <vt:lpstr>Apr!Oblast_štampanja</vt:lpstr>
      <vt:lpstr>Avg!Oblast_štampanja</vt:lpstr>
      <vt:lpstr>Dec!Oblast_štampanja</vt:lpstr>
      <vt:lpstr>Feb!Oblast_štampanja</vt:lpstr>
      <vt:lpstr>Jan!Oblast_štampanja</vt:lpstr>
      <vt:lpstr>Jul!Oblast_štampanja</vt:lpstr>
      <vt:lpstr>Jun!Oblast_štampanja</vt:lpstr>
      <vt:lpstr>Maj!Oblast_štampanja</vt:lpstr>
      <vt:lpstr>Mart!Oblast_štampanja</vt:lpstr>
      <vt:lpstr>Nov!Oblast_štampanja</vt:lpstr>
      <vt:lpstr>Okt!Oblast_štampanja</vt:lpstr>
      <vt:lpstr>Sep!Oblast_štampanja</vt:lpstr>
      <vt:lpstr>Apr!TabelaSaVažnimDatumima</vt:lpstr>
      <vt:lpstr>Avg!TabelaSaVažnimDatumima</vt:lpstr>
      <vt:lpstr>Dec!TabelaSaVažnimDatumima</vt:lpstr>
      <vt:lpstr>Feb!TabelaSaVažnimDatumima</vt:lpstr>
      <vt:lpstr>Jul!TabelaSaVažnimDatumima</vt:lpstr>
      <vt:lpstr>Jun!TabelaSaVažnimDatumima</vt:lpstr>
      <vt:lpstr>Maj!TabelaSaVažnimDatumima</vt:lpstr>
      <vt:lpstr>Mart!TabelaSaVažnimDatumima</vt:lpstr>
      <vt:lpstr>Nov!TabelaSaVažnimDatumima</vt:lpstr>
      <vt:lpstr>Okt!TabelaSaVažnimDatumima</vt:lpstr>
      <vt:lpstr>Sep!TabelaSaVažnimDatumima</vt:lpstr>
      <vt:lpstr>TabelaSaVažnimDatumima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korisnik</cp:lastModifiedBy>
  <dcterms:created xsi:type="dcterms:W3CDTF">2013-11-22T23:21:45Z</dcterms:created>
  <dcterms:modified xsi:type="dcterms:W3CDTF">2013-01-26T09:28:33Z</dcterms:modified>
</cp:coreProperties>
</file>