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08"/>
  <workbookPr codeName="ThisWorkbook"/>
  <mc:AlternateContent xmlns:mc="http://schemas.openxmlformats.org/markup-compatibility/2006">
    <mc:Choice Requires="x15">
      <x15ac:absPath xmlns:x15ac="http://schemas.microsoft.com/office/spreadsheetml/2010/11/ac" url="\\store\Phases6\Accounts\Template\O16_Template\20190515_Accessibility_WAC_Win32_iOS_Q4_B7\04_PreDTP_Done\sl-SI\"/>
    </mc:Choice>
  </mc:AlternateContent>
  <xr:revisionPtr revIDLastSave="0" documentId="13_ncr:1_{0A558413-C0BE-4808-BD3F-A2962A3CE9B5}" xr6:coauthVersionLast="43" xr6:coauthVersionMax="43" xr10:uidLastSave="{00000000-0000-0000-0000-000000000000}"/>
  <bookViews>
    <workbookView xWindow="-120" yWindow="-120" windowWidth="28890" windowHeight="16110" tabRatio="926" xr2:uid="{00000000-000D-0000-FFFF-FFFF00000000}"/>
  </bookViews>
  <sheets>
    <sheet name="Sledilnik Teža" sheetId="8" r:id="rId1"/>
    <sheet name="Sledilnik obsega pasu" sheetId="9" r:id="rId2"/>
    <sheet name="Sledilnik bicepsov" sheetId="10" r:id="rId3"/>
    <sheet name="Sledilnik bokov" sheetId="7" r:id="rId4"/>
    <sheet name="Sledilnik stegen" sheetId="6" r:id="rId5"/>
    <sheet name="Dnevnik dejavnosti" sheetId="2" r:id="rId6"/>
    <sheet name="Dnevnik obrokov" sheetId="3" r:id="rId7"/>
  </sheets>
  <definedNames>
    <definedName name="Cilj1" localSheetId="0">'Sledilnik Teža'!$D$13</definedName>
    <definedName name="Cilj1Oznaka" localSheetId="0">'Sledilnik Teža'!$B$13</definedName>
    <definedName name="Cilj2" localSheetId="0">'Sledilnik Teža'!$D$14</definedName>
    <definedName name="Cilj2Oznaka" localSheetId="0">'Sledilnik Teža'!$B$14</definedName>
    <definedName name="Cilj3" localSheetId="0">'Sledilnik Teža'!$D$15</definedName>
    <definedName name="Cilj3Oznaka" localSheetId="0">'Sledilnik Teža'!$B$15</definedName>
    <definedName name="Cilj4" localSheetId="0">'Sledilnik Teža'!$D$16</definedName>
    <definedName name="Cilj4Oznaka" localSheetId="0">'Sledilnik Teža'!$B$16</definedName>
    <definedName name="CiljnaTeža" localSheetId="0">'Sledilnik Teža'!$D$12</definedName>
    <definedName name="DokončajVse">AND('Sledilnik Teža'!$C$6&gt;0,'Sledilnik Teža'!$C$12&gt;0)</definedName>
    <definedName name="DrugoSkupaj" localSheetId="2">'Sledilnik bicepsov'!SkupnaVsota-SUM('Dnevnik dejavnosti'!$C$4:$C$7)</definedName>
    <definedName name="DrugoSkupaj" localSheetId="3">'Sledilnik bokov'!SkupnaVsota-SUM('Dnevnik dejavnosti'!$C$4:$C$7)</definedName>
    <definedName name="DrugoSkupaj" localSheetId="1">'Sledilnik obsega pasu'!SkupnaVsota-SUM('Dnevnik dejavnosti'!$C$4:$C$7)</definedName>
    <definedName name="DrugoSkupaj" localSheetId="4">'Sledilnik stegen'!SkupnaVsota-SUM('Dnevnik dejavnosti'!$C$4:$C$7)</definedName>
    <definedName name="DrugoSkupaj" localSheetId="0">'Sledilnik Teža'!SkupnaVsota-SUM('Dnevnik dejavnosti'!$C$4:$C$7)</definedName>
    <definedName name="DrugoSkupaj">SkupnaVsota-SUM('Dnevnik dejavnosti'!$C$4:$C$7)</definedName>
    <definedName name="IskanjePoDatumu">'Dnevnik obrokov'!$D$5</definedName>
    <definedName name="ITM">IF('Sledilnik Teža'!$C$7="Imperialna",ITMTeža*703,ITMTeža)</definedName>
    <definedName name="ITMTeža">'Sledilnik Teža'!TrenutnaTeža/'Sledilnik Teža'!ITMVišina</definedName>
    <definedName name="ITMVišina" localSheetId="0">'Sledilnik Teža'!$C$6*'Sledilnik Teža'!$C$6</definedName>
    <definedName name="Kategorija1">'Dnevnik dejavnosti'!$B$4</definedName>
    <definedName name="Kategorija2">'Dnevnik dejavnosti'!$B$5</definedName>
    <definedName name="Kategorija3">'Dnevnik dejavnosti'!$B$6</definedName>
    <definedName name="Kategorija4">'Dnevnik dejavnosti'!$B$7</definedName>
    <definedName name="Kategorija5">'Dnevnik dejavnosti'!$B$8</definedName>
    <definedName name="MerskaEnota" localSheetId="0">'Sledilnik Teža'!$C$7</definedName>
    <definedName name="SkupnaVsota" localSheetId="2">SUM(DnevnikDejavnosti[RAZDALJA])</definedName>
    <definedName name="SkupnaVsota" localSheetId="3">SUM(DnevnikDejavnosti[RAZDALJA])</definedName>
    <definedName name="SkupnaVsota" localSheetId="1">SUM(DnevnikDejavnosti[RAZDALJA])</definedName>
    <definedName name="SkupnaVsota" localSheetId="4">SUM(DnevnikDejavnosti[RAZDALJA])</definedName>
    <definedName name="SkupnaVsota" localSheetId="0">SUM(DnevnikDejavnosti[RAZDALJA])</definedName>
    <definedName name="SkupnaVsota">SUM(DnevnikDejavnosti[RAZDALJA])</definedName>
    <definedName name="Spol" localSheetId="0">'Sledilnik Teža'!$C$4</definedName>
    <definedName name="TežaOznaka" localSheetId="0">'Sledilnik Teža'!$B$12</definedName>
    <definedName name="_xlnm.Print_Titles" localSheetId="5">'Dnevnik dejavnosti'!$10:$10</definedName>
    <definedName name="_xlnm.Print_Titles" localSheetId="6">'Dnevnik obrokov'!$7:$7</definedName>
    <definedName name="_xlnm.Print_Titles" localSheetId="2">'Sledilnik bicepsov'!$3:$4</definedName>
    <definedName name="_xlnm.Print_Titles" localSheetId="3">'Sledilnik bokov'!$3:$4</definedName>
    <definedName name="_xlnm.Print_Titles" localSheetId="1">'Sledilnik obsega pasu'!$3:$4</definedName>
    <definedName name="_xlnm.Print_Titles" localSheetId="4">'Sledilnik stegen'!$3:$4</definedName>
    <definedName name="_xlnm.Print_Titles" localSheetId="0">'Sledilnik Teža'!$18:$19</definedName>
    <definedName name="TrenutnaTeža" localSheetId="0">'Sledilnik Teža'!$C$12</definedName>
    <definedName name="Višina" localSheetId="0">'Sledilnik Teža'!$C$6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3" l="1"/>
  <c r="B9" i="8" l="1"/>
  <c r="B3" i="7"/>
  <c r="B3" i="6"/>
  <c r="B3" i="10"/>
  <c r="B18" i="8"/>
  <c r="B3" i="9"/>
  <c r="B9" i="3" l="1"/>
  <c r="B10" i="3"/>
  <c r="B11" i="3"/>
  <c r="B12" i="3"/>
  <c r="B13" i="3"/>
  <c r="B14" i="3"/>
  <c r="B15" i="3"/>
  <c r="B16" i="3"/>
  <c r="B17" i="3"/>
  <c r="B18" i="3"/>
  <c r="B12" i="2"/>
  <c r="B13" i="2"/>
  <c r="B14" i="2"/>
  <c r="B15" i="2"/>
  <c r="E3" i="8" l="1"/>
  <c r="E10" i="8"/>
  <c r="C8" i="8" l="1"/>
  <c r="B9" i="10" l="1"/>
  <c r="B8" i="10"/>
  <c r="B7" i="10"/>
  <c r="B6" i="10"/>
  <c r="B5" i="10"/>
  <c r="B8" i="9"/>
  <c r="B7" i="9"/>
  <c r="B6" i="9"/>
  <c r="B5" i="9"/>
  <c r="B25" i="8"/>
  <c r="B24" i="8"/>
  <c r="B23" i="8"/>
  <c r="B22" i="8"/>
  <c r="B21" i="8"/>
  <c r="B20" i="8"/>
  <c r="B7" i="7" l="1"/>
  <c r="B6" i="7"/>
  <c r="B5" i="7"/>
  <c r="B11" i="6"/>
  <c r="B10" i="6"/>
  <c r="B9" i="6"/>
  <c r="B8" i="6"/>
  <c r="B7" i="6"/>
  <c r="B6" i="6"/>
  <c r="B5" i="6"/>
  <c r="B8" i="3" l="1"/>
  <c r="B11" i="2"/>
  <c r="C8" i="2" l="1"/>
  <c r="F3" i="3" l="1"/>
  <c r="G3" i="3"/>
  <c r="H3" i="3"/>
  <c r="I3" i="3"/>
  <c r="J3" i="3"/>
  <c r="K3" i="3"/>
  <c r="L3" i="3"/>
  <c r="E3" i="3"/>
  <c r="F5" i="3"/>
  <c r="G5" i="3"/>
  <c r="H5" i="3"/>
  <c r="I5" i="3"/>
  <c r="J5" i="3"/>
  <c r="K5" i="3"/>
  <c r="L5" i="3"/>
  <c r="E5" i="3"/>
  <c r="C4" i="2"/>
  <c r="C5" i="2"/>
  <c r="C6" i="2"/>
  <c r="C7" i="2"/>
</calcChain>
</file>

<file path=xl/sharedStrings.xml><?xml version="1.0" encoding="utf-8"?>
<sst xmlns="http://schemas.openxmlformats.org/spreadsheetml/2006/main" count="110" uniqueCount="72">
  <si>
    <t>NAČRT TELESNE PRIPRAVLJENOSTI</t>
  </si>
  <si>
    <t>O MENI:</t>
  </si>
  <si>
    <t>Spol:</t>
  </si>
  <si>
    <t>Starost:</t>
  </si>
  <si>
    <t>Višina:</t>
  </si>
  <si>
    <t>Enota:</t>
  </si>
  <si>
    <t>ITM:</t>
  </si>
  <si>
    <t>ZAČETNI PODATKI:</t>
  </si>
  <si>
    <t>Vrsta</t>
  </si>
  <si>
    <t>Teža</t>
  </si>
  <si>
    <t>Datum</t>
  </si>
  <si>
    <t>Ženska</t>
  </si>
  <si>
    <t>Imperialna</t>
  </si>
  <si>
    <t>Trenutno</t>
  </si>
  <si>
    <t>Čas</t>
  </si>
  <si>
    <t>Cilj</t>
  </si>
  <si>
    <t>Črtni grafikon za sledenje napredku vsake začetne vrednosti, vključno z boki, pasom, stegni in bicepsi, se nahaja v tej celici.</t>
  </si>
  <si>
    <t>Ploščinski grafikon za sledenje napredku teže se nahaja v tej celici.</t>
  </si>
  <si>
    <t>Obris osebe v različnih položajih vadbe se nahaja v tej celici.</t>
  </si>
  <si>
    <t>Velikost</t>
  </si>
  <si>
    <t>DNEVNIK DEJAVNOSTI</t>
  </si>
  <si>
    <t>DEJAVNOSTI</t>
  </si>
  <si>
    <t>Kolesarjenje</t>
  </si>
  <si>
    <t>Tek</t>
  </si>
  <si>
    <t>Hoja</t>
  </si>
  <si>
    <t>Plavanje</t>
  </si>
  <si>
    <t>Drugo</t>
  </si>
  <si>
    <t>DATUM</t>
  </si>
  <si>
    <t>DEJAVNOST</t>
  </si>
  <si>
    <t>ENOTA</t>
  </si>
  <si>
    <t>ČAS ZAČETKA</t>
  </si>
  <si>
    <t>TRAJANJE</t>
  </si>
  <si>
    <t>RAZDALJA</t>
  </si>
  <si>
    <t>KALORIJE</t>
  </si>
  <si>
    <t>OPOMBA</t>
  </si>
  <si>
    <t>Vroče in vlažno</t>
  </si>
  <si>
    <t xml:space="preserve">       </t>
  </si>
  <si>
    <t>DNEVNIK OBROKOV</t>
  </si>
  <si>
    <t>MOJI CILJI PREHRANJEVANJA</t>
  </si>
  <si>
    <t>OBROK</t>
  </si>
  <si>
    <t>Zajtrk</t>
  </si>
  <si>
    <t>Malica</t>
  </si>
  <si>
    <t>Kosilo</t>
  </si>
  <si>
    <t>Večerja</t>
  </si>
  <si>
    <t xml:space="preserve">Dnevni vnos: </t>
  </si>
  <si>
    <t>HRANA</t>
  </si>
  <si>
    <t>Grški jogurt</t>
  </si>
  <si>
    <t>Jabolko</t>
  </si>
  <si>
    <t>Zavitek s solato in mangom</t>
  </si>
  <si>
    <t>Taco s kozicami (2)</t>
  </si>
  <si>
    <t>Surovi orehi</t>
  </si>
  <si>
    <t>Neobdelana zrna ovsenih kosmičev</t>
  </si>
  <si>
    <t>Pomaranča</t>
  </si>
  <si>
    <t>Bučke z omako</t>
  </si>
  <si>
    <t>Pečena polenovka</t>
  </si>
  <si>
    <t>Mešana zelenjava na žaru</t>
  </si>
  <si>
    <t>Sladoledna kupa</t>
  </si>
  <si>
    <t>MAŠČOBE</t>
  </si>
  <si>
    <t>HOLESTEROL</t>
  </si>
  <si>
    <t>NATRIJ</t>
  </si>
  <si>
    <t>OGLJIKOVI HIDRATI</t>
  </si>
  <si>
    <t>BELJAKOVINE</t>
  </si>
  <si>
    <t>SLADKORJI</t>
  </si>
  <si>
    <t>VLAKNINE</t>
  </si>
  <si>
    <t>VSOTA</t>
  </si>
  <si>
    <t>milje</t>
  </si>
  <si>
    <t>koraki</t>
  </si>
  <si>
    <t>metri</t>
  </si>
  <si>
    <t>Pasu</t>
  </si>
  <si>
    <t>Bicepsov</t>
  </si>
  <si>
    <t>Stegen</t>
  </si>
  <si>
    <t>Bokov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</si>
</sst>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F400]h:mm:ss\ AM/PM"/>
    <numFmt numFmtId="170" formatCode="h:mm:ss;@"/>
  </numFmts>
  <fonts count="24" x14ac:knownFonts="1">
    <font>
      <sz val="11"/>
      <color theme="3"/>
      <name val="Calibri"/>
      <family val="2"/>
      <scheme val="minor"/>
    </font>
    <font>
      <sz val="11"/>
      <color theme="1"/>
      <name val="Calibri"/>
      <family val="2"/>
      <scheme val="minor"/>
    </font>
    <font>
      <b/>
      <sz val="11"/>
      <color theme="1"/>
      <name val="Calibri"/>
      <family val="2"/>
      <scheme val="minor"/>
    </font>
    <font>
      <sz val="10"/>
      <color theme="3"/>
      <name val="Calibri"/>
      <family val="2"/>
      <scheme val="min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11"/>
      <color theme="4" tint="-0.249977111117893"/>
      <name val="Calibri"/>
      <family val="2"/>
      <scheme val="minor"/>
    </font>
    <font>
      <b/>
      <sz val="11"/>
      <color theme="3"/>
      <name val="Calibri"/>
      <family val="2"/>
      <scheme val="minor"/>
    </font>
    <font>
      <b/>
      <sz val="11"/>
      <color theme="0"/>
      <name val="Calibri"/>
      <family val="2"/>
      <scheme val="minor"/>
    </font>
    <font>
      <i/>
      <sz val="11"/>
      <color theme="1" tint="0.34998626667073579"/>
      <name val="Calibri"/>
      <family val="2"/>
      <scheme val="minor"/>
    </font>
    <font>
      <b/>
      <sz val="36"/>
      <color theme="4" tint="-0.24994659260841701"/>
      <name val="Calibri"/>
      <family val="2"/>
      <scheme val="major"/>
    </font>
    <font>
      <sz val="11"/>
      <color theme="4" tint="-0.499984740745262"/>
      <name val="Calibri"/>
      <family val="2"/>
      <scheme val="minor"/>
    </font>
    <font>
      <b/>
      <sz val="36"/>
      <color theme="0"/>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13" fillId="0" borderId="0" applyNumberFormat="0" applyFill="0" applyBorder="0" applyAlignment="0" applyProtection="0"/>
    <xf numFmtId="0" fontId="6" fillId="3" borderId="0" applyNumberFormat="0" applyProtection="0">
      <alignment horizontal="left" vertical="center" indent="1"/>
    </xf>
    <xf numFmtId="0" fontId="5" fillId="0" borderId="0" applyNumberFormat="0" applyFill="0" applyBorder="0" applyAlignment="0" applyProtection="0"/>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10" fillId="0" borderId="2" applyNumberFormat="0" applyFill="0" applyAlignment="0" applyProtection="0"/>
    <xf numFmtId="0" fontId="8" fillId="4" borderId="1"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3" applyNumberFormat="0" applyAlignment="0" applyProtection="0"/>
    <xf numFmtId="0" fontId="20" fillId="9" borderId="4" applyNumberFormat="0" applyAlignment="0" applyProtection="0"/>
    <xf numFmtId="0" fontId="21" fillId="9" borderId="3" applyNumberFormat="0" applyAlignment="0" applyProtection="0"/>
    <xf numFmtId="0" fontId="22" fillId="0" borderId="5" applyNumberFormat="0" applyFill="0" applyAlignment="0" applyProtection="0"/>
    <xf numFmtId="0" fontId="11" fillId="10" borderId="6" applyNumberFormat="0" applyAlignment="0" applyProtection="0"/>
    <xf numFmtId="0" fontId="23" fillId="0" borderId="0" applyNumberFormat="0" applyFill="0" applyBorder="0" applyAlignment="0" applyProtection="0"/>
    <xf numFmtId="0" fontId="2" fillId="0" borderId="7"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6">
    <xf numFmtId="0" fontId="0" fillId="0" borderId="0" xfId="0">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lignment vertical="center" wrapText="1"/>
    </xf>
    <xf numFmtId="0" fontId="3" fillId="2" borderId="0" xfId="0" applyFont="1" applyFill="1">
      <alignment vertical="center" wrapText="1"/>
    </xf>
    <xf numFmtId="0" fontId="0" fillId="0" borderId="0" xfId="0">
      <alignment vertical="center" wrapText="1"/>
    </xf>
    <xf numFmtId="0" fontId="0" fillId="0" borderId="0" xfId="0">
      <alignment vertical="center" wrapText="1"/>
    </xf>
    <xf numFmtId="14" fontId="0" fillId="0" borderId="0" xfId="0" applyNumberFormat="1">
      <alignment vertical="center" wrapText="1"/>
    </xf>
    <xf numFmtId="168" fontId="0" fillId="0" borderId="0" xfId="0" applyNumberFormat="1">
      <alignment vertical="center" wrapText="1"/>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0" fillId="0" borderId="0" xfId="0" applyFont="1" applyFill="1" applyBorder="1" applyAlignment="1"/>
    <xf numFmtId="2" fontId="0" fillId="0" borderId="0" xfId="0" applyNumberFormat="1" applyAlignment="1">
      <alignment horizontal="left"/>
    </xf>
    <xf numFmtId="0" fontId="0" fillId="0" borderId="0" xfId="0" applyAlignment="1">
      <alignment horizontal="left" indent="1"/>
    </xf>
    <xf numFmtId="0" fontId="2"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lignment vertical="center" wrapText="1"/>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9" fillId="0" borderId="0" xfId="0" applyFont="1" applyAlignment="1">
      <alignment horizontal="center" vertical="center"/>
    </xf>
    <xf numFmtId="168" fontId="9" fillId="0" borderId="0" xfId="0" applyNumberFormat="1" applyFont="1" applyAlignment="1">
      <alignment horizontal="center" vertical="center"/>
    </xf>
    <xf numFmtId="0" fontId="6" fillId="3" borderId="0" xfId="2">
      <alignment horizontal="left" vertical="center" indent="1"/>
    </xf>
    <xf numFmtId="0" fontId="13" fillId="0" borderId="0" xfId="1" applyAlignment="1">
      <alignment vertical="center"/>
    </xf>
    <xf numFmtId="0" fontId="0" fillId="0" borderId="0" xfId="0" applyFont="1" applyAlignment="1">
      <alignment horizontal="left" vertical="center" indent="13"/>
    </xf>
    <xf numFmtId="0" fontId="6" fillId="3" borderId="0" xfId="2" applyAlignment="1">
      <alignment horizontal="left" vertical="center"/>
    </xf>
    <xf numFmtId="0" fontId="6" fillId="3" borderId="0" xfId="2" applyAlignment="1">
      <alignment horizontal="center" vertical="center"/>
    </xf>
    <xf numFmtId="0" fontId="13" fillId="0" borderId="0" xfId="1" applyAlignment="1">
      <alignment vertical="center"/>
    </xf>
    <xf numFmtId="14" fontId="0" fillId="0" borderId="0" xfId="0" applyNumberFormat="1" applyFont="1">
      <alignment vertical="center" wrapText="1"/>
    </xf>
    <xf numFmtId="168" fontId="0" fillId="0" borderId="0" xfId="0" applyNumberFormat="1" applyFont="1">
      <alignment vertical="center" wrapText="1"/>
    </xf>
    <xf numFmtId="0" fontId="0" fillId="0" borderId="0" xfId="0" applyFont="1">
      <alignment vertical="center" wrapText="1"/>
    </xf>
    <xf numFmtId="0" fontId="11" fillId="3" borderId="0" xfId="0" applyFont="1" applyFill="1" applyBorder="1" applyAlignment="1">
      <alignment horizontal="center" vertical="center"/>
    </xf>
    <xf numFmtId="0" fontId="8" fillId="0" borderId="0" xfId="0" applyFont="1" applyAlignment="1">
      <alignment horizontal="left" vertical="center" indent="2"/>
    </xf>
    <xf numFmtId="169" fontId="0" fillId="0" borderId="0" xfId="0" applyNumberFormat="1">
      <alignment vertical="center" wrapText="1"/>
    </xf>
    <xf numFmtId="169" fontId="0" fillId="0" borderId="0" xfId="0" applyNumberFormat="1" applyFont="1">
      <alignment vertical="center" wrapText="1"/>
    </xf>
    <xf numFmtId="14" fontId="0" fillId="0" borderId="0" xfId="0" applyNumberFormat="1" applyFont="1" applyAlignment="1">
      <alignment horizontal="right" vertical="center" wrapText="1" indent="2"/>
    </xf>
    <xf numFmtId="0" fontId="0" fillId="0" borderId="0" xfId="0" applyFont="1" applyAlignment="1">
      <alignment horizontal="left" vertical="center"/>
    </xf>
    <xf numFmtId="170" fontId="0" fillId="0" borderId="0" xfId="0" applyNumberFormat="1" applyFont="1" applyAlignment="1">
      <alignment horizontal="right" vertical="center" wrapText="1" indent="1"/>
    </xf>
    <xf numFmtId="0" fontId="0" fillId="0" borderId="0" xfId="0" applyFont="1" applyAlignment="1">
      <alignment horizontal="right" vertical="center" indent="1"/>
    </xf>
    <xf numFmtId="0" fontId="0" fillId="0" borderId="0" xfId="0" applyFont="1" applyAlignment="1">
      <alignment vertical="center"/>
    </xf>
    <xf numFmtId="0" fontId="3" fillId="2" borderId="0" xfId="0" applyNumberFormat="1" applyFont="1" applyFill="1">
      <alignment vertical="center" wrapText="1"/>
    </xf>
    <xf numFmtId="169" fontId="0" fillId="0" borderId="0" xfId="0" applyNumberFormat="1" applyFont="1" applyAlignment="1">
      <alignment horizontal="right" vertical="center" indent="1"/>
    </xf>
    <xf numFmtId="0" fontId="14" fillId="0" borderId="0" xfId="0" applyNumberFormat="1" applyFont="1" applyAlignment="1">
      <alignment horizontal="left" vertical="center" indent="13"/>
    </xf>
    <xf numFmtId="0" fontId="4" fillId="0" borderId="0" xfId="0" applyFont="1">
      <alignment vertical="center" wrapText="1"/>
    </xf>
    <xf numFmtId="0" fontId="5" fillId="0" borderId="0" xfId="3" applyFill="1" applyAlignment="1">
      <alignment horizontal="left"/>
    </xf>
    <xf numFmtId="0" fontId="7" fillId="0" borderId="0" xfId="1" applyFont="1" applyAlignment="1">
      <alignment vertical="center"/>
    </xf>
    <xf numFmtId="0" fontId="6" fillId="3" borderId="0" xfId="2">
      <alignment horizontal="left" vertical="center" indent="1"/>
    </xf>
    <xf numFmtId="0" fontId="0" fillId="0" borderId="0" xfId="0" applyAlignment="1">
      <alignment horizontal="center" vertical="center" wrapText="1"/>
    </xf>
    <xf numFmtId="0" fontId="13" fillId="2" borderId="0" xfId="1" applyFill="1" applyAlignment="1">
      <alignment vertical="center"/>
    </xf>
    <xf numFmtId="0" fontId="6" fillId="3" borderId="0" xfId="2" applyAlignment="1">
      <alignment horizontal="left" vertical="center" indent="1"/>
    </xf>
    <xf numFmtId="0" fontId="13" fillId="0" borderId="0" xfId="1" applyAlignment="1">
      <alignment vertical="center"/>
    </xf>
    <xf numFmtId="0" fontId="15" fillId="0" borderId="0" xfId="1" applyFont="1" applyAlignment="1">
      <alignment vertical="center"/>
    </xf>
  </cellXfs>
  <cellStyles count="47">
    <cellStyle name="20 % – Poudarek1" xfId="24" builtinId="30" customBuiltin="1"/>
    <cellStyle name="20 % – Poudarek2" xfId="28" builtinId="34" customBuiltin="1"/>
    <cellStyle name="20 % – Poudarek3" xfId="32" builtinId="38" customBuiltin="1"/>
    <cellStyle name="20 % – Poudarek4" xfId="36" builtinId="42" customBuiltin="1"/>
    <cellStyle name="20 % – Poudarek5" xfId="40" builtinId="46" customBuiltin="1"/>
    <cellStyle name="20 % – Poudarek6" xfId="44" builtinId="50" customBuiltin="1"/>
    <cellStyle name="40 % – Poudarek1" xfId="25" builtinId="31" customBuiltin="1"/>
    <cellStyle name="40 % – Poudarek2" xfId="29" builtinId="35" customBuiltin="1"/>
    <cellStyle name="40 % – Poudarek3" xfId="33" builtinId="39" customBuiltin="1"/>
    <cellStyle name="40 % – Poudarek4" xfId="37" builtinId="43" customBuiltin="1"/>
    <cellStyle name="40 % – Poudarek5" xfId="41" builtinId="47" customBuiltin="1"/>
    <cellStyle name="40 % – Poudarek6" xfId="45" builtinId="51" customBuiltin="1"/>
    <cellStyle name="60 % – Poudarek1" xfId="26" builtinId="32" customBuiltin="1"/>
    <cellStyle name="60 % – Poudarek2" xfId="30" builtinId="36" customBuiltin="1"/>
    <cellStyle name="60 % – Poudarek3" xfId="34" builtinId="40" customBuiltin="1"/>
    <cellStyle name="60 % – Poudarek4" xfId="38" builtinId="44" customBuiltin="1"/>
    <cellStyle name="60 % – Poudarek5" xfId="42" builtinId="48" customBuiltin="1"/>
    <cellStyle name="60 % – Poudarek6" xfId="46" builtinId="52" customBuiltin="1"/>
    <cellStyle name="Dobro" xfId="13" builtinId="26" customBuiltin="1"/>
    <cellStyle name="Izhod" xfId="17" builtinId="21" customBuiltin="1"/>
    <cellStyle name="Naslov" xfId="1" builtinId="15" customBuiltin="1"/>
    <cellStyle name="Naslov 1" xfId="2" builtinId="16" customBuiltin="1"/>
    <cellStyle name="Naslov 2" xfId="3" builtinId="17" customBuiltin="1"/>
    <cellStyle name="Naslov 3" xfId="9" builtinId="18" customBuiltin="1"/>
    <cellStyle name="Naslov 4" xfId="12" builtinId="19" customBuiltin="1"/>
    <cellStyle name="Navadno" xfId="0" builtinId="0" customBuiltin="1"/>
    <cellStyle name="Nevtralno" xfId="15" builtinId="28" customBuiltin="1"/>
    <cellStyle name="Odstotek" xfId="8" builtinId="5" customBuiltin="1"/>
    <cellStyle name="Opomba" xfId="10" builtinId="10" customBuiltin="1"/>
    <cellStyle name="Opozorilo" xfId="21" builtinId="11" customBuiltin="1"/>
    <cellStyle name="Pojasnjevalno besedilo" xfId="11" builtinId="53" customBuiltin="1"/>
    <cellStyle name="Poudarek1" xfId="23" builtinId="29" customBuiltin="1"/>
    <cellStyle name="Poudarek2" xfId="27" builtinId="33" customBuiltin="1"/>
    <cellStyle name="Poudarek3" xfId="31" builtinId="37" customBuiltin="1"/>
    <cellStyle name="Poudarek4" xfId="35" builtinId="41" customBuiltin="1"/>
    <cellStyle name="Poudarek5" xfId="39" builtinId="45" customBuiltin="1"/>
    <cellStyle name="Poudarek6" xfId="43" builtinId="49" customBuiltin="1"/>
    <cellStyle name="Povezana celica" xfId="19" builtinId="24" customBuiltin="1"/>
    <cellStyle name="Preveri celico" xfId="20" builtinId="23" customBuiltin="1"/>
    <cellStyle name="Računanje" xfId="18" builtinId="22" customBuiltin="1"/>
    <cellStyle name="Slabo" xfId="14" builtinId="27" customBuiltin="1"/>
    <cellStyle name="Valuta" xfId="6" builtinId="4" customBuiltin="1"/>
    <cellStyle name="Valuta [0]" xfId="7" builtinId="7" customBuiltin="1"/>
    <cellStyle name="Vejica" xfId="4" builtinId="3" customBuiltin="1"/>
    <cellStyle name="Vejica [0]" xfId="5" builtinId="6" customBuiltin="1"/>
    <cellStyle name="Vnos" xfId="16" builtinId="20" customBuiltin="1"/>
    <cellStyle name="Vsota" xfId="22" builtinId="25" customBuiltin="1"/>
  </cellStyles>
  <dxfs count="55">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mm/yyyy"/>
      <alignment horizontal="right" vertical="center" textRotation="0" wrapText="0" indent="1" justifyLastLine="0" shrinkToFit="0" readingOrder="0"/>
    </dxf>
    <dxf>
      <font>
        <color rgb="FFFF0000"/>
      </font>
    </dxf>
    <dxf>
      <font>
        <strike val="0"/>
        <outline val="0"/>
        <shadow val="0"/>
        <u val="none"/>
        <vertAlign val="baseline"/>
        <sz val="11"/>
        <color theme="3"/>
        <name val="Calibri"/>
        <family val="2"/>
        <scheme val="minor"/>
      </font>
      <alignment horizontal="general" vertical="center" textRotation="0" wrapText="0" indent="0" justifyLastLine="0" shrinkToFit="0" readingOrder="0"/>
    </dxf>
    <dxf>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right" vertical="center" textRotation="0" wrapText="0" indent="1" justifyLastLine="0" shrinkToFit="0" readingOrder="0"/>
    </dxf>
    <dxf>
      <font>
        <strike val="0"/>
        <outline val="0"/>
        <shadow val="0"/>
        <u val="none"/>
        <vertAlign val="baseline"/>
        <sz val="11"/>
        <color theme="3"/>
        <name val="Calibri"/>
        <family val="2"/>
        <scheme val="minor"/>
      </font>
      <numFmt numFmtId="170" formatCode="h:mm:ss;@"/>
      <alignment horizontal="right" vertical="center" textRotation="0" wrapText="1" indent="1" justifyLastLine="0" shrinkToFit="0" readingOrder="0"/>
    </dxf>
    <dxf>
      <alignment horizontal="right" vertical="center" textRotation="0" wrapText="0" indent="1" justifyLastLine="0" shrinkToFit="0" readingOrder="0"/>
    </dxf>
    <dxf>
      <font>
        <strike val="0"/>
        <outline val="0"/>
        <shadow val="0"/>
        <u val="none"/>
        <vertAlign val="baseline"/>
        <sz val="11"/>
        <color theme="3"/>
        <name val="Calibri"/>
        <family val="2"/>
        <scheme val="minor"/>
      </font>
      <numFmt numFmtId="169" formatCode="[$-F400]h:mm:ss\ AM/PM"/>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0"/>
        <color theme="3"/>
        <name val="Calibri"/>
        <scheme val="minor"/>
      </font>
    </dxf>
    <dxf>
      <font>
        <strike val="0"/>
        <outline val="0"/>
        <shadow val="0"/>
        <u val="none"/>
        <vertAlign val="baseline"/>
        <sz val="11"/>
        <color theme="3"/>
        <name val="Calibri"/>
        <family val="2"/>
        <scheme val="minor"/>
      </font>
      <numFmt numFmtId="19" formatCode="d/mm/yyyy"/>
      <alignment horizontal="right" vertical="center" textRotation="0" wrapText="1" indent="2" justifyLastLine="0" shrinkToFit="0" readingOrder="0"/>
    </dxf>
    <dxf>
      <font>
        <strike val="0"/>
        <outline val="0"/>
        <shadow val="0"/>
        <u val="none"/>
        <vertAlign val="baseline"/>
        <sz val="11"/>
        <color theme="3"/>
        <name val="Calibri"/>
        <family val="2"/>
        <scheme val="minor"/>
      </font>
    </dxf>
    <dxf>
      <numFmt numFmtId="168" formatCode="0.0"/>
    </dxf>
    <dxf>
      <numFmt numFmtId="169" formatCode="[$-F400]h:mm:ss\ AM/PM"/>
    </dxf>
    <dxf>
      <numFmt numFmtId="19" formatCode="d/mm/yyyy"/>
    </dxf>
    <dxf>
      <font>
        <b/>
        <i val="0"/>
      </font>
    </dxf>
    <dxf>
      <numFmt numFmtId="168" formatCode="0.0"/>
    </dxf>
    <dxf>
      <numFmt numFmtId="169" formatCode="[$-F400]h:mm:ss\ AM/PM"/>
    </dxf>
    <dxf>
      <numFmt numFmtId="19" formatCode="d/mm/yyyy"/>
    </dxf>
    <dxf>
      <font>
        <b/>
        <i val="0"/>
      </font>
    </dxf>
    <dxf>
      <numFmt numFmtId="168" formatCode="0.0"/>
    </dxf>
    <dxf>
      <numFmt numFmtId="169" formatCode="[$-F400]h:mm:ss\ AM/PM"/>
    </dxf>
    <dxf>
      <numFmt numFmtId="19" formatCode="d/mm/yyyy"/>
    </dxf>
    <dxf>
      <font>
        <b/>
        <i val="0"/>
        <color theme="3"/>
      </font>
    </dxf>
    <dxf>
      <numFmt numFmtId="168" formatCode="0.0"/>
    </dxf>
    <dxf>
      <numFmt numFmtId="168" formatCode="0.0"/>
    </dxf>
    <dxf>
      <numFmt numFmtId="169" formatCode="[$-F400]h:mm:ss\ AM/PM"/>
    </dxf>
    <dxf>
      <numFmt numFmtId="19" formatCode="d/mm/yyyy"/>
    </dxf>
    <dxf>
      <font>
        <b/>
        <i val="0"/>
      </font>
    </dxf>
    <dxf>
      <numFmt numFmtId="168" formatCode="0.0"/>
    </dxf>
    <dxf>
      <numFmt numFmtId="169" formatCode="[$-F400]h:mm:ss\ AM/PM"/>
    </dxf>
    <dxf>
      <numFmt numFmtId="19" formatCode="d/mm/yyyy"/>
    </dxf>
    <dxf>
      <font>
        <color rgb="FFFF0000"/>
      </font>
    </dxf>
    <dxf>
      <font>
        <b/>
        <i val="0"/>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Načrt telesne pripravljenosti" pivot="0" count="2" xr9:uid="{00000000-0011-0000-FFFF-FFFF00000000}">
      <tableStyleElement type="wholeTable" dxfId="54"/>
      <tableStyleElement type="headerRow" dxfId="5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'Sledilnik Teža'!$B$13</c:f>
              <c:strCache>
                <c:ptCount val="1"/>
                <c:pt idx="0">
                  <c:v>Pasu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'Sledilnik obsega pasu'!$D$5:$D$8</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'Sledilnik Teža'!$B$14</c:f>
              <c:strCache>
                <c:ptCount val="1"/>
                <c:pt idx="0">
                  <c:v>Bicepsov</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'Sledilnik bicepsov'!$D$5:$D$9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'Sledilnik Teža'!$B$15</c:f>
              <c:strCache>
                <c:ptCount val="1"/>
                <c:pt idx="0">
                  <c:v>Bokov</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'Sledilnik bokov'!$D$5:$D$7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'Sledilnik Teža'!$B$16</c:f>
              <c:strCache>
                <c:ptCount val="1"/>
                <c:pt idx="0">
                  <c:v>Stegen</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'Sledilnik stegen'!$D$5:$D$11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dLbls>
          <c:showLegendKey val="0"/>
          <c:showVal val="0"/>
          <c:showCatName val="0"/>
          <c:showSerName val="0"/>
          <c:showPercent val="0"/>
          <c:showBubbleSize val="0"/>
        </c:dLbls>
        <c:marker val="1"/>
        <c:smooth val="0"/>
        <c:axId val="331879128"/>
        <c:axId val="331878344"/>
        <c:extLst/>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crossAx val="331879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'Sledilnik Teža'!$B$12</c:f>
              <c:strCache>
                <c:ptCount val="1"/>
                <c:pt idx="0">
                  <c:v>Teža</c:v>
                </c:pt>
              </c:strCache>
            </c:strRef>
          </c:tx>
          <c:spPr>
            <a:solidFill>
              <a:schemeClr val="accent1">
                <a:shade val="76000"/>
              </a:schemeClr>
            </a:solidFill>
            <a:ln>
              <a:noFill/>
            </a:ln>
            <a:effectLst/>
          </c:spPr>
          <c:val>
            <c:numRef>
              <c:f>'Sledilnik Teža'!$D$20:$D$25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3</xdr:row>
      <xdr:rowOff>19050</xdr:rowOff>
    </xdr:from>
    <xdr:to>
      <xdr:col>17</xdr:col>
      <xdr:colOff>342900</xdr:colOff>
      <xdr:row>8</xdr:row>
      <xdr:rowOff>238125</xdr:rowOff>
    </xdr:to>
    <xdr:graphicFrame macro="">
      <xdr:nvGraphicFramePr>
        <xdr:cNvPr id="2" name="TelesneMere" descr="Črtni grafikon, ki sledi napredku vsake začetne vrednosti, vključno z boki, pasom, stegni in bicepsi">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17</xdr:col>
      <xdr:colOff>419100</xdr:colOff>
      <xdr:row>16</xdr:row>
      <xdr:rowOff>209550</xdr:rowOff>
    </xdr:to>
    <xdr:graphicFrame macro="">
      <xdr:nvGraphicFramePr>
        <xdr:cNvPr id="3" name="Teža" descr="Ploščinski grafikon za spremljanje napredka teže">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1266825</xdr:colOff>
      <xdr:row>0</xdr:row>
      <xdr:rowOff>133350</xdr:rowOff>
    </xdr:from>
    <xdr:to>
      <xdr:col>17</xdr:col>
      <xdr:colOff>316992</xdr:colOff>
      <xdr:row>0</xdr:row>
      <xdr:rowOff>712834</xdr:rowOff>
    </xdr:to>
    <xdr:pic>
      <xdr:nvPicPr>
        <xdr:cNvPr id="4" name="Slika 3" descr="Obris osebe v različnih položajih vadbe">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43750"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Slika 3" descr="Obris osebe v različnih položajih vadbe">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Slika 3" descr="Obris osebe v različnih položajih vadbe">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Slika 3" descr="Obris osebe v različnih položajih vadbe">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Slika 3" descr="Obris osebe v različnih položajih vadbe">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28575</xdr:colOff>
      <xdr:row>0</xdr:row>
      <xdr:rowOff>712834</xdr:rowOff>
    </xdr:to>
    <xdr:pic>
      <xdr:nvPicPr>
        <xdr:cNvPr id="3" name="Slika 2" descr="Obris osebe v različnih položajih vadbe">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971550</xdr:colOff>
      <xdr:row>0</xdr:row>
      <xdr:rowOff>133350</xdr:rowOff>
    </xdr:from>
    <xdr:to>
      <xdr:col>11</xdr:col>
      <xdr:colOff>97917</xdr:colOff>
      <xdr:row>0</xdr:row>
      <xdr:rowOff>712834</xdr:rowOff>
    </xdr:to>
    <xdr:pic>
      <xdr:nvPicPr>
        <xdr:cNvPr id="3" name="Slika 2" descr="Obris osebe v različnih položajih vadb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5225" y="133350"/>
          <a:ext cx="7479792" cy="5794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SledilnikTeže" displayName="SledilnikTeže" ref="B19:D25" totalsRowShown="0">
  <autoFilter ref="B19:D25" xr:uid="{00000000-0009-0000-0100-00001D000000}"/>
  <tableColumns count="3">
    <tableColumn id="1" xr3:uid="{00000000-0010-0000-0000-000001000000}" name="Datum" dataDxfId="50">
      <calculatedColumnFormula>TODAY()+30+ROW()</calculatedColumnFormula>
    </tableColumn>
    <tableColumn id="3" xr3:uid="{00000000-0010-0000-0000-000003000000}" name="Čas" dataDxfId="49"/>
    <tableColumn id="2" xr3:uid="{00000000-0010-0000-0000-000002000000}" name="Teža" dataDxfId="48"/>
  </tableColumns>
  <tableStyleInfo name="Načrt telesne pripravljenosti" showFirstColumn="0" showLastColumn="0" showRowStripes="1" showColumnStripes="0"/>
  <extLst>
    <ext xmlns:x14="http://schemas.microsoft.com/office/spreadsheetml/2009/9/main" uri="{504A1905-F514-4f6f-8877-14C23A59335A}">
      <x14:table altTextSummary="V to tabelo vnesite datum, čas in težo"/>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SledilnikPasu" displayName="SledilnikPasu" ref="B4:D8">
  <autoFilter ref="B4:D8" xr:uid="{00000000-0009-0000-0100-000021000000}"/>
  <tableColumns count="3">
    <tableColumn id="1" xr3:uid="{00000000-0010-0000-0100-000001000000}" name="Datum" totalsRowLabel="Vsota" dataDxfId="46">
      <calculatedColumnFormula>TODAY()+30+ROW()</calculatedColumnFormula>
    </tableColumn>
    <tableColumn id="3" xr3:uid="{00000000-0010-0000-0100-000003000000}" name="Čas" dataDxfId="45"/>
    <tableColumn id="2" xr3:uid="{00000000-0010-0000-0100-000002000000}" name="Velikost" totalsRowFunction="sum" dataDxfId="44" totalsRowDxfId="43"/>
  </tableColumns>
  <tableStyleInfo name="Načrt telesne pripravljenosti" showFirstColumn="0" showLastColumn="0" showRowStripes="1" showColumnStripes="0"/>
  <extLst>
    <ext xmlns:x14="http://schemas.microsoft.com/office/spreadsheetml/2009/9/main" uri="{504A1905-F514-4f6f-8877-14C23A59335A}">
      <x14:table altTextSummary="V to tabelo vnesite datum, čas in obseg"/>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SledilnikBicepsov" displayName="SledilnikBicepsov" ref="B4:D9" totalsRowShown="0">
  <autoFilter ref="B4:D9" xr:uid="{00000000-0009-0000-0100-000028000000}"/>
  <tableColumns count="3">
    <tableColumn id="1" xr3:uid="{00000000-0010-0000-0200-000001000000}" name="Datum" dataDxfId="41">
      <calculatedColumnFormula>TODAY()+30+ROW()</calculatedColumnFormula>
    </tableColumn>
    <tableColumn id="3" xr3:uid="{00000000-0010-0000-0200-000003000000}" name="Čas" dataDxfId="40"/>
    <tableColumn id="2" xr3:uid="{00000000-0010-0000-0200-000002000000}" name="Velikost" dataDxfId="39"/>
  </tableColumns>
  <tableStyleInfo name="Načrt telesne pripravljenosti" showFirstColumn="0" showLastColumn="0" showRowStripes="1" showColumnStripes="0"/>
  <extLst>
    <ext xmlns:x14="http://schemas.microsoft.com/office/spreadsheetml/2009/9/main" uri="{504A1905-F514-4f6f-8877-14C23A59335A}">
      <x14:table altTextSummary="V to tabelo vnesite datum, čas in obseg"/>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SledilnikBokov" displayName="SledilnikBokov" ref="B4:D7" totalsRowShown="0">
  <autoFilter ref="B4:D7" xr:uid="{00000000-0009-0000-0100-00001A000000}"/>
  <tableColumns count="3">
    <tableColumn id="1" xr3:uid="{00000000-0010-0000-0300-000001000000}" name="Datum" dataDxfId="37">
      <calculatedColumnFormula>TODAY()+30+ROW()</calculatedColumnFormula>
    </tableColumn>
    <tableColumn id="3" xr3:uid="{00000000-0010-0000-0300-000003000000}" name="Čas" dataDxfId="36"/>
    <tableColumn id="2" xr3:uid="{00000000-0010-0000-0300-000002000000}" name="Velikost" dataDxfId="35"/>
  </tableColumns>
  <tableStyleInfo name="Načrt telesne pripravljenosti" showFirstColumn="0" showLastColumn="0" showRowStripes="1" showColumnStripes="0"/>
  <extLst>
    <ext xmlns:x14="http://schemas.microsoft.com/office/spreadsheetml/2009/9/main" uri="{504A1905-F514-4f6f-8877-14C23A59335A}">
      <x14:table altTextSummary="V to tabelo vnesite datum, čas in obseg"/>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SledilnikStegen" displayName="SledilnikStegen" ref="B4:D11" totalsRowShown="0">
  <autoFilter ref="B4:D11" xr:uid="{00000000-0009-0000-0100-000016000000}"/>
  <tableColumns count="3">
    <tableColumn id="1" xr3:uid="{00000000-0010-0000-0400-000001000000}" name="Datum" dataDxfId="33">
      <calculatedColumnFormula>TODAY()+30+ROW()</calculatedColumnFormula>
    </tableColumn>
    <tableColumn id="3" xr3:uid="{00000000-0010-0000-0400-000003000000}" name="Čas" dataDxfId="32"/>
    <tableColumn id="2" xr3:uid="{00000000-0010-0000-0400-000002000000}" name="Velikost" dataDxfId="31"/>
  </tableColumns>
  <tableStyleInfo name="Načrt telesne pripravljenosti" showFirstColumn="0" showLastColumn="0" showRowStripes="1" showColumnStripes="0"/>
  <extLst>
    <ext xmlns:x14="http://schemas.microsoft.com/office/spreadsheetml/2009/9/main" uri="{504A1905-F514-4f6f-8877-14C23A59335A}">
      <x14:table altTextSummary="V to tabelo vnesite datum, čas in obseg"/>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DnevnikDejavnosti" displayName="DnevnikDejavnosti" ref="B10:H15" dataDxfId="30">
  <autoFilter ref="B10:H15" xr:uid="{00000000-0009-0000-0100-000007000000}"/>
  <tableColumns count="7">
    <tableColumn id="1" xr3:uid="{00000000-0010-0000-0500-000001000000}" name="DATUM" totalsRowLabel="VSOTA" dataDxfId="29" totalsRowDxfId="28">
      <calculatedColumnFormula>TODAY()+30+ROW()</calculatedColumnFormula>
    </tableColumn>
    <tableColumn id="2" xr3:uid="{00000000-0010-0000-0500-000002000000}" name="DEJAVNOST" dataDxfId="27"/>
    <tableColumn id="9" xr3:uid="{00000000-0010-0000-0500-000009000000}" name="ČAS ZAČETKA" dataDxfId="26" totalsRowDxfId="25"/>
    <tableColumn id="10" xr3:uid="{00000000-0010-0000-0500-00000A000000}" name="TRAJANJE" dataDxfId="24"/>
    <tableColumn id="3" xr3:uid="{00000000-0010-0000-0500-000003000000}" name="RAZDALJA" totalsRowFunction="sum" dataDxfId="23"/>
    <tableColumn id="5" xr3:uid="{00000000-0010-0000-0500-000005000000}" name="KALORIJE" totalsRowFunction="sum" dataDxfId="22" totalsRowDxfId="21"/>
    <tableColumn id="7" xr3:uid="{00000000-0010-0000-0500-000007000000}" name="OPOMBA" totalsRowFunction="count" dataDxfId="20"/>
  </tableColumns>
  <tableStyleInfo name="Načrt telesne pripravljenosti" showFirstColumn="0" showLastColumn="0" showRowStripes="1" showColumnStripes="0"/>
  <extLst>
    <ext xmlns:x14="http://schemas.microsoft.com/office/spreadsheetml/2009/9/main" uri="{504A1905-F514-4f6f-8877-14C23A59335A}">
      <x14:table altTextSummary="Vnesite datum, začetni čas, trajanje, razdaljo, kalorije in opombe ter izberite dejavnosti v tem razdelku table_x000d__x000a_Image: obris osebe v različnih položajih vadb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DnevnikPrehrane" displayName="DnevnikPrehrane" ref="B7:L18">
  <autoFilter ref="B7:L18" xr:uid="{00000000-0009-0000-0100-000008000000}"/>
  <tableColumns count="11">
    <tableColumn id="4" xr3:uid="{00000000-0010-0000-0600-000004000000}" name="DATUM" totalsRowLabel="Vsote" dataDxfId="18">
      <calculatedColumnFormula>TODAY()+30+ROW()</calculatedColumnFormula>
    </tableColumn>
    <tableColumn id="1" xr3:uid="{00000000-0010-0000-0600-000001000000}" name="OBROK" dataDxfId="17"/>
    <tableColumn id="2" xr3:uid="{00000000-0010-0000-0600-000002000000}" name="HRANA" dataDxfId="16"/>
    <tableColumn id="3" xr3:uid="{00000000-0010-0000-0600-000003000000}" name="KALORIJE" totalsRowFunction="sum" dataDxfId="15" totalsRowDxfId="14"/>
    <tableColumn id="5" xr3:uid="{00000000-0010-0000-0600-000005000000}" name="MAŠČOBE" totalsRowFunction="sum" dataDxfId="13" totalsRowDxfId="12"/>
    <tableColumn id="6" xr3:uid="{00000000-0010-0000-0600-000006000000}" name="HOLESTEROL" totalsRowFunction="sum" dataDxfId="11" totalsRowDxfId="10"/>
    <tableColumn id="7" xr3:uid="{00000000-0010-0000-0600-000007000000}" name="NATRIJ" totalsRowFunction="sum" dataDxfId="9" totalsRowDxfId="8"/>
    <tableColumn id="8" xr3:uid="{00000000-0010-0000-0600-000008000000}" name="OGLJIKOVI HIDRATI" totalsRowFunction="sum" dataDxfId="7" totalsRowDxfId="6"/>
    <tableColumn id="9" xr3:uid="{00000000-0010-0000-0600-000009000000}" name="BELJAKOVINE" totalsRowFunction="sum" dataDxfId="5" totalsRowDxfId="4"/>
    <tableColumn id="12" xr3:uid="{00000000-0010-0000-0600-00000C000000}" name="SLADKORJI" totalsRowFunction="sum" dataDxfId="3" totalsRowDxfId="2"/>
    <tableColumn id="13" xr3:uid="{00000000-0010-0000-0600-00000D000000}" name="VLAKNINE" totalsRowFunction="sum" dataDxfId="1" totalsRowDxfId="0"/>
  </tableColumns>
  <tableStyleInfo name="Načrt telesne pripravljenosti" showFirstColumn="0" showLastColumn="0" showRowStripes="1" showColumnStripes="0"/>
  <extLst>
    <ext xmlns:x14="http://schemas.microsoft.com/office/spreadsheetml/2009/9/main" uri="{504A1905-F514-4f6f-8877-14C23A59335A}">
      <x14:table altTextSummary="V to tabelo vnesite datum, vrsto obroka in prehrano. Prilagodite naslove tabele, da boste lahko sledili določenim hranilnim ciljem"/>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defaultColWidth="9.140625" defaultRowHeight="18" customHeight="1" x14ac:dyDescent="0.25"/>
  <cols>
    <col min="1" max="1" width="2.7109375" style="6" customWidth="1"/>
    <col min="2" max="2" width="22.140625" style="6" customWidth="1"/>
    <col min="3" max="3" width="37.28515625" style="6" customWidth="1"/>
    <col min="4" max="4" width="26" style="6" customWidth="1"/>
    <col min="5" max="5" width="27.42578125" style="6" customWidth="1"/>
    <col min="6" max="6" width="9.42578125" style="6" customWidth="1"/>
    <col min="7" max="7" width="9.28515625" style="6" customWidth="1"/>
    <col min="8" max="8" width="2.7109375" style="6" customWidth="1"/>
    <col min="9" max="9" width="11.5703125" style="6" customWidth="1"/>
    <col min="10" max="10" width="9.42578125" style="6" customWidth="1"/>
    <col min="11" max="11" width="9.28515625" style="6" customWidth="1"/>
    <col min="12" max="12" width="2.7109375" style="6" customWidth="1"/>
    <col min="13" max="13" width="11.5703125" style="6" customWidth="1"/>
    <col min="14" max="14" width="9.42578125" style="6" customWidth="1"/>
    <col min="15" max="15" width="9.28515625" style="6" customWidth="1"/>
    <col min="16" max="16" width="2.7109375" style="6" customWidth="1"/>
    <col min="17" max="17" width="11.5703125" style="6" customWidth="1"/>
    <col min="18" max="18" width="9.42578125" style="6" customWidth="1"/>
    <col min="19" max="19" width="9.28515625" style="6" customWidth="1"/>
    <col min="20" max="20" width="2.7109375" style="6" customWidth="1"/>
    <col min="21" max="16384" width="9.140625" style="6"/>
  </cols>
  <sheetData>
    <row r="1" spans="2:19" ht="57.75" customHeight="1" x14ac:dyDescent="0.25">
      <c r="B1" s="49" t="s">
        <v>0</v>
      </c>
      <c r="C1" s="49"/>
      <c r="D1" s="49"/>
      <c r="E1" s="49"/>
      <c r="F1" s="47" t="s">
        <v>18</v>
      </c>
      <c r="G1" s="47"/>
      <c r="H1" s="47"/>
      <c r="I1" s="47"/>
      <c r="J1" s="47"/>
      <c r="K1" s="47"/>
      <c r="L1" s="47"/>
      <c r="M1" s="47"/>
      <c r="N1" s="47"/>
      <c r="O1" s="47"/>
      <c r="P1" s="47"/>
      <c r="Q1" s="47"/>
      <c r="R1" s="47"/>
      <c r="S1" s="47"/>
    </row>
    <row r="2" spans="2:19" ht="21" customHeight="1" x14ac:dyDescent="0.25">
      <c r="B2" s="49"/>
      <c r="C2" s="49"/>
      <c r="D2" s="49"/>
      <c r="E2" s="49"/>
      <c r="F2" s="47"/>
      <c r="G2" s="47"/>
      <c r="H2" s="47"/>
      <c r="I2" s="47"/>
      <c r="J2" s="47"/>
      <c r="K2" s="47"/>
      <c r="L2" s="47"/>
      <c r="M2" s="47"/>
      <c r="N2" s="47"/>
      <c r="O2" s="47"/>
      <c r="P2" s="47"/>
      <c r="Q2" s="47"/>
      <c r="R2" s="47"/>
      <c r="S2" s="47"/>
    </row>
    <row r="3" spans="2:19" ht="30.75" customHeight="1" x14ac:dyDescent="0.25">
      <c r="B3" s="50" t="s">
        <v>1</v>
      </c>
      <c r="C3" s="50"/>
      <c r="D3" s="50"/>
      <c r="E3" s="36" t="str">
        <f>"VELIKOST TELESA "&amp;IF(MerskaEnota="Imperialna","(v palcih)","(cm)")</f>
        <v>VELIKOST TELESA (v palcih)</v>
      </c>
      <c r="F3" s="51"/>
      <c r="G3" s="51"/>
      <c r="H3" s="51"/>
      <c r="I3" s="51"/>
      <c r="J3" s="51"/>
      <c r="K3" s="51"/>
      <c r="L3" s="51"/>
      <c r="M3" s="51"/>
      <c r="N3" s="51"/>
      <c r="O3" s="51"/>
      <c r="P3" s="51"/>
      <c r="Q3" s="51"/>
      <c r="R3" s="51"/>
      <c r="S3" s="51"/>
    </row>
    <row r="4" spans="2:19" ht="22.5" customHeight="1" x14ac:dyDescent="0.25">
      <c r="B4" s="17" t="s">
        <v>2</v>
      </c>
      <c r="C4" s="14" t="s">
        <v>11</v>
      </c>
      <c r="D4" s="11"/>
      <c r="E4" s="47" t="s">
        <v>16</v>
      </c>
      <c r="F4" s="47"/>
      <c r="G4" s="47"/>
      <c r="H4" s="47"/>
      <c r="I4" s="47"/>
      <c r="J4" s="47"/>
      <c r="K4" s="47"/>
      <c r="L4" s="47"/>
      <c r="M4" s="47"/>
      <c r="N4" s="47"/>
      <c r="O4" s="47"/>
      <c r="P4" s="47"/>
      <c r="Q4" s="47"/>
      <c r="R4" s="47"/>
      <c r="S4" s="47"/>
    </row>
    <row r="5" spans="2:19" ht="21.75" customHeight="1" x14ac:dyDescent="0.25">
      <c r="B5" s="17" t="s">
        <v>3</v>
      </c>
      <c r="C5" s="14">
        <v>35</v>
      </c>
      <c r="D5" s="11"/>
      <c r="E5" s="47"/>
      <c r="F5" s="47"/>
      <c r="G5" s="47"/>
      <c r="H5" s="47"/>
      <c r="I5" s="47"/>
      <c r="J5" s="47"/>
      <c r="K5" s="47"/>
      <c r="L5" s="47"/>
      <c r="M5" s="47"/>
      <c r="N5" s="47"/>
      <c r="O5" s="47"/>
      <c r="P5" s="47"/>
      <c r="Q5" s="47"/>
      <c r="R5" s="47"/>
      <c r="S5" s="47"/>
    </row>
    <row r="6" spans="2:19" ht="21.75" customHeight="1" x14ac:dyDescent="0.25">
      <c r="B6" s="17" t="s">
        <v>4</v>
      </c>
      <c r="C6" s="14">
        <v>64</v>
      </c>
      <c r="D6" s="11"/>
      <c r="E6" s="47"/>
      <c r="F6" s="47"/>
      <c r="G6" s="47"/>
      <c r="H6" s="47"/>
      <c r="I6" s="47"/>
      <c r="J6" s="47"/>
      <c r="K6" s="47"/>
      <c r="L6" s="47"/>
      <c r="M6" s="47"/>
      <c r="N6" s="47"/>
      <c r="O6" s="47"/>
      <c r="P6" s="47"/>
      <c r="Q6" s="47"/>
      <c r="R6" s="47"/>
      <c r="S6" s="47"/>
    </row>
    <row r="7" spans="2:19" ht="21.75" customHeight="1" x14ac:dyDescent="0.25">
      <c r="B7" s="17" t="s">
        <v>5</v>
      </c>
      <c r="C7" s="15" t="s">
        <v>12</v>
      </c>
      <c r="D7" s="11"/>
      <c r="E7" s="47"/>
      <c r="F7" s="47"/>
      <c r="G7" s="47"/>
      <c r="H7" s="47"/>
      <c r="I7" s="47"/>
      <c r="J7" s="47"/>
      <c r="K7" s="47"/>
      <c r="L7" s="47"/>
      <c r="M7" s="47"/>
      <c r="N7" s="47"/>
      <c r="O7" s="47"/>
      <c r="P7" s="47"/>
      <c r="Q7" s="47"/>
      <c r="R7" s="47"/>
      <c r="S7" s="47"/>
    </row>
    <row r="8" spans="2:19" ht="21.75" customHeight="1" x14ac:dyDescent="0.25">
      <c r="B8" s="17" t="s">
        <v>6</v>
      </c>
      <c r="C8" s="16">
        <f>IF(DokončajVse,ITM,"")</f>
        <v>26.602783203125</v>
      </c>
      <c r="D8" s="11"/>
      <c r="E8" s="47"/>
      <c r="F8" s="47"/>
      <c r="G8" s="47"/>
      <c r="H8" s="47"/>
      <c r="I8" s="47"/>
      <c r="J8" s="47"/>
      <c r="K8" s="47"/>
      <c r="L8" s="47"/>
      <c r="M8" s="47"/>
      <c r="N8" s="47"/>
      <c r="O8" s="47"/>
      <c r="P8" s="47"/>
      <c r="Q8" s="47"/>
      <c r="R8" s="47"/>
      <c r="S8" s="47"/>
    </row>
    <row r="9" spans="2:19" ht="25.5" customHeight="1" x14ac:dyDescent="0.25">
      <c r="B9" s="51" t="str">
        <f>IF(DokončajVse,"","Če želite izračunati ITM, vnesite višino in trenutno težo")</f>
        <v/>
      </c>
      <c r="C9" s="51"/>
      <c r="D9" s="51"/>
      <c r="E9" s="47"/>
      <c r="F9" s="47"/>
      <c r="G9" s="47"/>
      <c r="H9" s="47"/>
      <c r="I9" s="47"/>
      <c r="J9" s="47"/>
      <c r="K9" s="47"/>
      <c r="L9" s="47"/>
      <c r="M9" s="47"/>
      <c r="N9" s="47"/>
      <c r="O9" s="47"/>
      <c r="P9" s="47"/>
      <c r="Q9" s="47"/>
      <c r="R9" s="47"/>
      <c r="S9" s="47"/>
    </row>
    <row r="10" spans="2:19" ht="30.75" customHeight="1" x14ac:dyDescent="0.25">
      <c r="B10" s="50" t="s">
        <v>7</v>
      </c>
      <c r="C10" s="50"/>
      <c r="D10" s="50"/>
      <c r="E10" s="36" t="str">
        <f>"TEŽA " &amp;IF(MerskaEnota="Imperialna","(v funtih)","(kg)")</f>
        <v>TEŽA (v funtih)</v>
      </c>
      <c r="F10" s="51"/>
      <c r="G10" s="51"/>
      <c r="H10" s="51"/>
      <c r="I10" s="51"/>
      <c r="J10" s="51"/>
      <c r="K10" s="51"/>
      <c r="L10" s="51"/>
      <c r="M10" s="51"/>
      <c r="N10" s="51"/>
      <c r="O10" s="51"/>
      <c r="P10" s="51"/>
      <c r="Q10" s="51"/>
      <c r="R10" s="51"/>
      <c r="S10" s="51"/>
    </row>
    <row r="11" spans="2:19" ht="21.75" customHeight="1" x14ac:dyDescent="0.25">
      <c r="B11" s="18" t="s">
        <v>8</v>
      </c>
      <c r="C11" s="9" t="s">
        <v>13</v>
      </c>
      <c r="D11" s="9" t="s">
        <v>15</v>
      </c>
      <c r="E11" s="47" t="s">
        <v>17</v>
      </c>
      <c r="F11" s="47"/>
      <c r="G11" s="47"/>
      <c r="H11" s="47"/>
      <c r="I11" s="47"/>
      <c r="J11" s="47"/>
      <c r="K11" s="47"/>
      <c r="L11" s="47"/>
      <c r="M11" s="47"/>
      <c r="N11" s="47"/>
      <c r="O11" s="47"/>
      <c r="P11" s="47"/>
      <c r="Q11" s="47"/>
      <c r="R11" s="47"/>
      <c r="S11" s="47"/>
    </row>
    <row r="12" spans="2:19" ht="21.75" customHeight="1" x14ac:dyDescent="0.25">
      <c r="B12" s="17" t="s">
        <v>9</v>
      </c>
      <c r="C12" s="1">
        <v>155</v>
      </c>
      <c r="D12" s="1">
        <v>140</v>
      </c>
      <c r="E12" s="47"/>
      <c r="F12" s="47"/>
      <c r="G12" s="47"/>
      <c r="H12" s="47"/>
      <c r="I12" s="47"/>
      <c r="J12" s="47"/>
      <c r="K12" s="47"/>
      <c r="L12" s="47"/>
      <c r="M12" s="47"/>
      <c r="N12" s="47"/>
      <c r="O12" s="47"/>
      <c r="P12" s="47"/>
      <c r="Q12" s="47"/>
      <c r="R12" s="47"/>
      <c r="S12" s="47"/>
    </row>
    <row r="13" spans="2:19" ht="21.75" customHeight="1" x14ac:dyDescent="0.25">
      <c r="B13" s="17" t="s">
        <v>68</v>
      </c>
      <c r="C13" s="1">
        <v>36</v>
      </c>
      <c r="D13" s="1">
        <v>28</v>
      </c>
      <c r="E13" s="47"/>
      <c r="F13" s="47"/>
      <c r="G13" s="47"/>
      <c r="H13" s="47"/>
      <c r="I13" s="47"/>
      <c r="J13" s="47"/>
      <c r="K13" s="47"/>
      <c r="L13" s="47"/>
      <c r="M13" s="47"/>
      <c r="N13" s="47"/>
      <c r="O13" s="47"/>
      <c r="P13" s="47"/>
      <c r="Q13" s="47"/>
      <c r="R13" s="47"/>
      <c r="S13" s="47"/>
    </row>
    <row r="14" spans="2:19" ht="21.75" customHeight="1" x14ac:dyDescent="0.25">
      <c r="B14" s="17" t="s">
        <v>69</v>
      </c>
      <c r="C14" s="1">
        <v>13.5</v>
      </c>
      <c r="D14" s="1">
        <v>14</v>
      </c>
      <c r="E14" s="47"/>
      <c r="F14" s="47"/>
      <c r="G14" s="47"/>
      <c r="H14" s="47"/>
      <c r="I14" s="47"/>
      <c r="J14" s="47"/>
      <c r="K14" s="47"/>
      <c r="L14" s="47"/>
      <c r="M14" s="47"/>
      <c r="N14" s="47"/>
      <c r="O14" s="47"/>
      <c r="P14" s="47"/>
      <c r="Q14" s="47"/>
      <c r="R14" s="47"/>
      <c r="S14" s="47"/>
    </row>
    <row r="15" spans="2:19" ht="21.75" customHeight="1" x14ac:dyDescent="0.25">
      <c r="B15" s="17" t="s">
        <v>71</v>
      </c>
      <c r="C15" s="1">
        <v>45</v>
      </c>
      <c r="D15" s="1">
        <v>38</v>
      </c>
      <c r="E15" s="47"/>
      <c r="F15" s="47"/>
      <c r="G15" s="47"/>
      <c r="H15" s="47"/>
      <c r="I15" s="47"/>
      <c r="J15" s="47"/>
      <c r="K15" s="47"/>
      <c r="L15" s="47"/>
      <c r="M15" s="47"/>
      <c r="N15" s="47"/>
      <c r="O15" s="47"/>
      <c r="P15" s="47"/>
      <c r="Q15" s="47"/>
      <c r="R15" s="47"/>
      <c r="S15" s="47"/>
    </row>
    <row r="16" spans="2:19" ht="21.75" customHeight="1" x14ac:dyDescent="0.25">
      <c r="B16" s="17" t="s">
        <v>70</v>
      </c>
      <c r="C16" s="1">
        <v>22</v>
      </c>
      <c r="D16" s="1">
        <v>17</v>
      </c>
      <c r="E16" s="47"/>
      <c r="F16" s="47"/>
      <c r="G16" s="47"/>
      <c r="H16" s="47"/>
      <c r="I16" s="47"/>
      <c r="J16" s="47"/>
      <c r="K16" s="47"/>
      <c r="L16" s="47"/>
      <c r="M16" s="47"/>
      <c r="N16" s="47"/>
      <c r="O16" s="47"/>
      <c r="P16" s="47"/>
      <c r="Q16" s="47"/>
      <c r="R16" s="47"/>
      <c r="S16" s="47"/>
    </row>
    <row r="17" spans="2:19" ht="21.2" customHeight="1" x14ac:dyDescent="0.25">
      <c r="B17" s="51"/>
      <c r="C17" s="51"/>
      <c r="D17" s="51"/>
      <c r="E17" s="47"/>
      <c r="F17" s="47"/>
      <c r="G17" s="47"/>
      <c r="H17" s="47"/>
      <c r="I17" s="47"/>
      <c r="J17" s="47"/>
      <c r="K17" s="47"/>
      <c r="L17" s="47"/>
      <c r="M17" s="47"/>
      <c r="N17" s="47"/>
      <c r="O17" s="47"/>
      <c r="P17" s="47"/>
      <c r="Q17" s="47"/>
      <c r="R17" s="47"/>
      <c r="S17" s="47"/>
    </row>
    <row r="18" spans="2:19" ht="18" customHeight="1" x14ac:dyDescent="0.3">
      <c r="B18" s="48" t="str">
        <f>UPPER(CONCATENATE(" Sledilnik ",TežaOznaka))</f>
        <v xml:space="preserve"> SLEDILNIK TEŽA</v>
      </c>
      <c r="C18" s="48"/>
      <c r="D18" s="48"/>
    </row>
    <row r="19" spans="2:19" ht="18" customHeight="1" x14ac:dyDescent="0.25">
      <c r="B19" s="6" t="s">
        <v>10</v>
      </c>
      <c r="C19" s="6" t="s">
        <v>14</v>
      </c>
      <c r="D19" s="6" t="s">
        <v>9</v>
      </c>
    </row>
    <row r="20" spans="2:19" ht="18" customHeight="1" x14ac:dyDescent="0.25">
      <c r="B20" s="7">
        <f t="shared" ref="B20:B25" ca="1" si="0">TODAY()+30+ROW()</f>
        <v>43657</v>
      </c>
      <c r="C20" s="37">
        <v>0.33333333333333331</v>
      </c>
      <c r="D20" s="8">
        <v>155</v>
      </c>
    </row>
    <row r="21" spans="2:19" ht="18" customHeight="1" x14ac:dyDescent="0.25">
      <c r="B21" s="7">
        <f t="shared" ca="1" si="0"/>
        <v>43658</v>
      </c>
      <c r="C21" s="37">
        <v>0.58333333333333337</v>
      </c>
      <c r="D21" s="8">
        <v>154.5</v>
      </c>
    </row>
    <row r="22" spans="2:19" ht="18" customHeight="1" x14ac:dyDescent="0.25">
      <c r="B22" s="7">
        <f t="shared" ca="1" si="0"/>
        <v>43659</v>
      </c>
      <c r="C22" s="37">
        <v>0.34375</v>
      </c>
      <c r="D22" s="8">
        <v>154.19999999999999</v>
      </c>
    </row>
    <row r="23" spans="2:19" ht="18" customHeight="1" x14ac:dyDescent="0.25">
      <c r="B23" s="7">
        <f t="shared" ca="1" si="0"/>
        <v>43660</v>
      </c>
      <c r="C23" s="37">
        <v>0.58333333333333337</v>
      </c>
      <c r="D23" s="8">
        <v>153.80000000000001</v>
      </c>
    </row>
    <row r="24" spans="2:19" ht="18" customHeight="1" x14ac:dyDescent="0.25">
      <c r="B24" s="7">
        <f t="shared" ca="1" si="0"/>
        <v>43661</v>
      </c>
      <c r="C24" s="37">
        <v>0.33333333333333331</v>
      </c>
      <c r="D24" s="8">
        <v>154.5</v>
      </c>
    </row>
    <row r="25" spans="2:19" ht="18" customHeight="1" x14ac:dyDescent="0.25">
      <c r="B25" s="7">
        <f t="shared" ca="1" si="0"/>
        <v>43662</v>
      </c>
      <c r="C25" s="37">
        <v>0.35416666666666669</v>
      </c>
      <c r="D25" s="8">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52" priority="6">
      <formula>$D20=CiljnaTeža</formula>
    </cfRule>
  </conditionalFormatting>
  <conditionalFormatting sqref="C8">
    <cfRule type="expression" dxfId="51" priority="1">
      <formula>OR($C$8&lt;18.5,$C$8&gt;25)</formula>
    </cfRule>
  </conditionalFormatting>
  <dataValidations xWindow="51" yWindow="325" count="24">
    <dataValidation type="custom" errorStyle="warning" allowBlank="1" showInputMessage="1" sqref="B12" xr:uid="{00000000-0002-0000-0000-000000000000}">
      <formula1>"Teža"</formula1>
    </dataValidation>
    <dataValidation type="list" errorStyle="warning" allowBlank="1" showInputMessage="1" showErrorMessage="1" error="Na seznamu izberite vrsto enote. Izberite PREKLIČI, pritisnite ALT+PUŠČICA DOL za možnosti, nato pa PUŠČICA DOL in ENTER, da izberete." prompt="Izberite vrsto enote v tej celici. Pritisnite ALT+PUŠČICA DOL za možnosti, nato pa PUŠČICA DOL in ENTER, da izberete." sqref="C7" xr:uid="{00000000-0002-0000-0000-000001000000}">
      <formula1>"Imperialna,Metrično"</formula1>
    </dataValidation>
    <dataValidation type="list" errorStyle="warning" allowBlank="1" showInputMessage="1" showErrorMessage="1" error="Na seznamu izberite spol. Izberite PREKLIČI, pritisnite ALT+PUŠČICA DOL za možnosti, nato pa PUŠČICA DOL in ENTER, da izberete." prompt="Izberite spol v tej celici. Pritisnite ALT+PUŠČICA DOL za možnosti, nato pa PUŠČICA DOL in ENTER, da izberete." sqref="C4" xr:uid="{00000000-0002-0000-0000-000002000000}">
      <formula1>"Moški,Ženska"</formula1>
    </dataValidation>
    <dataValidation allowBlank="1" showInputMessage="1" showErrorMessage="1" prompt="Ustvarite načrt telesne pripravljenosti s tem delovnim zvezkom. Vnesite podrobnosti v tabelo sledilnika teže. Začnite pri celici B19 tega delovnega lista za sledilnik teže. Grafikoni so prikazani v celicah E4 in E11" sqref="A1" xr:uid="{00000000-0002-0000-0000-000003000000}"/>
    <dataValidation allowBlank="1" showInputMessage="1" showErrorMessage="1" prompt="Naslov tega delovnega lista je prikazan v tej celici, slika pa v celici desno. Vnesite osebne podatke v celice od C4 do C8 in začetno statistiko v celice od C12 do D16" sqref="B1:E2" xr:uid="{00000000-0002-0000-0000-000004000000}"/>
    <dataValidation allowBlank="1" showInputMessage="1" showErrorMessage="1" prompt="V spodnje celice vnesite osebne podrobnosti. Telesne mere se samodejno izračunajo v celici na desno" sqref="B3:D3" xr:uid="{00000000-0002-0000-0000-000005000000}"/>
    <dataValidation allowBlank="1" showInputMessage="1" showErrorMessage="1" prompt="Izberite spol v celici na desni" sqref="B4" xr:uid="{00000000-0002-0000-0000-000006000000}"/>
    <dataValidation allowBlank="1" showInputMessage="1" showErrorMessage="1" prompt="Vnesite starost v celico na desni" sqref="B5" xr:uid="{00000000-0002-0000-0000-000007000000}"/>
    <dataValidation allowBlank="1" showInputMessage="1" showErrorMessage="1" prompt="Vnesite starost v to celico" sqref="C5" xr:uid="{00000000-0002-0000-0000-000008000000}"/>
    <dataValidation allowBlank="1" showInputMessage="1" showErrorMessage="1" prompt="Vnesite višino v celico na desni" sqref="B6" xr:uid="{00000000-0002-0000-0000-000009000000}"/>
    <dataValidation allowBlank="1" showInputMessage="1" showErrorMessage="1" prompt="Vnesite višino v to celico" sqref="C6" xr:uid="{00000000-0002-0000-0000-00000A000000}"/>
    <dataValidation allowBlank="1" showInputMessage="1" showErrorMessage="1" prompt="Izberite vrsto enote v celici na desni" sqref="B7" xr:uid="{00000000-0002-0000-0000-00000B000000}"/>
    <dataValidation allowBlank="1" showInputMessage="1" showErrorMessage="1" prompt="Indeks telesne teže se samodejno izračuna v celici na desni" sqref="B8" xr:uid="{00000000-0002-0000-0000-00000C000000}"/>
    <dataValidation allowBlank="1" showInputMessage="1" showErrorMessage="1" prompt="Indeks telesne teže se samodejno izračuna v tej celici" sqref="C8" xr:uid="{00000000-0002-0000-0000-00000D000000}"/>
    <dataValidation allowBlank="1" showInputMessage="1" showErrorMessage="1" prompt="Vnesite začetno statistiko v spodnje celice" sqref="B10:D10" xr:uid="{00000000-0002-0000-0000-00000E000000}"/>
    <dataValidation allowBlank="1" showInputMessage="1" showErrorMessage="1" prompt="V tem stolpcu pod tem naslovom prilagodite vrsto razen teže. Teža se uporablja za določanje drugih podatkov tega načrta telesne pripravljenosti, na primer za indeks telesne teže, in je ni dovoljeno spreminjati" sqref="B11" xr:uid="{00000000-0002-0000-0000-00000F000000}"/>
    <dataValidation allowBlank="1" showInputMessage="1" showErrorMessage="1" prompt="V ta stolpec pod ta naslov vnesite trenutne podatke za vneseno vrsto" sqref="C11" xr:uid="{00000000-0002-0000-0000-000010000000}"/>
    <dataValidation allowBlank="1" showInputMessage="1" showErrorMessage="1" prompt="V ta stolpec pod ta naslov vnesite podatke cilja za vneseno vrsto" sqref="D11" xr:uid="{00000000-0002-0000-0000-000011000000}"/>
    <dataValidation allowBlank="1" showInputMessage="1" showErrorMessage="1" prompt="Podrobnosti vnesite v spodnjo tabelo" sqref="B18:D18" xr:uid="{00000000-0002-0000-0000-000012000000}"/>
    <dataValidation allowBlank="1" showInputMessage="1" showErrorMessage="1" prompt="V ta stolpec pod ta naslov vnesite datum. Če želite poiskati določene vnose, uporabite filtre v glavi stolpca" sqref="B19" xr:uid="{00000000-0002-0000-0000-000013000000}"/>
    <dataValidation allowBlank="1" showInputMessage="1" showErrorMessage="1" prompt="V ta stolpec pod ta naslov vnesite čas" sqref="C19" xr:uid="{00000000-0002-0000-0000-000014000000}"/>
    <dataValidation allowBlank="1" showInputMessage="1" showErrorMessage="1" prompt="V ta stolpec pod ta naslov vnesite telesno težo" sqref="D19" xr:uid="{00000000-0002-0000-0000-000015000000}"/>
    <dataValidation allowBlank="1" showInputMessage="1" showErrorMessage="1" prompt="Enota teže se samodejno posodobi v tej celici. Ploščinski grafikon za sledenje napredka pri teži je prikazan v spodnji celici" sqref="E10" xr:uid="{00000000-0002-0000-0000-000016000000}"/>
    <dataValidation allowBlank="1" showInputMessage="1" showErrorMessage="1" prompt="Enota telesnih mer se samodejno posodobi v tej celici. Črtni grafikon, ki sledi napredku vsake začetne vrednosti, vključno z boki, pasom, stegni in bicepsi, se nahaja v tej celici" sqref="E3" xr:uid="{00000000-0002-0000-0000-000017000000}"/>
  </dataValidations>
  <printOptions horizontalCentered="1"/>
  <pageMargins left="0.25" right="0.25" top="0.75" bottom="0.75" header="0.3" footer="0.3"/>
  <pageSetup paperSize="9" scale="40"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defaultColWidth="9.140625" defaultRowHeight="18" customHeight="1" x14ac:dyDescent="0.25"/>
  <cols>
    <col min="1" max="1" width="2.7109375" style="6" customWidth="1"/>
    <col min="2" max="2" width="22.140625" style="6" customWidth="1"/>
    <col min="3" max="3" width="37.28515625" style="6" customWidth="1"/>
    <col min="4" max="4" width="26"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9" t="s">
        <v>0</v>
      </c>
      <c r="C1" s="49"/>
      <c r="D1" s="49"/>
      <c r="E1" s="49"/>
      <c r="F1" s="49"/>
      <c r="G1" s="47" t="s">
        <v>18</v>
      </c>
      <c r="H1" s="47"/>
      <c r="I1" s="47"/>
      <c r="J1" s="47"/>
      <c r="K1" s="47"/>
      <c r="L1" s="47"/>
      <c r="M1" s="47"/>
      <c r="N1" s="47"/>
      <c r="O1" s="47"/>
      <c r="P1" s="47"/>
      <c r="Q1" s="47"/>
      <c r="R1" s="47"/>
      <c r="S1" s="47"/>
      <c r="T1" s="47"/>
    </row>
    <row r="2" spans="2:20" ht="21" customHeight="1" x14ac:dyDescent="0.25">
      <c r="B2" s="49"/>
      <c r="C2" s="49"/>
      <c r="D2" s="49"/>
      <c r="E2" s="49"/>
      <c r="F2" s="49"/>
      <c r="G2" s="47"/>
      <c r="H2" s="47"/>
      <c r="I2" s="47"/>
      <c r="J2" s="47"/>
      <c r="K2" s="47"/>
      <c r="L2" s="47"/>
      <c r="M2" s="47"/>
      <c r="N2" s="47"/>
      <c r="O2" s="47"/>
      <c r="P2" s="47"/>
      <c r="Q2" s="47"/>
      <c r="R2" s="47"/>
      <c r="S2" s="47"/>
      <c r="T2" s="47"/>
    </row>
    <row r="3" spans="2:20" ht="18" customHeight="1" x14ac:dyDescent="0.3">
      <c r="B3" s="48" t="str">
        <f>UPPER(CONCATENATE("Sledilnik obsega ",'Sledilnik Teža'!Cilj1Oznaka))</f>
        <v>SLEDILNIK OBSEGA PASU</v>
      </c>
      <c r="C3" s="48"/>
      <c r="D3" s="48"/>
    </row>
    <row r="4" spans="2:20" ht="18" customHeight="1" x14ac:dyDescent="0.25">
      <c r="B4" s="6" t="s">
        <v>10</v>
      </c>
      <c r="C4" s="6" t="s">
        <v>14</v>
      </c>
      <c r="D4" s="6" t="s">
        <v>19</v>
      </c>
    </row>
    <row r="5" spans="2:20" ht="18" customHeight="1" x14ac:dyDescent="0.25">
      <c r="B5" s="7">
        <f ca="1">TODAY()+30+ROW()</f>
        <v>43642</v>
      </c>
      <c r="C5" s="37">
        <v>0.33333333333333331</v>
      </c>
      <c r="D5" s="8">
        <v>36</v>
      </c>
    </row>
    <row r="6" spans="2:20" ht="18" customHeight="1" x14ac:dyDescent="0.25">
      <c r="B6" s="7">
        <f ca="1">TODAY()+30+ROW()</f>
        <v>43643</v>
      </c>
      <c r="C6" s="37">
        <v>0.58333333333333337</v>
      </c>
      <c r="D6" s="8">
        <v>36.700000000000003</v>
      </c>
    </row>
    <row r="7" spans="2:20" ht="18" customHeight="1" x14ac:dyDescent="0.25">
      <c r="B7" s="7">
        <f ca="1">TODAY()+30+ROW()</f>
        <v>43644</v>
      </c>
      <c r="C7" s="37">
        <v>0.34375</v>
      </c>
      <c r="D7" s="8">
        <v>38</v>
      </c>
    </row>
    <row r="8" spans="2:20" ht="18" customHeight="1" x14ac:dyDescent="0.25">
      <c r="B8" s="7">
        <f ca="1">TODAY()+30+ROW()</f>
        <v>43645</v>
      </c>
      <c r="C8" s="37">
        <v>0.41666666666666669</v>
      </c>
      <c r="D8" s="8">
        <v>35</v>
      </c>
    </row>
  </sheetData>
  <mergeCells count="3">
    <mergeCell ref="B1:F2"/>
    <mergeCell ref="B3:D3"/>
    <mergeCell ref="G1:T2"/>
  </mergeCells>
  <conditionalFormatting sqref="B5:D8">
    <cfRule type="expression" dxfId="47" priority="5">
      <formula>$D5=Cilj1</formula>
    </cfRule>
  </conditionalFormatting>
  <dataValidations count="6">
    <dataValidation allowBlank="1" showInputMessage="1" showErrorMessage="1" prompt="V tem delovnem listu ustvarite sledilnik obsega pasu. Vnesite podrobnosti v tabelo sledilnika obsega pasu" sqref="A1" xr:uid="{00000000-0002-0000-0100-000000000000}"/>
    <dataValidation allowBlank="1" showInputMessage="1" showErrorMessage="1" prompt="V tej celici je prikazan naslov tega delovnega lista, slika pa v celici na desni" sqref="B1:F2" xr:uid="{00000000-0002-0000-0100-000001000000}"/>
    <dataValidation allowBlank="1" showInputMessage="1" showErrorMessage="1" prompt="Podrobnosti vnesite v spodnjo tabelo" sqref="B3:D3" xr:uid="{00000000-0002-0000-0100-000002000000}"/>
    <dataValidation allowBlank="1" showInputMessage="1" showErrorMessage="1" prompt="V ta stolpec pod ta naslov vnesite datum. Če želite poiskati določene vnose, uporabite filtre v glavi stolpca" sqref="B4" xr:uid="{00000000-0002-0000-0100-000003000000}"/>
    <dataValidation allowBlank="1" showInputMessage="1" showErrorMessage="1" prompt="V ta stolpec pod ta naslov vnesite čas" sqref="C4" xr:uid="{00000000-0002-0000-0100-000004000000}"/>
    <dataValidation allowBlank="1" showInputMessage="1" showErrorMessage="1" prompt="V ta stolpec pod ta naslov vnesite velikost" sqref="D4" xr:uid="{00000000-0002-0000-0100-000005000000}"/>
  </dataValidations>
  <printOptions horizontalCentered="1"/>
  <pageMargins left="0.25" right="0.25" top="0.75" bottom="0.75" header="0.3" footer="0.3"/>
  <pageSetup paperSize="9" scale="42"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defaultColWidth="9.140625" defaultRowHeight="18" customHeight="1" x14ac:dyDescent="0.25"/>
  <cols>
    <col min="1" max="1" width="2.7109375" style="6" customWidth="1"/>
    <col min="2" max="2" width="22.140625" style="6" customWidth="1"/>
    <col min="3" max="3" width="37.28515625" style="6" customWidth="1"/>
    <col min="4" max="4" width="26"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9" t="s">
        <v>0</v>
      </c>
      <c r="C1" s="49"/>
      <c r="D1" s="49"/>
      <c r="E1" s="49"/>
      <c r="F1" s="49"/>
      <c r="G1" s="47" t="s">
        <v>18</v>
      </c>
      <c r="H1" s="47"/>
      <c r="I1" s="47"/>
      <c r="J1" s="47"/>
      <c r="K1" s="47"/>
      <c r="L1" s="47"/>
      <c r="M1" s="47"/>
      <c r="N1" s="47"/>
      <c r="O1" s="47"/>
      <c r="P1" s="47"/>
      <c r="Q1" s="47"/>
      <c r="R1" s="47"/>
      <c r="S1" s="47"/>
      <c r="T1" s="47"/>
    </row>
    <row r="2" spans="2:20" ht="21" customHeight="1" x14ac:dyDescent="0.25">
      <c r="B2" s="49"/>
      <c r="C2" s="49"/>
      <c r="D2" s="49"/>
      <c r="E2" s="49"/>
      <c r="F2" s="49"/>
      <c r="G2" s="47"/>
      <c r="H2" s="47"/>
      <c r="I2" s="47"/>
      <c r="J2" s="47"/>
      <c r="K2" s="47"/>
      <c r="L2" s="47"/>
      <c r="M2" s="47"/>
      <c r="N2" s="47"/>
      <c r="O2" s="47"/>
      <c r="P2" s="47"/>
      <c r="Q2" s="47"/>
      <c r="R2" s="47"/>
      <c r="S2" s="47"/>
      <c r="T2" s="47"/>
    </row>
    <row r="3" spans="2:20" ht="18" customHeight="1" x14ac:dyDescent="0.3">
      <c r="B3" s="48" t="str">
        <f>UPPER(CONCATENATE("Sledilnik ",'Sledilnik Teža'!Cilj2Oznaka))</f>
        <v>SLEDILNIK BICEPSOV</v>
      </c>
      <c r="C3" s="48"/>
      <c r="D3" s="48"/>
    </row>
    <row r="4" spans="2:20" ht="18" customHeight="1" x14ac:dyDescent="0.25">
      <c r="B4" s="6" t="s">
        <v>10</v>
      </c>
      <c r="C4" s="6" t="s">
        <v>14</v>
      </c>
      <c r="D4" s="6" t="s">
        <v>19</v>
      </c>
    </row>
    <row r="5" spans="2:20" ht="18" customHeight="1" x14ac:dyDescent="0.25">
      <c r="B5" s="7">
        <f ca="1">TODAY()+30+ROW()</f>
        <v>43642</v>
      </c>
      <c r="C5" s="37">
        <v>0.33333333333333331</v>
      </c>
      <c r="D5" s="8">
        <v>13.5</v>
      </c>
    </row>
    <row r="6" spans="2:20" ht="18" customHeight="1" x14ac:dyDescent="0.25">
      <c r="B6" s="7">
        <f ca="1">TODAY()+30+ROW()</f>
        <v>43643</v>
      </c>
      <c r="C6" s="37">
        <v>0.58333333333333337</v>
      </c>
      <c r="D6" s="8">
        <v>13.5</v>
      </c>
    </row>
    <row r="7" spans="2:20" ht="18" customHeight="1" x14ac:dyDescent="0.25">
      <c r="B7" s="7">
        <f ca="1">TODAY()+30+ROW()</f>
        <v>43644</v>
      </c>
      <c r="C7" s="37">
        <v>0.34375</v>
      </c>
      <c r="D7" s="8">
        <v>13.6</v>
      </c>
    </row>
    <row r="8" spans="2:20" ht="18" customHeight="1" x14ac:dyDescent="0.25">
      <c r="B8" s="7">
        <f ca="1">TODAY()+30+ROW()</f>
        <v>43645</v>
      </c>
      <c r="C8" s="37">
        <v>0.58333333333333337</v>
      </c>
      <c r="D8" s="8">
        <v>13.8</v>
      </c>
    </row>
    <row r="9" spans="2:20" ht="18" customHeight="1" x14ac:dyDescent="0.25">
      <c r="B9" s="32">
        <f ca="1">TODAY()+30+ROW()</f>
        <v>43646</v>
      </c>
      <c r="C9" s="38">
        <v>0.33333333333333331</v>
      </c>
      <c r="D9" s="33">
        <v>14</v>
      </c>
    </row>
  </sheetData>
  <mergeCells count="3">
    <mergeCell ref="B1:F2"/>
    <mergeCell ref="B3:D3"/>
    <mergeCell ref="G1:T2"/>
  </mergeCells>
  <conditionalFormatting sqref="B5:D9">
    <cfRule type="expression" dxfId="42" priority="4">
      <formula>$D5=Cilj2</formula>
    </cfRule>
  </conditionalFormatting>
  <dataValidations count="6">
    <dataValidation allowBlank="1" showInputMessage="1" showErrorMessage="1" prompt="V tem delovnem listu ustvarite sledilnik bicepsov. Vnesite podrobnosti v tabelo sledilnika bicepsov" sqref="A1" xr:uid="{00000000-0002-0000-0200-000000000000}"/>
    <dataValidation allowBlank="1" showInputMessage="1" showErrorMessage="1" prompt="V tej celici je prikazan naslov tega delovnega lista, slika pa v celici na desni" sqref="B1:F2" xr:uid="{00000000-0002-0000-0200-000001000000}"/>
    <dataValidation allowBlank="1" showInputMessage="1" showErrorMessage="1" prompt="Podrobnosti vnesite v spodnjo tabelo" sqref="B3:D3" xr:uid="{00000000-0002-0000-0200-000002000000}"/>
    <dataValidation allowBlank="1" showInputMessage="1" showErrorMessage="1" prompt="V ta stolpec pod ta naslov vnesite datum. Če želite poiskati določene vnose, uporabite filtre v glavi stolpca" sqref="B4" xr:uid="{00000000-0002-0000-0200-000003000000}"/>
    <dataValidation allowBlank="1" showInputMessage="1" showErrorMessage="1" prompt="V ta stolpec pod ta naslov vnesite čas" sqref="C4" xr:uid="{00000000-0002-0000-0200-000004000000}"/>
    <dataValidation allowBlank="1" showInputMessage="1" showErrorMessage="1" prompt="V ta stolpec pod ta naslov vnesite velikost" sqref="D4" xr:uid="{00000000-0002-0000-0200-000005000000}"/>
  </dataValidations>
  <printOptions horizontalCentered="1"/>
  <pageMargins left="0.25" right="0.25" top="0.75" bottom="0.75" header="0.3" footer="0.3"/>
  <pageSetup paperSize="9" scale="42"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defaultColWidth="9.140625" defaultRowHeight="18" customHeight="1" x14ac:dyDescent="0.25"/>
  <cols>
    <col min="1" max="1" width="2.7109375" style="6" customWidth="1"/>
    <col min="2" max="2" width="22.140625" style="6" customWidth="1"/>
    <col min="3" max="3" width="37.28515625" style="6" customWidth="1"/>
    <col min="4" max="4" width="26"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9" t="s">
        <v>0</v>
      </c>
      <c r="C1" s="49"/>
      <c r="D1" s="49"/>
      <c r="E1" s="49"/>
      <c r="F1" s="49"/>
      <c r="G1" s="47" t="s">
        <v>18</v>
      </c>
      <c r="H1" s="47"/>
      <c r="I1" s="47"/>
      <c r="J1" s="47"/>
      <c r="K1" s="47"/>
      <c r="L1" s="47"/>
      <c r="M1" s="47"/>
      <c r="N1" s="47"/>
      <c r="O1" s="47"/>
      <c r="P1" s="47"/>
      <c r="Q1" s="47"/>
      <c r="R1" s="47"/>
      <c r="S1" s="47"/>
      <c r="T1" s="47"/>
    </row>
    <row r="2" spans="2:20" ht="21" customHeight="1" x14ac:dyDescent="0.25">
      <c r="B2" s="49"/>
      <c r="C2" s="49"/>
      <c r="D2" s="49"/>
      <c r="E2" s="49"/>
      <c r="F2" s="49"/>
      <c r="G2" s="47"/>
      <c r="H2" s="47"/>
      <c r="I2" s="47"/>
      <c r="J2" s="47"/>
      <c r="K2" s="47"/>
      <c r="L2" s="47"/>
      <c r="M2" s="47"/>
      <c r="N2" s="47"/>
      <c r="O2" s="47"/>
      <c r="P2" s="47"/>
      <c r="Q2" s="47"/>
      <c r="R2" s="47"/>
      <c r="S2" s="47"/>
      <c r="T2" s="47"/>
    </row>
    <row r="3" spans="2:20" ht="18" customHeight="1" x14ac:dyDescent="0.3">
      <c r="B3" s="48" t="str">
        <f>UPPER(CONCATENATE("Sledilnik ",'Sledilnik Teža'!Cilj3Oznaka))</f>
        <v>SLEDILNIK BOKOV</v>
      </c>
      <c r="C3" s="48"/>
      <c r="D3" s="48"/>
    </row>
    <row r="4" spans="2:20" ht="18" customHeight="1" x14ac:dyDescent="0.25">
      <c r="B4" s="6" t="s">
        <v>10</v>
      </c>
      <c r="C4" s="6" t="s">
        <v>14</v>
      </c>
      <c r="D4" s="6" t="s">
        <v>19</v>
      </c>
    </row>
    <row r="5" spans="2:20" ht="18" customHeight="1" x14ac:dyDescent="0.25">
      <c r="B5" s="7">
        <f ca="1">TODAY()+30+ROW()</f>
        <v>43642</v>
      </c>
      <c r="C5" s="37">
        <v>0.33333333333333331</v>
      </c>
      <c r="D5" s="8">
        <v>45</v>
      </c>
    </row>
    <row r="6" spans="2:20" ht="18" customHeight="1" x14ac:dyDescent="0.25">
      <c r="B6" s="7">
        <f ca="1">TODAY()+30+ROW()</f>
        <v>43643</v>
      </c>
      <c r="C6" s="37">
        <v>0.58333333333333337</v>
      </c>
      <c r="D6" s="8">
        <v>44.8</v>
      </c>
    </row>
    <row r="7" spans="2:20" ht="18" customHeight="1" x14ac:dyDescent="0.25">
      <c r="B7" s="7">
        <f ca="1">TODAY()+30+ROW()</f>
        <v>43644</v>
      </c>
      <c r="C7" s="37">
        <v>0.41666666666666669</v>
      </c>
      <c r="D7" s="8">
        <v>42</v>
      </c>
    </row>
  </sheetData>
  <mergeCells count="3">
    <mergeCell ref="B1:F2"/>
    <mergeCell ref="B3:D3"/>
    <mergeCell ref="G1:T2"/>
  </mergeCells>
  <conditionalFormatting sqref="B5:D7">
    <cfRule type="expression" dxfId="38" priority="3">
      <formula>$D5=Cilj3</formula>
    </cfRule>
  </conditionalFormatting>
  <dataValidations count="6">
    <dataValidation allowBlank="1" showInputMessage="1" showErrorMessage="1" prompt="V tem delovnem listu ustvarite sledilnik bokov. Vnesite podrobnosti v tabelo sledilnika bokov" sqref="A1" xr:uid="{00000000-0002-0000-0300-000000000000}"/>
    <dataValidation allowBlank="1" showInputMessage="1" showErrorMessage="1" prompt="V tej celici je prikazan naslov tega delovnega lista, slika pa v celici na desni" sqref="B1:F2" xr:uid="{00000000-0002-0000-0300-000001000000}"/>
    <dataValidation allowBlank="1" showInputMessage="1" showErrorMessage="1" prompt="Podrobnosti vnesite v spodnjo tabelo" sqref="B3:D3" xr:uid="{00000000-0002-0000-0300-000002000000}"/>
    <dataValidation allowBlank="1" showInputMessage="1" showErrorMessage="1" prompt="V ta stolpec pod ta naslov vnesite datum. Če želite poiskati določene vnose, uporabite filtre v glavi stolpca" sqref="B4" xr:uid="{00000000-0002-0000-0300-000003000000}"/>
    <dataValidation allowBlank="1" showInputMessage="1" showErrorMessage="1" prompt="V ta stolpec pod ta naslov vnesite čas" sqref="C4" xr:uid="{00000000-0002-0000-0300-000004000000}"/>
    <dataValidation allowBlank="1" showInputMessage="1" showErrorMessage="1" prompt="V ta stolpec pod ta naslov vnesite velikost" sqref="D4" xr:uid="{00000000-0002-0000-0300-000005000000}"/>
  </dataValidations>
  <printOptions horizontalCentered="1"/>
  <pageMargins left="0.25" right="0.25" top="0.75" bottom="0.75" header="0.3" footer="0.3"/>
  <pageSetup paperSize="9" scale="42"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defaultColWidth="9.140625" defaultRowHeight="18" customHeight="1" x14ac:dyDescent="0.25"/>
  <cols>
    <col min="1" max="1" width="2.7109375" style="6" customWidth="1"/>
    <col min="2" max="2" width="22.140625" style="6" customWidth="1"/>
    <col min="3" max="3" width="37.28515625" style="6" customWidth="1"/>
    <col min="4" max="4" width="26"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9" t="s">
        <v>0</v>
      </c>
      <c r="C1" s="49"/>
      <c r="D1" s="49"/>
      <c r="E1" s="49"/>
      <c r="F1" s="49"/>
      <c r="G1" s="47" t="s">
        <v>18</v>
      </c>
      <c r="H1" s="47"/>
      <c r="I1" s="47"/>
      <c r="J1" s="47"/>
      <c r="K1" s="47"/>
      <c r="L1" s="47"/>
      <c r="M1" s="47"/>
      <c r="N1" s="47"/>
      <c r="O1" s="47"/>
      <c r="P1" s="47"/>
      <c r="Q1" s="47"/>
      <c r="R1" s="47"/>
      <c r="S1" s="47"/>
      <c r="T1" s="47"/>
    </row>
    <row r="2" spans="2:20" ht="21" customHeight="1" x14ac:dyDescent="0.25">
      <c r="B2" s="49"/>
      <c r="C2" s="49"/>
      <c r="D2" s="49"/>
      <c r="E2" s="49"/>
      <c r="F2" s="49"/>
      <c r="G2" s="47"/>
      <c r="H2" s="47"/>
      <c r="I2" s="47"/>
      <c r="J2" s="47"/>
      <c r="K2" s="47"/>
      <c r="L2" s="47"/>
      <c r="M2" s="47"/>
      <c r="N2" s="47"/>
      <c r="O2" s="47"/>
      <c r="P2" s="47"/>
      <c r="Q2" s="47"/>
      <c r="R2" s="47"/>
      <c r="S2" s="47"/>
      <c r="T2" s="47"/>
    </row>
    <row r="3" spans="2:20" ht="18" customHeight="1" x14ac:dyDescent="0.3">
      <c r="B3" s="48" t="str">
        <f>UPPER(CONCATENATE("Sledilnik ",'Sledilnik Teža'!Cilj4Oznaka))</f>
        <v>SLEDILNIK STEGEN</v>
      </c>
      <c r="C3" s="48"/>
      <c r="D3" s="48"/>
    </row>
    <row r="4" spans="2:20" ht="18" customHeight="1" x14ac:dyDescent="0.25">
      <c r="B4" s="6" t="s">
        <v>10</v>
      </c>
      <c r="C4" s="6" t="s">
        <v>14</v>
      </c>
      <c r="D4" s="6" t="s">
        <v>19</v>
      </c>
    </row>
    <row r="5" spans="2:20" ht="18" customHeight="1" x14ac:dyDescent="0.25">
      <c r="B5" s="7">
        <f t="shared" ref="B5:B11" ca="1" si="0">TODAY()+30+ROW()</f>
        <v>43642</v>
      </c>
      <c r="C5" s="37">
        <v>0.33333333333333331</v>
      </c>
      <c r="D5" s="8">
        <v>22</v>
      </c>
    </row>
    <row r="6" spans="2:20" ht="18" customHeight="1" x14ac:dyDescent="0.25">
      <c r="B6" s="7">
        <f t="shared" ca="1" si="0"/>
        <v>43643</v>
      </c>
      <c r="C6" s="37">
        <v>0.58333333333333337</v>
      </c>
      <c r="D6" s="8">
        <v>21</v>
      </c>
    </row>
    <row r="7" spans="2:20" ht="18" customHeight="1" x14ac:dyDescent="0.25">
      <c r="B7" s="7">
        <f t="shared" ca="1" si="0"/>
        <v>43644</v>
      </c>
      <c r="C7" s="37">
        <v>0.34375</v>
      </c>
      <c r="D7" s="8">
        <v>20.5</v>
      </c>
    </row>
    <row r="8" spans="2:20" ht="18" customHeight="1" x14ac:dyDescent="0.25">
      <c r="B8" s="7">
        <f t="shared" ca="1" si="0"/>
        <v>43645</v>
      </c>
      <c r="C8" s="37">
        <v>0.58333333333333337</v>
      </c>
      <c r="D8" s="8">
        <v>21</v>
      </c>
    </row>
    <row r="9" spans="2:20" ht="18" customHeight="1" x14ac:dyDescent="0.25">
      <c r="B9" s="7">
        <f t="shared" ca="1" si="0"/>
        <v>43646</v>
      </c>
      <c r="C9" s="37">
        <v>0.33333333333333331</v>
      </c>
      <c r="D9" s="8">
        <v>22</v>
      </c>
    </row>
    <row r="10" spans="2:20" ht="18" customHeight="1" x14ac:dyDescent="0.25">
      <c r="B10" s="7">
        <f t="shared" ca="1" si="0"/>
        <v>43647</v>
      </c>
      <c r="C10" s="37">
        <v>0.35416666666666669</v>
      </c>
      <c r="D10" s="8">
        <v>21</v>
      </c>
    </row>
    <row r="11" spans="2:20" ht="18" customHeight="1" x14ac:dyDescent="0.25">
      <c r="B11" s="7">
        <f t="shared" ca="1" si="0"/>
        <v>43648</v>
      </c>
      <c r="C11" s="37">
        <v>0.41666666666666669</v>
      </c>
      <c r="D11" s="8">
        <v>20.3</v>
      </c>
    </row>
  </sheetData>
  <mergeCells count="3">
    <mergeCell ref="B1:F2"/>
    <mergeCell ref="B3:D3"/>
    <mergeCell ref="G1:T2"/>
  </mergeCells>
  <conditionalFormatting sqref="B5:D11">
    <cfRule type="expression" dxfId="34" priority="2">
      <formula>$D5=Cilj4</formula>
    </cfRule>
  </conditionalFormatting>
  <dataValidations count="6">
    <dataValidation allowBlank="1" showInputMessage="1" showErrorMessage="1" prompt="V tem delovnem listu ustvarite sledilnik stegen. Vnesite podrobnosti v tabelo sledilnika stegen" sqref="A1" xr:uid="{00000000-0002-0000-0400-000000000000}"/>
    <dataValidation allowBlank="1" showInputMessage="1" showErrorMessage="1" prompt="V tej celici je prikazan naslov tega delovnega lista, slika pa v celici na desni" sqref="B1:F2" xr:uid="{00000000-0002-0000-0400-000001000000}"/>
    <dataValidation allowBlank="1" showInputMessage="1" showErrorMessage="1" prompt="Podrobnosti vnesite v spodnjo tabelo" sqref="B3:D3" xr:uid="{00000000-0002-0000-0400-000002000000}"/>
    <dataValidation allowBlank="1" showInputMessage="1" showErrorMessage="1" prompt="V ta stolpec pod ta naslov vnesite datum. Če želite poiskati določene vnose, uporabite filtre v glavi stolpca" sqref="B4" xr:uid="{00000000-0002-0000-0400-000003000000}"/>
    <dataValidation allowBlank="1" showInputMessage="1" showErrorMessage="1" prompt="V ta stolpec pod ta naslov vnesite čas" sqref="C4" xr:uid="{00000000-0002-0000-0400-000004000000}"/>
    <dataValidation allowBlank="1" showInputMessage="1" showErrorMessage="1" prompt="V ta stolpec pod ta naslov vnesite velikost" sqref="D4" xr:uid="{00000000-0002-0000-0400-000005000000}"/>
  </dataValidations>
  <printOptions horizontalCentered="1"/>
  <pageMargins left="0.25" right="0.25" top="0.75" bottom="0.75" header="0.3" footer="0.3"/>
  <pageSetup paperSize="9" scale="42"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6"/>
  <sheetViews>
    <sheetView showGridLines="0" workbookViewId="0"/>
  </sheetViews>
  <sheetFormatPr defaultColWidth="9.140625" defaultRowHeight="18" customHeight="1" x14ac:dyDescent="0.25"/>
  <cols>
    <col min="1" max="1" width="2.7109375" style="4" customWidth="1"/>
    <col min="2" max="2" width="16.28515625" style="4" customWidth="1"/>
    <col min="3" max="3" width="27" style="4" customWidth="1"/>
    <col min="4" max="4" width="23.28515625" style="4" customWidth="1"/>
    <col min="5" max="5" width="14.7109375" style="13" customWidth="1"/>
    <col min="6" max="6" width="13.85546875" style="4" customWidth="1"/>
    <col min="7" max="7" width="13.140625" style="4" customWidth="1"/>
    <col min="8" max="8" width="30.85546875" style="44" customWidth="1"/>
    <col min="9" max="9" width="2.7109375" style="3" customWidth="1"/>
    <col min="10" max="16384" width="9.140625" style="3"/>
  </cols>
  <sheetData>
    <row r="1" spans="1:9" s="5" customFormat="1" ht="57.75" customHeight="1" x14ac:dyDescent="0.25">
      <c r="A1" s="6"/>
      <c r="B1" s="52" t="s">
        <v>20</v>
      </c>
      <c r="C1" s="52"/>
      <c r="D1" s="52"/>
      <c r="E1" s="47" t="s">
        <v>18</v>
      </c>
      <c r="F1" s="47"/>
      <c r="G1" s="47"/>
      <c r="H1" s="47"/>
      <c r="I1" s="47"/>
    </row>
    <row r="2" spans="1:9" customFormat="1" ht="21" customHeight="1" x14ac:dyDescent="0.25">
      <c r="A2" s="6"/>
      <c r="B2" s="52"/>
      <c r="C2" s="52"/>
      <c r="D2" s="52"/>
      <c r="E2" s="47"/>
      <c r="F2" s="47"/>
      <c r="G2" s="47"/>
      <c r="H2" s="47"/>
      <c r="I2" s="47"/>
    </row>
    <row r="3" spans="1:9" ht="30.75" customHeight="1" x14ac:dyDescent="0.25">
      <c r="A3" s="6"/>
      <c r="B3" s="26" t="s">
        <v>21</v>
      </c>
      <c r="C3" s="30" t="s">
        <v>64</v>
      </c>
      <c r="D3" s="29" t="s">
        <v>29</v>
      </c>
      <c r="F3" s="6"/>
      <c r="G3" s="6"/>
      <c r="H3" s="6"/>
    </row>
    <row r="4" spans="1:9" ht="21.75" customHeight="1" x14ac:dyDescent="0.25">
      <c r="A4" s="6"/>
      <c r="B4" s="12" t="s">
        <v>22</v>
      </c>
      <c r="C4" s="2">
        <f>SUMIF(DnevnikDejavnosti[DEJAVNOST],Kategorija1,DnevnikDejavnosti[RAZDALJA])</f>
        <v>11.46</v>
      </c>
      <c r="D4" s="10" t="s">
        <v>65</v>
      </c>
      <c r="F4" s="6"/>
      <c r="G4" s="6"/>
      <c r="H4" s="6"/>
    </row>
    <row r="5" spans="1:9" ht="21.75" customHeight="1" x14ac:dyDescent="0.25">
      <c r="A5" s="6"/>
      <c r="B5" s="12" t="s">
        <v>23</v>
      </c>
      <c r="C5" s="2">
        <f>SUMIF(DnevnikDejavnosti[DEJAVNOST],Kategorija2,DnevnikDejavnosti[RAZDALJA])</f>
        <v>0</v>
      </c>
      <c r="D5" s="10" t="s">
        <v>65</v>
      </c>
      <c r="F5" s="6"/>
      <c r="G5" s="6"/>
      <c r="H5" s="6"/>
    </row>
    <row r="6" spans="1:9" ht="21.75" customHeight="1" x14ac:dyDescent="0.25">
      <c r="A6" s="6"/>
      <c r="B6" s="12" t="s">
        <v>24</v>
      </c>
      <c r="C6" s="2">
        <f>SUMIF(DnevnikDejavnosti[DEJAVNOST],Kategorija3,DnevnikDejavnosti[RAZDALJA])</f>
        <v>1227</v>
      </c>
      <c r="D6" s="10" t="s">
        <v>66</v>
      </c>
      <c r="F6" s="6"/>
      <c r="G6" s="6"/>
      <c r="H6" s="6"/>
    </row>
    <row r="7" spans="1:9" ht="21.75" customHeight="1" x14ac:dyDescent="0.25">
      <c r="A7" s="6"/>
      <c r="B7" s="12" t="s">
        <v>25</v>
      </c>
      <c r="C7" s="2">
        <f>SUMIF(DnevnikDejavnosti[DEJAVNOST],Kategorija4,DnevnikDejavnosti[RAZDALJA])</f>
        <v>1700</v>
      </c>
      <c r="D7" s="10" t="s">
        <v>67</v>
      </c>
      <c r="F7" s="6"/>
      <c r="G7" s="6"/>
      <c r="H7" s="6"/>
    </row>
    <row r="8" spans="1:9" s="6" customFormat="1" ht="21.75" customHeight="1" x14ac:dyDescent="0.25">
      <c r="B8" s="12" t="s">
        <v>26</v>
      </c>
      <c r="C8" s="2">
        <f>SUMIF(DnevnikDejavnosti[DEJAVNOST],Kategorija5,DnevnikDejavnosti[RAZDALJA])</f>
        <v>4.53</v>
      </c>
      <c r="D8" s="10" t="s">
        <v>65</v>
      </c>
      <c r="E8" s="13"/>
    </row>
    <row r="9" spans="1:9" ht="18" customHeight="1" x14ac:dyDescent="0.25">
      <c r="A9" s="6"/>
      <c r="B9" s="51"/>
      <c r="C9" s="51"/>
      <c r="D9" s="51"/>
      <c r="F9" s="6"/>
      <c r="G9" s="6"/>
      <c r="H9" s="6"/>
    </row>
    <row r="10" spans="1:9" ht="18" customHeight="1" x14ac:dyDescent="0.25">
      <c r="B10" s="6" t="s">
        <v>27</v>
      </c>
      <c r="C10" s="6" t="s">
        <v>28</v>
      </c>
      <c r="D10" s="6" t="s">
        <v>30</v>
      </c>
      <c r="E10" s="12" t="s">
        <v>31</v>
      </c>
      <c r="F10" s="12" t="s">
        <v>32</v>
      </c>
      <c r="G10" s="6" t="s">
        <v>33</v>
      </c>
      <c r="H10" s="6" t="s">
        <v>34</v>
      </c>
    </row>
    <row r="11" spans="1:9" ht="18" customHeight="1" x14ac:dyDescent="0.25">
      <c r="B11" s="39">
        <f ca="1">TODAY()+30+ROW()</f>
        <v>43648</v>
      </c>
      <c r="C11" s="40" t="s">
        <v>22</v>
      </c>
      <c r="D11" s="45">
        <v>0.54166666666666663</v>
      </c>
      <c r="E11" s="41">
        <v>1.5972222222222276E-2</v>
      </c>
      <c r="F11" s="42">
        <v>3.66</v>
      </c>
      <c r="G11" s="42">
        <v>173</v>
      </c>
      <c r="H11" s="43" t="s">
        <v>35</v>
      </c>
    </row>
    <row r="12" spans="1:9" ht="18" customHeight="1" x14ac:dyDescent="0.25">
      <c r="B12" s="39">
        <f t="shared" ref="B12:B15" ca="1" si="0">TODAY()+30+ROW()</f>
        <v>43649</v>
      </c>
      <c r="C12" s="40" t="s">
        <v>22</v>
      </c>
      <c r="D12" s="45">
        <v>0.6875</v>
      </c>
      <c r="E12" s="41">
        <v>6.25E-2</v>
      </c>
      <c r="F12" s="42">
        <v>7.8</v>
      </c>
      <c r="G12" s="42">
        <v>344</v>
      </c>
      <c r="H12" s="43"/>
    </row>
    <row r="13" spans="1:9" ht="18" customHeight="1" x14ac:dyDescent="0.25">
      <c r="B13" s="39">
        <f t="shared" ca="1" si="0"/>
        <v>43650</v>
      </c>
      <c r="C13" s="40" t="s">
        <v>25</v>
      </c>
      <c r="D13" s="45">
        <v>0.41666666666666669</v>
      </c>
      <c r="E13" s="41">
        <v>2.0833333333333332E-2</v>
      </c>
      <c r="F13" s="42">
        <v>1700</v>
      </c>
      <c r="G13" s="42">
        <v>237</v>
      </c>
      <c r="H13" s="43"/>
    </row>
    <row r="14" spans="1:9" ht="18" customHeight="1" x14ac:dyDescent="0.25">
      <c r="B14" s="39">
        <f t="shared" ca="1" si="0"/>
        <v>43651</v>
      </c>
      <c r="C14" s="40" t="s">
        <v>24</v>
      </c>
      <c r="D14" s="45">
        <v>0.5625</v>
      </c>
      <c r="E14" s="41">
        <v>2.4305555555555556E-2</v>
      </c>
      <c r="F14" s="42">
        <v>1227</v>
      </c>
      <c r="G14" s="42">
        <v>150</v>
      </c>
      <c r="H14" s="43"/>
    </row>
    <row r="15" spans="1:9" ht="18" customHeight="1" x14ac:dyDescent="0.25">
      <c r="B15" s="39">
        <f t="shared" ca="1" si="0"/>
        <v>43652</v>
      </c>
      <c r="C15" s="40" t="s">
        <v>26</v>
      </c>
      <c r="D15" s="45">
        <v>0.59652777777777777</v>
      </c>
      <c r="E15" s="41">
        <v>2.0833333333333332E-2</v>
      </c>
      <c r="F15" s="42">
        <v>4.53</v>
      </c>
      <c r="G15" s="42">
        <v>115</v>
      </c>
      <c r="H15" s="43"/>
    </row>
    <row r="16" spans="1:9" ht="18" customHeight="1" x14ac:dyDescent="0.25">
      <c r="E16" s="4"/>
    </row>
  </sheetData>
  <mergeCells count="3">
    <mergeCell ref="B1:D2"/>
    <mergeCell ref="E1:I2"/>
    <mergeCell ref="B9:D9"/>
  </mergeCells>
  <dataValidations count="14">
    <dataValidation type="list" errorStyle="warning" allowBlank="1" showInputMessage="1" showErrorMessage="1" error="Na seznamu izberite enoto. Izberite PREKLIČI, pritisnite ALT+PUŠČICA DOL za možnosti, nato pa PUŠČICA DOL in ENTER, da izberete" sqref="D4:D8" xr:uid="{00000000-0002-0000-0500-000000000000}">
      <formula1>"milje,kilometri, koraki, krogi, jardi, metri, ponovitve"</formula1>
    </dataValidation>
    <dataValidation type="list" errorStyle="warning" allowBlank="1" showErrorMessage="1" error="Na seznamu izberite aktivnost. Izberite PREKLIČI, pritisnite ALT+PUŠČICA DOL, če želite prikazati možnosti, nato pa PUŠČICA DOL in ENTER, da izberete" sqref="C11:C15" xr:uid="{00000000-0002-0000-0500-000001000000}">
      <formula1>$B$4:$B$8</formula1>
    </dataValidation>
    <dataValidation allowBlank="1" showInputMessage="1" showErrorMessage="1" prompt="V tem delovnem listu ustvarite dnevnik dejavnosti. Vnesite podrobnosti v tabelo dnevnika dejavnosti. Začnite pri celici B10. Skupne aktivnosti se samodejno izračunajo v celicah od C4 do C8" sqref="A1" xr:uid="{00000000-0002-0000-0500-000002000000}"/>
    <dataValidation allowBlank="1" showInputMessage="1" showErrorMessage="1" prompt="Naslov tega delovnega lista je prikazan v tej celici, slika pa v celici na desno. Dejavnosti in njihove skupne vrednosti so prikazane v celicah od B4 do D8" sqref="B1:D2" xr:uid="{00000000-0002-0000-0500-000003000000}"/>
    <dataValidation allowBlank="1" showInputMessage="1" showErrorMessage="1" prompt="V tem stolpcu pod tem naslovom prilagodite dejavnosti" sqref="B3" xr:uid="{00000000-0002-0000-0500-000004000000}"/>
    <dataValidation allowBlank="1" showInputMessage="1" showErrorMessage="1" prompt="Skupne vrednosti se izračunajo samodejno v tem stolpcu pod tem naslovom" sqref="C3" xr:uid="{00000000-0002-0000-0500-000005000000}"/>
    <dataValidation allowBlank="1" showInputMessage="1" showErrorMessage="1" prompt="V tem stolpcu pod tem naslovom izberite enoto. Pritisnite ALT+PUŠČICA DOL za možnosti, nato pa PUŠČICA DOL in ENTER, da izberete" sqref="D3" xr:uid="{00000000-0002-0000-0500-000006000000}"/>
    <dataValidation allowBlank="1" showInputMessage="1" showErrorMessage="1" prompt="V ta stolpec pod ta naslov vnesite datum. Če želite poiskati določene vnose, uporabite filtre v glavi stolpca" sqref="B10" xr:uid="{00000000-0002-0000-0500-000007000000}"/>
    <dataValidation allowBlank="1" showInputMessage="1" showErrorMessage="1" prompt="V tem stolpcu pod tem naslovom izberite dejavnost. Pritisnite ALT+PUŠČICA DOL za možnosti, nato pa PUŠČICA DOL in ENTER, da izberete" sqref="C10" xr:uid="{00000000-0002-0000-0500-000008000000}"/>
    <dataValidation allowBlank="1" showInputMessage="1" showErrorMessage="1" prompt="V ta stolpec pod ta naslov vnesite začetni čas" sqref="D10" xr:uid="{00000000-0002-0000-0500-000009000000}"/>
    <dataValidation allowBlank="1" showInputMessage="1" showErrorMessage="1" prompt="V ta stolpec pod ta naslov vnesite trajanje" sqref="E10" xr:uid="{00000000-0002-0000-0500-00000A000000}"/>
    <dataValidation allowBlank="1" showInputMessage="1" showErrorMessage="1" prompt="V ta stolpec pod ta naslov vnesite razdaljo" sqref="F10" xr:uid="{00000000-0002-0000-0500-00000B000000}"/>
    <dataValidation allowBlank="1" showInputMessage="1" showErrorMessage="1" prompt="V ta stolpec pod ta naslov vnesite kalorije" sqref="G10" xr:uid="{00000000-0002-0000-0500-00000C000000}"/>
    <dataValidation allowBlank="1" showInputMessage="1" showErrorMessage="1" prompt="V ta stolpec pod ta naslov vnesite opombe" sqref="H10" xr:uid="{00000000-0002-0000-0500-00000D000000}"/>
  </dataValidations>
  <printOptions horizontalCentered="1"/>
  <pageMargins left="0.25" right="0.25" top="0.75" bottom="0.75" header="0.3" footer="0.3"/>
  <pageSetup paperSize="9" scale="65" fitToHeight="0" orientation="portrait"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8"/>
  <sheetViews>
    <sheetView showGridLines="0" workbookViewId="0"/>
  </sheetViews>
  <sheetFormatPr defaultRowHeight="18" customHeight="1" x14ac:dyDescent="0.25"/>
  <cols>
    <col min="1" max="1" width="2.7109375" customWidth="1"/>
    <col min="2" max="2" width="27.28515625" customWidth="1"/>
    <col min="3" max="3" width="34.7109375" customWidth="1"/>
    <col min="4" max="4" width="33.42578125" customWidth="1"/>
    <col min="5" max="5" width="17.85546875" customWidth="1"/>
    <col min="6" max="6" width="17.42578125" customWidth="1"/>
    <col min="7" max="7" width="17.7109375" customWidth="1"/>
    <col min="8" max="8" width="13.7109375" customWidth="1"/>
    <col min="9" max="9" width="24.42578125" customWidth="1"/>
    <col min="10" max="10" width="18.140625" customWidth="1"/>
    <col min="11" max="11" width="16" customWidth="1"/>
    <col min="12" max="12" width="17.42578125" customWidth="1"/>
    <col min="13" max="13" width="2.7109375" customWidth="1"/>
  </cols>
  <sheetData>
    <row r="1" spans="1:12" s="27" customFormat="1" ht="57.75" customHeight="1" x14ac:dyDescent="0.25">
      <c r="A1" s="31" t="s">
        <v>36</v>
      </c>
      <c r="B1" s="54" t="s">
        <v>37</v>
      </c>
      <c r="C1" s="54"/>
      <c r="D1" s="55" t="s">
        <v>18</v>
      </c>
      <c r="E1" s="55"/>
      <c r="F1" s="55"/>
      <c r="G1" s="55"/>
      <c r="H1" s="55"/>
      <c r="I1" s="55"/>
      <c r="J1" s="55"/>
      <c r="K1" s="55"/>
      <c r="L1" s="55"/>
    </row>
    <row r="2" spans="1:12" ht="21" customHeight="1" x14ac:dyDescent="0.25">
      <c r="A2" s="6"/>
      <c r="B2" s="54"/>
      <c r="C2" s="54"/>
      <c r="D2" s="55"/>
      <c r="E2" s="55"/>
      <c r="F2" s="55"/>
      <c r="G2" s="55"/>
      <c r="H2" s="55"/>
      <c r="I2" s="55"/>
      <c r="J2" s="55"/>
      <c r="K2" s="55"/>
      <c r="L2" s="55"/>
    </row>
    <row r="3" spans="1:12" s="34" customFormat="1" ht="18" customHeight="1" x14ac:dyDescent="0.25">
      <c r="B3" s="54"/>
      <c r="C3" s="54"/>
      <c r="E3" s="35" t="str">
        <f>(DnevnikPrehrane[[#Headers],[KALORIJE]])</f>
        <v>KALORIJE</v>
      </c>
      <c r="F3" s="35" t="str">
        <f>(DnevnikPrehrane[[#Headers],[MAŠČOBE]])</f>
        <v>MAŠČOBE</v>
      </c>
      <c r="G3" s="35" t="str">
        <f>(DnevnikPrehrane[[#Headers],[HOLESTEROL]])</f>
        <v>HOLESTEROL</v>
      </c>
      <c r="H3" s="35" t="str">
        <f>(DnevnikPrehrane[[#Headers],[NATRIJ]])</f>
        <v>NATRIJ</v>
      </c>
      <c r="I3" s="35" t="str">
        <f>(DnevnikPrehrane[[#Headers],[OGLJIKOVI HIDRATI]])</f>
        <v>OGLJIKOVI HIDRATI</v>
      </c>
      <c r="J3" s="35" t="str">
        <f>(DnevnikPrehrane[[#Headers],[BELJAKOVINE]])</f>
        <v>BELJAKOVINE</v>
      </c>
      <c r="K3" s="35" t="str">
        <f>(DnevnikPrehrane[[#Headers],[SLADKORJI]])</f>
        <v>SLADKORJI</v>
      </c>
      <c r="L3" s="35" t="str">
        <f>(DnevnikPrehrane[[#Headers],[VLAKNINE]])</f>
        <v>VLAKNINE</v>
      </c>
    </row>
    <row r="4" spans="1:12" ht="16.5" customHeight="1" x14ac:dyDescent="0.25">
      <c r="A4" s="6"/>
      <c r="B4" s="53" t="s">
        <v>38</v>
      </c>
      <c r="C4" s="53"/>
      <c r="D4" s="28" t="s">
        <v>44</v>
      </c>
      <c r="E4" s="24">
        <v>1800</v>
      </c>
      <c r="F4" s="25">
        <v>40</v>
      </c>
      <c r="G4" s="25">
        <v>225</v>
      </c>
      <c r="H4" s="25">
        <v>2100</v>
      </c>
      <c r="I4" s="25">
        <v>130</v>
      </c>
      <c r="J4" s="25">
        <v>56</v>
      </c>
      <c r="K4" s="25">
        <v>25</v>
      </c>
      <c r="L4" s="25">
        <v>25</v>
      </c>
    </row>
    <row r="5" spans="1:12" s="6" customFormat="1" ht="16.5" customHeight="1" x14ac:dyDescent="0.25">
      <c r="B5" s="53"/>
      <c r="C5" s="53"/>
      <c r="D5" s="46" t="str">
        <f>IF(E5=SUM(DnevnikPrehrane[KALORIJE]),"Skupni vnos:","Filtriran vnos:")</f>
        <v>Skupni vnos:</v>
      </c>
      <c r="E5" s="24">
        <f>SUBTOTAL(109,DnevnikPrehrane[KALORIJE])</f>
        <v>3090</v>
      </c>
      <c r="F5" s="25">
        <f>SUBTOTAL(109,DnevnikPrehrane[MAŠČOBE])</f>
        <v>74.27000000000001</v>
      </c>
      <c r="G5" s="25">
        <f>SUBTOTAL(109,DnevnikPrehrane[HOLESTEROL])</f>
        <v>139.6</v>
      </c>
      <c r="H5" s="25">
        <f>SUBTOTAL(109,DnevnikPrehrane[NATRIJ])</f>
        <v>1400.7</v>
      </c>
      <c r="I5" s="25">
        <f>SUBTOTAL(109,DnevnikPrehrane[OGLJIKOVI HIDRATI])</f>
        <v>208.56</v>
      </c>
      <c r="J5" s="25">
        <f>SUBTOTAL(109,DnevnikPrehrane[BELJAKOVINE])</f>
        <v>68.81</v>
      </c>
      <c r="K5" s="25">
        <f>SUBTOTAL(109,DnevnikPrehrane[SLADKORJI])</f>
        <v>84.1</v>
      </c>
      <c r="L5" s="25">
        <f>SUBTOTAL(109,DnevnikPrehrane[VLAKNINE])</f>
        <v>24.5</v>
      </c>
    </row>
    <row r="6" spans="1:12" ht="18" customHeight="1" x14ac:dyDescent="0.25">
      <c r="B6" s="51"/>
      <c r="C6" s="51"/>
    </row>
    <row r="7" spans="1:12" ht="18" customHeight="1" x14ac:dyDescent="0.25">
      <c r="A7" s="6"/>
      <c r="B7" s="19" t="s">
        <v>27</v>
      </c>
      <c r="C7" s="20" t="s">
        <v>39</v>
      </c>
      <c r="D7" s="20" t="s">
        <v>45</v>
      </c>
      <c r="E7" s="23" t="s">
        <v>33</v>
      </c>
      <c r="F7" s="23" t="s">
        <v>57</v>
      </c>
      <c r="G7" s="23" t="s">
        <v>58</v>
      </c>
      <c r="H7" s="23" t="s">
        <v>59</v>
      </c>
      <c r="I7" s="23" t="s">
        <v>60</v>
      </c>
      <c r="J7" s="23" t="s">
        <v>61</v>
      </c>
      <c r="K7" s="23" t="s">
        <v>62</v>
      </c>
      <c r="L7" s="23" t="s">
        <v>63</v>
      </c>
    </row>
    <row r="8" spans="1:12" ht="18" customHeight="1" x14ac:dyDescent="0.25">
      <c r="A8" s="6"/>
      <c r="B8" s="21">
        <f t="shared" ref="B8:B18" ca="1" si="0">TODAY()+30+ROW()</f>
        <v>43645</v>
      </c>
      <c r="C8" s="22" t="s">
        <v>40</v>
      </c>
      <c r="D8" s="22" t="s">
        <v>46</v>
      </c>
      <c r="E8" s="23">
        <v>130</v>
      </c>
      <c r="F8" s="23">
        <v>8</v>
      </c>
      <c r="G8" s="23">
        <v>10</v>
      </c>
      <c r="H8" s="23">
        <v>60</v>
      </c>
      <c r="I8" s="23">
        <v>16</v>
      </c>
      <c r="J8" s="23">
        <v>11</v>
      </c>
      <c r="K8" s="23">
        <v>5</v>
      </c>
      <c r="L8" s="23">
        <v>0</v>
      </c>
    </row>
    <row r="9" spans="1:12" ht="18" customHeight="1" x14ac:dyDescent="0.25">
      <c r="A9" s="6"/>
      <c r="B9" s="21">
        <f t="shared" ca="1" si="0"/>
        <v>43646</v>
      </c>
      <c r="C9" s="22" t="s">
        <v>41</v>
      </c>
      <c r="D9" s="22" t="s">
        <v>47</v>
      </c>
      <c r="E9" s="23">
        <v>65</v>
      </c>
      <c r="F9" s="23">
        <v>0.2</v>
      </c>
      <c r="G9" s="23"/>
      <c r="H9" s="23"/>
      <c r="I9" s="23">
        <v>17.3</v>
      </c>
      <c r="J9" s="23">
        <v>0.3</v>
      </c>
      <c r="K9" s="23"/>
      <c r="L9" s="23"/>
    </row>
    <row r="10" spans="1:12" ht="18" customHeight="1" x14ac:dyDescent="0.25">
      <c r="A10" s="6"/>
      <c r="B10" s="21">
        <f t="shared" ca="1" si="0"/>
        <v>43647</v>
      </c>
      <c r="C10" s="22" t="s">
        <v>42</v>
      </c>
      <c r="D10" s="22" t="s">
        <v>48</v>
      </c>
      <c r="E10" s="23">
        <v>220</v>
      </c>
      <c r="F10" s="23">
        <v>0.5</v>
      </c>
      <c r="G10" s="23"/>
      <c r="H10" s="23">
        <v>200</v>
      </c>
      <c r="I10" s="23">
        <v>30</v>
      </c>
      <c r="J10" s="23">
        <v>6</v>
      </c>
      <c r="K10" s="23">
        <v>4</v>
      </c>
      <c r="L10" s="23">
        <v>9</v>
      </c>
    </row>
    <row r="11" spans="1:12" ht="18" customHeight="1" x14ac:dyDescent="0.25">
      <c r="A11" s="6"/>
      <c r="B11" s="21">
        <f t="shared" ca="1" si="0"/>
        <v>43648</v>
      </c>
      <c r="C11" s="22" t="s">
        <v>43</v>
      </c>
      <c r="D11" s="22" t="s">
        <v>49</v>
      </c>
      <c r="E11" s="23">
        <v>600</v>
      </c>
      <c r="F11" s="23">
        <v>0.5</v>
      </c>
      <c r="G11" s="23"/>
      <c r="H11" s="23">
        <v>300</v>
      </c>
      <c r="I11" s="23">
        <v>22</v>
      </c>
      <c r="J11" s="23">
        <v>9.8000000000000007</v>
      </c>
      <c r="K11" s="23"/>
      <c r="L11" s="23"/>
    </row>
    <row r="12" spans="1:12" ht="18" customHeight="1" x14ac:dyDescent="0.25">
      <c r="A12" s="6"/>
      <c r="B12" s="21">
        <f t="shared" ca="1" si="0"/>
        <v>43649</v>
      </c>
      <c r="C12" s="22" t="s">
        <v>41</v>
      </c>
      <c r="D12" s="22" t="s">
        <v>50</v>
      </c>
      <c r="E12" s="23">
        <v>210</v>
      </c>
      <c r="F12" s="23">
        <v>20</v>
      </c>
      <c r="G12" s="23"/>
      <c r="H12" s="23"/>
      <c r="I12" s="23">
        <v>3</v>
      </c>
      <c r="J12" s="23">
        <v>5</v>
      </c>
      <c r="K12" s="23"/>
      <c r="L12" s="23">
        <v>3</v>
      </c>
    </row>
    <row r="13" spans="1:12" ht="18" customHeight="1" x14ac:dyDescent="0.25">
      <c r="A13" s="6"/>
      <c r="B13" s="21">
        <f t="shared" ca="1" si="0"/>
        <v>43650</v>
      </c>
      <c r="C13" s="22" t="s">
        <v>40</v>
      </c>
      <c r="D13" s="22" t="s">
        <v>51</v>
      </c>
      <c r="E13" s="23">
        <v>220</v>
      </c>
      <c r="F13" s="23">
        <v>3</v>
      </c>
      <c r="G13" s="23"/>
      <c r="H13" s="23"/>
      <c r="I13" s="23">
        <v>29</v>
      </c>
      <c r="J13" s="23">
        <v>7</v>
      </c>
      <c r="K13" s="23"/>
      <c r="L13" s="23">
        <v>5</v>
      </c>
    </row>
    <row r="14" spans="1:12" ht="18" customHeight="1" x14ac:dyDescent="0.25">
      <c r="A14" s="6"/>
      <c r="B14" s="21">
        <f t="shared" ca="1" si="0"/>
        <v>43651</v>
      </c>
      <c r="C14" s="22" t="s">
        <v>41</v>
      </c>
      <c r="D14" s="22" t="s">
        <v>52</v>
      </c>
      <c r="E14" s="23">
        <v>85</v>
      </c>
      <c r="F14" s="23">
        <v>0</v>
      </c>
      <c r="G14" s="23"/>
      <c r="H14" s="23">
        <v>0</v>
      </c>
      <c r="I14" s="23">
        <v>21</v>
      </c>
      <c r="J14" s="23">
        <v>1</v>
      </c>
      <c r="K14" s="23">
        <v>17</v>
      </c>
      <c r="L14" s="23">
        <v>4</v>
      </c>
    </row>
    <row r="15" spans="1:12" ht="18" customHeight="1" x14ac:dyDescent="0.25">
      <c r="A15" s="6"/>
      <c r="B15" s="21">
        <f t="shared" ca="1" si="0"/>
        <v>43652</v>
      </c>
      <c r="C15" s="22" t="s">
        <v>42</v>
      </c>
      <c r="D15" s="22" t="s">
        <v>53</v>
      </c>
      <c r="E15" s="23">
        <v>340</v>
      </c>
      <c r="F15" s="23">
        <v>7</v>
      </c>
      <c r="G15" s="23">
        <v>3</v>
      </c>
      <c r="H15" s="23">
        <v>63</v>
      </c>
      <c r="I15" s="23">
        <v>1</v>
      </c>
      <c r="J15" s="23">
        <v>2</v>
      </c>
      <c r="K15" s="23"/>
      <c r="L15" s="23">
        <v>2</v>
      </c>
    </row>
    <row r="16" spans="1:12" ht="18" customHeight="1" x14ac:dyDescent="0.25">
      <c r="A16" s="6"/>
      <c r="B16" s="21">
        <f t="shared" ca="1" si="0"/>
        <v>43653</v>
      </c>
      <c r="C16" s="22" t="s">
        <v>43</v>
      </c>
      <c r="D16" s="22" t="s">
        <v>54</v>
      </c>
      <c r="E16" s="23">
        <v>470</v>
      </c>
      <c r="F16" s="23">
        <v>4.07</v>
      </c>
      <c r="G16" s="23">
        <v>49</v>
      </c>
      <c r="H16" s="23">
        <v>460</v>
      </c>
      <c r="I16" s="23">
        <v>0.46</v>
      </c>
      <c r="J16" s="23">
        <v>23.71</v>
      </c>
      <c r="K16" s="23">
        <v>0.1</v>
      </c>
      <c r="L16" s="23"/>
    </row>
    <row r="17" spans="2:12" ht="18" customHeight="1" x14ac:dyDescent="0.25">
      <c r="B17" s="21">
        <f t="shared" ca="1" si="0"/>
        <v>43654</v>
      </c>
      <c r="C17" s="22" t="s">
        <v>43</v>
      </c>
      <c r="D17" s="22" t="s">
        <v>55</v>
      </c>
      <c r="E17" s="23">
        <v>220</v>
      </c>
      <c r="F17" s="23">
        <v>7</v>
      </c>
      <c r="G17" s="23"/>
      <c r="H17" s="23"/>
      <c r="I17" s="23">
        <v>5</v>
      </c>
      <c r="J17" s="23">
        <v>3</v>
      </c>
      <c r="K17" s="23"/>
      <c r="L17" s="23"/>
    </row>
    <row r="18" spans="2:12" ht="18" customHeight="1" x14ac:dyDescent="0.25">
      <c r="B18" s="21">
        <f t="shared" ca="1" si="0"/>
        <v>43655</v>
      </c>
      <c r="C18" s="22" t="s">
        <v>41</v>
      </c>
      <c r="D18" s="22" t="s">
        <v>56</v>
      </c>
      <c r="E18" s="23">
        <v>530</v>
      </c>
      <c r="F18" s="23">
        <v>24</v>
      </c>
      <c r="G18" s="23">
        <v>77.599999999999994</v>
      </c>
      <c r="H18" s="23">
        <v>317.7</v>
      </c>
      <c r="I18" s="23">
        <v>63.8</v>
      </c>
      <c r="J18" s="23">
        <v>0</v>
      </c>
      <c r="K18" s="23">
        <v>58</v>
      </c>
      <c r="L18" s="23">
        <v>1.5</v>
      </c>
    </row>
  </sheetData>
  <mergeCells count="4">
    <mergeCell ref="B6:C6"/>
    <mergeCell ref="B4:C5"/>
    <mergeCell ref="B1:C3"/>
    <mergeCell ref="D1:L2"/>
  </mergeCells>
  <conditionalFormatting sqref="E5:L5">
    <cfRule type="expression" dxfId="19" priority="8">
      <formula>AND($E$5&lt;&gt;SUM($E$8:$E$18),E$5&gt;E$4)</formula>
    </cfRule>
  </conditionalFormatting>
  <dataValidations count="9">
    <dataValidation allowBlank="1" showInputMessage="1" showErrorMessage="1" prompt="V tem delovnem listu ustvarite dnevnik prehrane. Vnesite podrobnosti v tabelo dnevnika prehrane. Začnite pri celici B7" sqref="A1" xr:uid="{00000000-0002-0000-0600-000000000000}"/>
    <dataValidation allowBlank="1" showInputMessage="1" showErrorMessage="1" prompt="V tej celici je prikazan naslov tega delovnega lista, slika pa v celici na desni" sqref="B1:C2" xr:uid="{00000000-0002-0000-0600-000001000000}"/>
    <dataValidation allowBlank="1" showInputMessage="1" showErrorMessage="1" prompt="Določite ciljne hranilne vrednosti v celicah na desni" sqref="B4:C5" xr:uid="{00000000-0002-0000-0600-000002000000}"/>
    <dataValidation allowBlank="1" showInputMessage="1" showErrorMessage="1" prompt="Vnesite dnevni vnos hranil v celice na desni, in sicer od celice E4 do L4. Vrste hranil se samodejno posodobijo v zgornji celici glede na prilagojene naslove tabele" sqref="D4" xr:uid="{00000000-0002-0000-0600-000003000000}"/>
    <dataValidation allowBlank="1" showInputMessage="1" showErrorMessage="1" prompt="Skupen vnos hranil se samodejno izračuna v celicah na desni, in sicer od celice E5 do L5" sqref="D5" xr:uid="{00000000-0002-0000-0600-000004000000}"/>
    <dataValidation allowBlank="1" showInputMessage="1" showErrorMessage="1" prompt="V ta stolpec pod ta naslov vnesite datum. Če želite poiskati določene vnose, uporabite filtre v glavi stolpca" sqref="B7" xr:uid="{00000000-0002-0000-0600-000005000000}"/>
    <dataValidation allowBlank="1" showInputMessage="1" showErrorMessage="1" prompt="V ta stolpec pod ta naslov vnesite vrsto obroka" sqref="C7" xr:uid="{00000000-0002-0000-0600-000006000000}"/>
    <dataValidation allowBlank="1" showInputMessage="1" showErrorMessage="1" prompt="V ta stolpec pod ta naslov vnesite prehrano" sqref="D7" xr:uid="{00000000-0002-0000-0600-000007000000}"/>
    <dataValidation allowBlank="1" showInputMessage="1" showErrorMessage="1" prompt="V tem stolpcu pod tem naslovom prilagodite ta naslov tabele, da boste lahko sledili določenim hranilnim potrebam" sqref="E7:L7" xr:uid="{00000000-0002-0000-0600-000008000000}"/>
  </dataValidations>
  <printOptions horizontalCentered="1"/>
  <pageMargins left="0.25" right="0.25" top="0.75" bottom="0.75" header="0.3" footer="0.3"/>
  <pageSetup paperSize="9" scale="39" fitToHeight="0" orientation="portrait" r:id="rId1"/>
  <headerFooter differentFirst="1">
    <oddFooter>Page &amp;P of &amp;N</oddFooter>
  </headerFooter>
  <ignoredErrors>
    <ignoredError sqref="G5:H5 K5:L5"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Delovni listi</vt:lpstr>
      </vt:variant>
      <vt:variant>
        <vt:i4>7</vt:i4>
      </vt:variant>
      <vt:variant>
        <vt:lpstr>Imenovani obsegi</vt:lpstr>
      </vt:variant>
      <vt:variant>
        <vt:i4>27</vt:i4>
      </vt:variant>
    </vt:vector>
  </HeadingPairs>
  <TitlesOfParts>
    <vt:vector size="34" baseType="lpstr">
      <vt:lpstr>Sledilnik Teža</vt:lpstr>
      <vt:lpstr>Sledilnik obsega pasu</vt:lpstr>
      <vt:lpstr>Sledilnik bicepsov</vt:lpstr>
      <vt:lpstr>Sledilnik bokov</vt:lpstr>
      <vt:lpstr>Sledilnik stegen</vt:lpstr>
      <vt:lpstr>Dnevnik dejavnosti</vt:lpstr>
      <vt:lpstr>Dnevnik obrokov</vt:lpstr>
      <vt:lpstr>'Sledilnik Teža'!Cilj1</vt:lpstr>
      <vt:lpstr>'Sledilnik Teža'!Cilj1Oznaka</vt:lpstr>
      <vt:lpstr>'Sledilnik Teža'!Cilj2</vt:lpstr>
      <vt:lpstr>'Sledilnik Teža'!Cilj2Oznaka</vt:lpstr>
      <vt:lpstr>'Sledilnik Teža'!Cilj3</vt:lpstr>
      <vt:lpstr>'Sledilnik Teža'!Cilj3Oznaka</vt:lpstr>
      <vt:lpstr>'Sledilnik Teža'!Cilj4</vt:lpstr>
      <vt:lpstr>'Sledilnik Teža'!Cilj4Oznaka</vt:lpstr>
      <vt:lpstr>'Sledilnik Teža'!CiljnaTeža</vt:lpstr>
      <vt:lpstr>IskanjePoDatumu</vt:lpstr>
      <vt:lpstr>Kategorija1</vt:lpstr>
      <vt:lpstr>Kategorija2</vt:lpstr>
      <vt:lpstr>Kategorija3</vt:lpstr>
      <vt:lpstr>Kategorija4</vt:lpstr>
      <vt:lpstr>Kategorija5</vt:lpstr>
      <vt:lpstr>'Sledilnik Teža'!MerskaEnota</vt:lpstr>
      <vt:lpstr>'Sledilnik Teža'!Spol</vt:lpstr>
      <vt:lpstr>'Sledilnik Teža'!TežaOznaka</vt:lpstr>
      <vt:lpstr>'Dnevnik dejavnosti'!Tiskanje_naslovov</vt:lpstr>
      <vt:lpstr>'Dnevnik obrokov'!Tiskanje_naslovov</vt:lpstr>
      <vt:lpstr>'Sledilnik bicepsov'!Tiskanje_naslovov</vt:lpstr>
      <vt:lpstr>'Sledilnik bokov'!Tiskanje_naslovov</vt:lpstr>
      <vt:lpstr>'Sledilnik obsega pasu'!Tiskanje_naslovov</vt:lpstr>
      <vt:lpstr>'Sledilnik stegen'!Tiskanje_naslovov</vt:lpstr>
      <vt:lpstr>'Sledilnik Teža'!Tiskanje_naslovov</vt:lpstr>
      <vt:lpstr>'Sledilnik Teža'!TrenutnaTeža</vt:lpstr>
      <vt:lpstr>'Sledilnik Teža'!Višina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2018-03-21T12:20:36Z</dcterms:created>
  <dcterms:modified xsi:type="dcterms:W3CDTF">2019-05-22T05:59:48Z</dcterms:modified>
</cp:coreProperties>
</file>