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k-SK\"/>
    </mc:Choice>
  </mc:AlternateContent>
  <xr:revisionPtr revIDLastSave="0" documentId="13_ncr:1_{B48F026E-C722-403B-828C-91F88975E27C}" xr6:coauthVersionLast="47" xr6:coauthVersionMax="47" xr10:uidLastSave="{00000000-0000-0000-0000-000000000000}"/>
  <bookViews>
    <workbookView xWindow="-120" yWindow="-120" windowWidth="28950" windowHeight="16065" xr2:uid="{00000000-000D-0000-FFFF-FFFF00000000}"/>
  </bookViews>
  <sheets>
    <sheet name="Kalendár" sheetId="1" r:id="rId1"/>
  </sheets>
  <definedNames>
    <definedName name="AprNed1">DATEVALUE("1/4/"&amp;Kalendár!$B$1)-WEEKDAY(DATEVALUE("1/4/"&amp;Kalendár!$B$1))+2</definedName>
    <definedName name="AugNed1">DATEVALUE("1/8/"&amp;Kalendár!$B$1)-WEEKDAY(DATEVALUE("1/8/"&amp;Kalendár!$B$1))-5</definedName>
    <definedName name="DecNed1">DATEVALUE("1/12/"&amp;Kalendár!$B$1)-WEEKDAY(DATEVALUE("1/12/"&amp;Kalendár!$B$1))+2</definedName>
    <definedName name="FebNed1">DATEVALUE("1/2/"&amp;Kalendár!$B$1)-WEEKDAY(DATEVALUE("1/2/"&amp;Kalendár!$B$1))+2</definedName>
    <definedName name="JanNed1">DATEVALUE("1/1/"&amp;Kalendár!$B$1)-WEEKDAY(DATEVALUE("1/1/"&amp;Kalendár!$B$1))+2</definedName>
    <definedName name="JúlNed1">DATEVALUE("1/7/"&amp;Kalendár!$B$1)-WEEKDAY(DATEVALUE("1/7/"&amp;Kalendár!$B$1))+2</definedName>
    <definedName name="JúnNed1">DATEVALUE("1/6/"&amp;Kalendár!$B$1)-WEEKDAY(DATEVALUE("1/6/"&amp;Kalendár!$B$1))+2</definedName>
    <definedName name="MájNed1">DATEVALUE("1/5/"&amp;Kalendár!$B$1)-WEEKDAY(DATEVALUE("1/5/"&amp;Kalendár!$B$1))+2</definedName>
    <definedName name="MarNed1">DATEVALUE("1/3/"&amp;Kalendár!$B$1)-WEEKDAY(DATEVALUE("1/3/"&amp;Kalendár!$B$1))+2</definedName>
    <definedName name="NovNed1">DATEVALUE("1/11/"&amp;Kalendár!$B$1)-WEEKDAY(DATEVALUE("1/11/"&amp;Kalendár!$B$1))+2</definedName>
    <definedName name="OblasťNázvuStĺpca1..H9.1">Kalendár!$B$3</definedName>
    <definedName name="OblasťNázvuStĺpca1..I9.1">Kalendár!$B$3</definedName>
    <definedName name="OblasťNázvuStĺpca10..AF9.1">Kalendár!$Z$3</definedName>
    <definedName name="OblasťNázvuStĺpca10..AG9.1">Kalendár!$Z$3</definedName>
    <definedName name="OblasťNázvuStĺpca11..AF18.1">Kalendár!$Z$12</definedName>
    <definedName name="OblasťNázvuStĺpca11..AG18.1">Kalendár!$Z$12</definedName>
    <definedName name="OblasťNázvuStĺpca12..AF27.1">Kalendár!$Z$21</definedName>
    <definedName name="OblasťNázvuStĺpca12..AG27.1">Kalendár!$Z$21</definedName>
    <definedName name="OblasťNázvuStĺpca2..H18.1">Kalendár!$B$12</definedName>
    <definedName name="OblasťNázvuStĺpca2..I18.1">Kalendár!$B$12</definedName>
    <definedName name="OblasťNázvuStĺpca3..H27.1">Kalendár!$B$21</definedName>
    <definedName name="OblasťNázvuStĺpca3..I27.1">Kalendár!$B$21</definedName>
    <definedName name="OblasťNázvuStĺpca4..P9.1">Kalendár!$J$3</definedName>
    <definedName name="OblasťNázvuStĺpca4..Q9.1">Kalendár!$J$3</definedName>
    <definedName name="OblasťNázvuStĺpca5..P18.1">Kalendár!$J$12</definedName>
    <definedName name="OblasťNázvuStĺpca5..Q18.1">Kalendár!$J$12</definedName>
    <definedName name="OblasťNázvuStĺpca6..P27.1">Kalendár!$J$21</definedName>
    <definedName name="OblasťNázvuStĺpca6..Q27.1">Kalendár!$J$21</definedName>
    <definedName name="OblasťNázvuStĺpca7..X9.1">Kalendár!$R$3</definedName>
    <definedName name="OblasťNázvuStĺpca7..Y9.1">Kalendár!$R$3</definedName>
    <definedName name="OblasťNázvuStĺpca8..X18.1">Kalendár!$R$12</definedName>
    <definedName name="OblasťNázvuStĺpca8..Y18.1">Kalendár!$R$12</definedName>
    <definedName name="OblasťNázvuStĺpca9..X27.1">Kalendár!$R$21</definedName>
    <definedName name="OblasťNázvuStĺpca9..Y27.1">Kalendár!$R$21</definedName>
    <definedName name="OktNed1">DATEVALUE("1/10/"&amp;Kalendár!$B$1)-WEEKDAY(DATEVALUE("1/10/"&amp;Kalendár!$B$1))+2</definedName>
    <definedName name="Rok">Kalendár!$B$1</definedName>
    <definedName name="SepNed1">DATEVALUE("1/9/"&amp;Kalendár!$B$1)-WEEKDAY(DATEVALUE("1/9/"&amp;Kalendár!$B$1))+2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F27" i="1" l="1"/>
  <c r="AE27" i="1"/>
  <c r="AD27" i="1"/>
  <c r="AC27" i="1"/>
  <c r="AB27" i="1"/>
  <c r="AA27" i="1"/>
  <c r="Z27" i="1"/>
  <c r="AF26" i="1"/>
  <c r="AE26" i="1"/>
  <c r="AD26" i="1"/>
  <c r="AC26" i="1"/>
  <c r="AB26" i="1"/>
  <c r="AA26" i="1"/>
  <c r="Z26" i="1"/>
  <c r="AF25" i="1"/>
  <c r="AE25" i="1"/>
  <c r="AD25" i="1"/>
  <c r="AC25" i="1"/>
  <c r="AB25" i="1"/>
  <c r="AA25" i="1"/>
  <c r="Z25" i="1"/>
  <c r="AF24" i="1"/>
  <c r="AE24" i="1"/>
  <c r="AD24" i="1"/>
  <c r="AC24" i="1"/>
  <c r="AB24" i="1"/>
  <c r="AA24" i="1"/>
  <c r="Z24" i="1"/>
  <c r="AF23" i="1"/>
  <c r="AE23" i="1"/>
  <c r="AD23" i="1"/>
  <c r="AC23" i="1"/>
  <c r="AB23" i="1"/>
  <c r="AA23" i="1"/>
  <c r="Z23" i="1"/>
  <c r="AF22" i="1"/>
  <c r="AE22" i="1"/>
  <c r="AD22" i="1"/>
  <c r="AC22" i="1"/>
  <c r="AB22" i="1"/>
  <c r="AA22" i="1"/>
  <c r="Z22" i="1"/>
  <c r="AF18" i="1"/>
  <c r="AE18" i="1"/>
  <c r="AD18" i="1"/>
  <c r="AC18" i="1"/>
  <c r="AB18" i="1"/>
  <c r="AA18" i="1"/>
  <c r="Z18" i="1"/>
  <c r="AF17" i="1"/>
  <c r="AE17" i="1"/>
  <c r="AD17" i="1"/>
  <c r="AC17" i="1"/>
  <c r="AB17" i="1"/>
  <c r="AA17" i="1"/>
  <c r="Z17" i="1"/>
  <c r="AF16" i="1"/>
  <c r="AE16" i="1"/>
  <c r="AD16" i="1"/>
  <c r="AC16" i="1"/>
  <c r="AB16" i="1"/>
  <c r="AA16" i="1"/>
  <c r="Z16" i="1"/>
  <c r="AF15" i="1"/>
  <c r="AE15" i="1"/>
  <c r="AD15" i="1"/>
  <c r="AC15" i="1"/>
  <c r="AB15" i="1"/>
  <c r="AA15" i="1"/>
  <c r="Z15" i="1"/>
  <c r="AF14" i="1"/>
  <c r="AE14" i="1"/>
  <c r="AD14" i="1"/>
  <c r="AC14" i="1"/>
  <c r="AB14" i="1"/>
  <c r="AA14" i="1"/>
  <c r="Z14" i="1"/>
  <c r="AF13" i="1"/>
  <c r="AE13" i="1"/>
  <c r="AD13" i="1"/>
  <c r="AC13" i="1"/>
  <c r="AB13" i="1"/>
  <c r="AA13" i="1"/>
  <c r="Z13" i="1"/>
  <c r="AF9" i="1"/>
  <c r="AE9" i="1"/>
  <c r="AD9" i="1"/>
  <c r="AC9" i="1"/>
  <c r="AB9" i="1"/>
  <c r="AA9" i="1"/>
  <c r="Z9" i="1"/>
  <c r="AF8" i="1"/>
  <c r="AE8" i="1"/>
  <c r="AD8" i="1"/>
  <c r="AC8" i="1"/>
  <c r="AB8" i="1"/>
  <c r="AA8" i="1"/>
  <c r="Z8" i="1"/>
  <c r="AF7" i="1"/>
  <c r="AE7" i="1"/>
  <c r="AD7" i="1"/>
  <c r="AC7" i="1"/>
  <c r="AB7" i="1"/>
  <c r="AA7" i="1"/>
  <c r="Z7" i="1"/>
  <c r="AF6" i="1"/>
  <c r="AE6" i="1"/>
  <c r="AD6" i="1"/>
  <c r="AC6" i="1"/>
  <c r="AB6" i="1"/>
  <c r="AA6" i="1"/>
  <c r="Z6" i="1"/>
  <c r="AF5" i="1"/>
  <c r="AE5" i="1"/>
  <c r="AD5" i="1"/>
  <c r="AC5" i="1"/>
  <c r="AB5" i="1"/>
  <c r="AA5" i="1"/>
  <c r="Z5" i="1"/>
  <c r="AF4" i="1"/>
  <c r="AE4" i="1"/>
  <c r="AD4" i="1"/>
  <c r="AC4" i="1"/>
  <c r="AB4" i="1"/>
  <c r="AA4" i="1"/>
  <c r="Z4" i="1"/>
  <c r="X27" i="1"/>
  <c r="W27" i="1"/>
  <c r="V27" i="1"/>
  <c r="U27" i="1"/>
  <c r="T27" i="1"/>
  <c r="S27" i="1"/>
  <c r="R27" i="1"/>
  <c r="X26" i="1"/>
  <c r="W26" i="1"/>
  <c r="V26" i="1"/>
  <c r="U26" i="1"/>
  <c r="T26" i="1"/>
  <c r="S26" i="1"/>
  <c r="R26" i="1"/>
  <c r="X25" i="1"/>
  <c r="W25" i="1"/>
  <c r="V25" i="1"/>
  <c r="U25" i="1"/>
  <c r="T25" i="1"/>
  <c r="S25" i="1"/>
  <c r="R25" i="1"/>
  <c r="X24" i="1"/>
  <c r="W24" i="1"/>
  <c r="V24" i="1"/>
  <c r="U24" i="1"/>
  <c r="T24" i="1"/>
  <c r="S24" i="1"/>
  <c r="R24" i="1"/>
  <c r="X23" i="1"/>
  <c r="W23" i="1"/>
  <c r="V23" i="1"/>
  <c r="U23" i="1"/>
  <c r="T23" i="1"/>
  <c r="S23" i="1"/>
  <c r="R23" i="1"/>
  <c r="X22" i="1"/>
  <c r="W22" i="1"/>
  <c r="V22" i="1"/>
  <c r="U22" i="1"/>
  <c r="T22" i="1"/>
  <c r="S22" i="1"/>
  <c r="R22" i="1"/>
  <c r="X18" i="1"/>
  <c r="W18" i="1"/>
  <c r="V18" i="1"/>
  <c r="U18" i="1"/>
  <c r="T18" i="1"/>
  <c r="S18" i="1"/>
  <c r="R18" i="1"/>
  <c r="X17" i="1"/>
  <c r="W17" i="1"/>
  <c r="V17" i="1"/>
  <c r="U17" i="1"/>
  <c r="T17" i="1"/>
  <c r="S17" i="1"/>
  <c r="R17" i="1"/>
  <c r="X16" i="1"/>
  <c r="W16" i="1"/>
  <c r="V16" i="1"/>
  <c r="U16" i="1"/>
  <c r="T16" i="1"/>
  <c r="S16" i="1"/>
  <c r="R16" i="1"/>
  <c r="X15" i="1"/>
  <c r="W15" i="1"/>
  <c r="V15" i="1"/>
  <c r="U15" i="1"/>
  <c r="T15" i="1"/>
  <c r="S15" i="1"/>
  <c r="R15" i="1"/>
  <c r="X14" i="1"/>
  <c r="W14" i="1"/>
  <c r="V14" i="1"/>
  <c r="U14" i="1"/>
  <c r="T14" i="1"/>
  <c r="S14" i="1"/>
  <c r="R14" i="1"/>
  <c r="X13" i="1"/>
  <c r="W13" i="1"/>
  <c r="V13" i="1"/>
  <c r="U13" i="1"/>
  <c r="T13" i="1"/>
  <c r="S13" i="1"/>
  <c r="R13" i="1"/>
  <c r="X9" i="1"/>
  <c r="W9" i="1"/>
  <c r="V9" i="1"/>
  <c r="U9" i="1"/>
  <c r="T9" i="1"/>
  <c r="S9" i="1"/>
  <c r="R9" i="1"/>
  <c r="X8" i="1"/>
  <c r="W8" i="1"/>
  <c r="V8" i="1"/>
  <c r="U8" i="1"/>
  <c r="T8" i="1"/>
  <c r="S8" i="1"/>
  <c r="R8" i="1"/>
  <c r="X7" i="1"/>
  <c r="W7" i="1"/>
  <c r="V7" i="1"/>
  <c r="U7" i="1"/>
  <c r="T7" i="1"/>
  <c r="S7" i="1"/>
  <c r="R7" i="1"/>
  <c r="X6" i="1"/>
  <c r="W6" i="1"/>
  <c r="V6" i="1"/>
  <c r="U6" i="1"/>
  <c r="T6" i="1"/>
  <c r="S6" i="1"/>
  <c r="R6" i="1"/>
  <c r="X5" i="1"/>
  <c r="W5" i="1"/>
  <c r="V5" i="1"/>
  <c r="U5" i="1"/>
  <c r="T5" i="1"/>
  <c r="S5" i="1"/>
  <c r="R5" i="1"/>
  <c r="X4" i="1"/>
  <c r="W4" i="1"/>
  <c r="V4" i="1"/>
  <c r="U4" i="1"/>
  <c r="T4" i="1"/>
  <c r="S4" i="1"/>
  <c r="R4" i="1"/>
  <c r="P27" i="1"/>
  <c r="O27" i="1"/>
  <c r="N27" i="1"/>
  <c r="M27" i="1"/>
  <c r="L27" i="1"/>
  <c r="K27" i="1"/>
  <c r="J27" i="1"/>
  <c r="P26" i="1"/>
  <c r="O26" i="1"/>
  <c r="N26" i="1"/>
  <c r="M26" i="1"/>
  <c r="L26" i="1"/>
  <c r="K26" i="1"/>
  <c r="J26" i="1"/>
  <c r="P25" i="1"/>
  <c r="O25" i="1"/>
  <c r="N25" i="1"/>
  <c r="M25" i="1"/>
  <c r="L25" i="1"/>
  <c r="K25" i="1"/>
  <c r="J25" i="1"/>
  <c r="P24" i="1"/>
  <c r="O24" i="1"/>
  <c r="N24" i="1"/>
  <c r="M24" i="1"/>
  <c r="L24" i="1"/>
  <c r="K24" i="1"/>
  <c r="J24" i="1"/>
  <c r="P23" i="1"/>
  <c r="O23" i="1"/>
  <c r="N23" i="1"/>
  <c r="M23" i="1"/>
  <c r="L23" i="1"/>
  <c r="K23" i="1"/>
  <c r="J23" i="1"/>
  <c r="P22" i="1"/>
  <c r="O22" i="1"/>
  <c r="N22" i="1"/>
  <c r="M22" i="1"/>
  <c r="L22" i="1"/>
  <c r="K22" i="1"/>
  <c r="J22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P18" i="1"/>
  <c r="O18" i="1"/>
  <c r="N18" i="1"/>
  <c r="M18" i="1"/>
  <c r="L18" i="1"/>
  <c r="K18" i="1"/>
  <c r="J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H13" i="1"/>
  <c r="G13" i="1"/>
  <c r="F13" i="1"/>
  <c r="E13" i="1"/>
  <c r="D13" i="1"/>
  <c r="C13" i="1"/>
  <c r="B13" i="1"/>
  <c r="P9" i="1"/>
  <c r="O9" i="1"/>
  <c r="N9" i="1"/>
  <c r="M9" i="1"/>
  <c r="L9" i="1"/>
  <c r="K9" i="1"/>
  <c r="J9" i="1"/>
  <c r="H9" i="1"/>
  <c r="G9" i="1"/>
  <c r="F9" i="1"/>
  <c r="E9" i="1"/>
  <c r="D9" i="1"/>
  <c r="C9" i="1"/>
  <c r="B9" i="1"/>
  <c r="P8" i="1"/>
  <c r="O8" i="1"/>
  <c r="N8" i="1"/>
  <c r="M8" i="1"/>
  <c r="L8" i="1"/>
  <c r="K8" i="1"/>
  <c r="J8" i="1"/>
  <c r="H8" i="1"/>
  <c r="G8" i="1"/>
  <c r="F8" i="1"/>
  <c r="E8" i="1"/>
  <c r="D8" i="1"/>
  <c r="C8" i="1"/>
  <c r="B8" i="1"/>
  <c r="P7" i="1"/>
  <c r="O7" i="1"/>
  <c r="N7" i="1"/>
  <c r="M7" i="1"/>
  <c r="L7" i="1"/>
  <c r="K7" i="1"/>
  <c r="J7" i="1"/>
  <c r="H7" i="1"/>
  <c r="G7" i="1"/>
  <c r="F7" i="1"/>
  <c r="E7" i="1"/>
  <c r="D7" i="1"/>
  <c r="C7" i="1"/>
  <c r="B7" i="1"/>
  <c r="P6" i="1"/>
  <c r="O6" i="1"/>
  <c r="N6" i="1"/>
  <c r="M6" i="1"/>
  <c r="L6" i="1"/>
  <c r="K6" i="1"/>
  <c r="J6" i="1"/>
  <c r="H6" i="1"/>
  <c r="G6" i="1"/>
  <c r="F6" i="1"/>
  <c r="E6" i="1"/>
  <c r="D6" i="1"/>
  <c r="C6" i="1"/>
  <c r="B6" i="1"/>
  <c r="P5" i="1"/>
  <c r="O5" i="1"/>
  <c r="N5" i="1"/>
  <c r="M5" i="1"/>
  <c r="L5" i="1"/>
  <c r="K5" i="1"/>
  <c r="J5" i="1"/>
  <c r="H5" i="1"/>
  <c r="G5" i="1"/>
  <c r="F5" i="1"/>
  <c r="E5" i="1"/>
  <c r="D5" i="1"/>
  <c r="C5" i="1"/>
  <c r="B5" i="1"/>
  <c r="P4" i="1"/>
  <c r="O4" i="1"/>
  <c r="N4" i="1"/>
  <c r="M4" i="1"/>
  <c r="L4" i="1"/>
  <c r="K4" i="1"/>
  <c r="J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<sst xmlns="http://schemas.openxmlformats.org/spreadsheetml/2006/main" count="96" uniqueCount="19">
  <si>
    <t>Január</t>
  </si>
  <si>
    <t>Po</t>
  </si>
  <si>
    <t>Február</t>
  </si>
  <si>
    <t>Marec</t>
  </si>
  <si>
    <t>Ut</t>
  </si>
  <si>
    <t>St</t>
  </si>
  <si>
    <t>Št</t>
  </si>
  <si>
    <t>Pi</t>
  </si>
  <si>
    <t>So</t>
  </si>
  <si>
    <t>Ne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</si>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</sst>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"/>
  </numFmts>
  <fonts count="18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" fontId="4" fillId="0" borderId="0">
      <alignment horizontal="center" vertical="center"/>
    </xf>
    <xf numFmtId="0" fontId="5" fillId="2" borderId="1">
      <alignment horizontal="center" vertical="center"/>
    </xf>
    <xf numFmtId="0" fontId="6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3" fillId="0" borderId="1"/>
    <xf numFmtId="166" fontId="3" fillId="0" borderId="0" applyFont="0" applyFill="0" applyBorder="0">
      <alignment horizontal="right"/>
    </xf>
    <xf numFmtId="0" fontId="3" fillId="0" borderId="0" applyFont="0" applyFill="0" applyBorder="0">
      <alignment horizontal="center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3" fillId="9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">
    <xf numFmtId="0" fontId="0" fillId="0" borderId="0" xfId="0"/>
    <xf numFmtId="0" fontId="0" fillId="0" borderId="1" xfId="8" applyFont="1" applyBorder="1">
      <alignment horizontal="center"/>
    </xf>
    <xf numFmtId="1" fontId="4" fillId="0" borderId="0" xfId="1">
      <alignment horizontal="center" vertical="center"/>
    </xf>
    <xf numFmtId="0" fontId="5" fillId="2" borderId="1" xfId="2">
      <alignment horizontal="center" vertical="center"/>
    </xf>
    <xf numFmtId="166" fontId="3" fillId="0" borderId="1" xfId="7" applyBorder="1">
      <alignment horizontal="right"/>
    </xf>
  </cellXfs>
  <cellStyles count="49">
    <cellStyle name="20 % - zvýraznenie1" xfId="26" builtinId="30" customBuiltin="1"/>
    <cellStyle name="20 % - zvýraznenie2" xfId="30" builtinId="34" customBuiltin="1"/>
    <cellStyle name="20 % - zvýraznenie3" xfId="34" builtinId="38" customBuiltin="1"/>
    <cellStyle name="20 % - zvýraznenie4" xfId="38" builtinId="42" customBuiltin="1"/>
    <cellStyle name="20 % - zvýraznenie5" xfId="42" builtinId="46" customBuiltin="1"/>
    <cellStyle name="20 % - zvýraznenie6" xfId="46" builtinId="50" customBuiltin="1"/>
    <cellStyle name="40 % - zvýraznenie1" xfId="27" builtinId="31" customBuiltin="1"/>
    <cellStyle name="40 % - zvýraznenie2" xfId="31" builtinId="35" customBuiltin="1"/>
    <cellStyle name="40 % - zvýraznenie3" xfId="35" builtinId="39" customBuiltin="1"/>
    <cellStyle name="40 % - zvýraznenie4" xfId="39" builtinId="43" customBuiltin="1"/>
    <cellStyle name="40 % - zvýraznenie5" xfId="43" builtinId="47" customBuiltin="1"/>
    <cellStyle name="40 % - zvýraznenie6" xfId="47" builtinId="51" customBuiltin="1"/>
    <cellStyle name="60 % - zvýraznenie1" xfId="28" builtinId="32" customBuiltin="1"/>
    <cellStyle name="60 % - zvýraznenie2" xfId="32" builtinId="36" customBuiltin="1"/>
    <cellStyle name="60 % - zvýraznenie3" xfId="36" builtinId="40" customBuiltin="1"/>
    <cellStyle name="60 % - zvýraznenie4" xfId="40" builtinId="44" customBuiltin="1"/>
    <cellStyle name="60 % - zvýraznenie5" xfId="44" builtinId="48" customBuiltin="1"/>
    <cellStyle name="60 % - zvýraznenie6" xfId="48" builtinId="52" customBuiltin="1"/>
    <cellStyle name="Čiarka" xfId="9" builtinId="3" customBuiltin="1"/>
    <cellStyle name="Čiarka [0]" xfId="10" builtinId="6" customBuiltin="1"/>
    <cellStyle name="Deň" xfId="7" xr:uid="{00000000-0005-0000-0000-000000000000}"/>
    <cellStyle name="Dobrá" xfId="14" builtinId="26" customBuiltin="1"/>
    <cellStyle name="Kontrolná bunka" xfId="20" builtinId="23" customBuiltin="1"/>
    <cellStyle name="Mena" xfId="11" builtinId="4" customBuiltin="1"/>
    <cellStyle name="Mena [0]" xfId="12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16" builtinId="28" customBuiltin="1"/>
    <cellStyle name="Normálna" xfId="0" builtinId="0" customBuiltin="1"/>
    <cellStyle name="Percentá" xfId="13" builtinId="5" customBuiltin="1"/>
    <cellStyle name="Poznámka" xfId="22" builtinId="10" customBuiltin="1"/>
    <cellStyle name="Pracovný deň" xfId="8" xr:uid="{00000000-0005-0000-0000-000008000000}"/>
    <cellStyle name="Prepojená bunka" xfId="19" builtinId="24" customBuiltin="1"/>
    <cellStyle name="Spolu" xfId="24" builtinId="25" customBuiltin="1"/>
    <cellStyle name="Text upozornenia" xfId="21" builtinId="11" customBuiltin="1"/>
    <cellStyle name="Vstup" xfId="17" builtinId="20" customBuiltin="1"/>
    <cellStyle name="Výpočet" xfId="18" builtinId="22" customBuiltin="1"/>
    <cellStyle name="Výstup" xfId="6" builtinId="21" customBuiltin="1"/>
    <cellStyle name="Vysvetľujúci text" xfId="23" builtinId="53" customBuiltin="1"/>
    <cellStyle name="Zlá" xfId="15" builtinId="27" customBuiltin="1"/>
    <cellStyle name="Zvýraznenie1" xfId="25" builtinId="29" customBuiltin="1"/>
    <cellStyle name="Zvýraznenie2" xfId="29" builtinId="33" customBuiltin="1"/>
    <cellStyle name="Zvýraznenie3" xfId="33" builtinId="37" customBuiltin="1"/>
    <cellStyle name="Zvýraznenie4" xfId="37" builtinId="41" customBuiltin="1"/>
    <cellStyle name="Zvýraznenie5" xfId="41" builtinId="45" customBuiltin="1"/>
    <cellStyle name="Zvýraznenie6" xfId="45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AF27"/>
  <sheetViews>
    <sheetView showGridLines="0" tabSelected="1" zoomScaleNormal="100" workbookViewId="0"/>
  </sheetViews>
  <sheetFormatPr defaultRowHeight="18" customHeight="1" x14ac:dyDescent="0.25"/>
  <cols>
    <col min="1" max="1" width="2.7109375" customWidth="1"/>
    <col min="2" max="32" width="4.28515625" customWidth="1"/>
    <col min="33" max="33" width="2.7109375" customWidth="1"/>
  </cols>
  <sheetData>
    <row r="1" spans="2:32" ht="30" customHeight="1" x14ac:dyDescent="0.25">
      <c r="B1" s="2">
        <f ca="1">YEAR(TODAY())</f>
        <v>2021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x14ac:dyDescent="0.25">
      <c r="B2" s="3" t="s">
        <v>0</v>
      </c>
      <c r="C2" s="3"/>
      <c r="D2" s="3"/>
      <c r="E2" s="3"/>
      <c r="F2" s="3"/>
      <c r="G2" s="3"/>
      <c r="H2" s="3"/>
      <c r="J2" s="3" t="s">
        <v>10</v>
      </c>
      <c r="K2" s="3"/>
      <c r="L2" s="3"/>
      <c r="M2" s="3"/>
      <c r="N2" s="3"/>
      <c r="O2" s="3"/>
      <c r="P2" s="3"/>
      <c r="R2" s="3" t="s">
        <v>13</v>
      </c>
      <c r="S2" s="3"/>
      <c r="T2" s="3"/>
      <c r="U2" s="3"/>
      <c r="V2" s="3"/>
      <c r="W2" s="3"/>
      <c r="X2" s="3"/>
      <c r="Z2" s="3" t="s">
        <v>16</v>
      </c>
      <c r="AA2" s="3"/>
      <c r="AB2" s="3"/>
      <c r="AC2" s="3"/>
      <c r="AD2" s="3"/>
      <c r="AE2" s="3"/>
      <c r="AF2" s="3"/>
    </row>
    <row r="3" spans="2:32" ht="18" customHeight="1" x14ac:dyDescent="0.25"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J3" s="1" t="s">
        <v>1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1" t="s">
        <v>9</v>
      </c>
      <c r="R3" s="1" t="s">
        <v>1</v>
      </c>
      <c r="S3" s="1" t="s">
        <v>4</v>
      </c>
      <c r="T3" s="1" t="s">
        <v>5</v>
      </c>
      <c r="U3" s="1" t="s">
        <v>6</v>
      </c>
      <c r="V3" s="1" t="s">
        <v>7</v>
      </c>
      <c r="W3" s="1" t="s">
        <v>8</v>
      </c>
      <c r="X3" s="1" t="s">
        <v>9</v>
      </c>
      <c r="Z3" s="1" t="s">
        <v>1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</row>
    <row r="4" spans="2:32" ht="18" customHeight="1" x14ac:dyDescent="0.25">
      <c r="B4" s="4" t="str">
        <f ca="1">_xlfn.SINGLE(IF(AND(YEAR(_xlfn.SINGLE(JanNed1))=_xlfn.SINGLE(Rok),MONTH(_xlfn.SINGLE(JanNed1))=1),JanNed1, ""))</f>
        <v/>
      </c>
      <c r="C4" s="4" t="str">
        <f ca="1">IF(AND(YEAR(_xlfn.SINGLE(JanNed1)+1)=_xlfn.SINGLE(Rok),MONTH(_xlfn.SINGLE(JanNed1)+1)=1),_xlfn.SINGLE(JanNed1)+1, "")</f>
        <v/>
      </c>
      <c r="D4" s="4" t="str">
        <f ca="1">IF(AND(YEAR(_xlfn.SINGLE(JanNed1)+2)=_xlfn.SINGLE(Rok),MONTH(_xlfn.SINGLE(JanNed1)+2)=1),_xlfn.SINGLE(JanNed1)+2, "")</f>
        <v/>
      </c>
      <c r="E4" s="4" t="str">
        <f ca="1">IF(AND(YEAR(_xlfn.SINGLE(JanNed1)+3)=_xlfn.SINGLE(Rok),MONTH(_xlfn.SINGLE(JanNed1)+3)=1),_xlfn.SINGLE(JanNed1)+3, "")</f>
        <v/>
      </c>
      <c r="F4" s="4">
        <f ca="1">IF(AND(YEAR(_xlfn.SINGLE(JanNed1)+4)=_xlfn.SINGLE(Rok),MONTH(_xlfn.SINGLE(JanNed1)+4)=1),_xlfn.SINGLE(JanNed1)+4, "")</f>
        <v>44197</v>
      </c>
      <c r="G4" s="4">
        <f ca="1">IF(AND(YEAR(_xlfn.SINGLE(JanNed1)+5)=_xlfn.SINGLE(Rok),MONTH(_xlfn.SINGLE(JanNed1)+5)=1),_xlfn.SINGLE(JanNed1)+5, "")</f>
        <v>44198</v>
      </c>
      <c r="H4" s="4">
        <f ca="1">IF(AND(YEAR(_xlfn.SINGLE(JanNed1)+6)=_xlfn.SINGLE(Rok),MONTH(_xlfn.SINGLE(JanNed1)+6)=1),_xlfn.SINGLE(JanNed1)+6, "")</f>
        <v>44199</v>
      </c>
      <c r="J4" s="4" t="str">
        <f ca="1">_xlfn.SINGLE(IF(AND(YEAR(_xlfn.SINGLE(AprNed1))=_xlfn.SINGLE(Rok),MONTH(_xlfn.SINGLE(AprNed1))=4),AprNed1, ""))</f>
        <v/>
      </c>
      <c r="K4" s="4" t="str">
        <f ca="1">IF(AND(YEAR(_xlfn.SINGLE(AprNed1)+1)=_xlfn.SINGLE(Rok),MONTH(_xlfn.SINGLE(AprNed1)+1)=4),_xlfn.SINGLE(AprNed1)+1, "")</f>
        <v/>
      </c>
      <c r="L4" s="4" t="str">
        <f ca="1">IF(AND(YEAR(_xlfn.SINGLE(AprNed1)+2)=_xlfn.SINGLE(Rok),MONTH(_xlfn.SINGLE(AprNed1)+2)=4),_xlfn.SINGLE(AprNed1)+2, "")</f>
        <v/>
      </c>
      <c r="M4" s="4">
        <f ca="1">IF(AND(YEAR(_xlfn.SINGLE(AprNed1)+3)=_xlfn.SINGLE(Rok),MONTH(_xlfn.SINGLE(AprNed1)+3)=4),_xlfn.SINGLE(AprNed1)+3, "")</f>
        <v>44287</v>
      </c>
      <c r="N4" s="4">
        <f ca="1">IF(AND(YEAR(_xlfn.SINGLE(AprNed1)+4)=_xlfn.SINGLE(Rok),MONTH(_xlfn.SINGLE(AprNed1)+4)=4),_xlfn.SINGLE(AprNed1)+4, "")</f>
        <v>44288</v>
      </c>
      <c r="O4" s="4">
        <f ca="1">IF(AND(YEAR(_xlfn.SINGLE(AprNed1)+5)=_xlfn.SINGLE(Rok),MONTH(_xlfn.SINGLE(AprNed1)+5)=4),_xlfn.SINGLE(AprNed1)+5, "")</f>
        <v>44289</v>
      </c>
      <c r="P4" s="4">
        <f ca="1">IF(AND(YEAR(_xlfn.SINGLE(AprNed1)+6)=_xlfn.SINGLE(Rok),MONTH(_xlfn.SINGLE(AprNed1)+6)=4),_xlfn.SINGLE(AprNed1)+6, "")</f>
        <v>44290</v>
      </c>
      <c r="R4" s="4" t="str">
        <f ca="1">_xlfn.SINGLE(IF(AND(YEAR(_xlfn.SINGLE(JúlNed1))=_xlfn.SINGLE(Rok),MONTH(_xlfn.SINGLE(JúlNed1))=7),JúlNed1, ""))</f>
        <v/>
      </c>
      <c r="S4" s="4" t="str">
        <f ca="1">IF(AND(YEAR(_xlfn.SINGLE(JúlNed1)+1)=_xlfn.SINGLE(Rok),MONTH(_xlfn.SINGLE(JúlNed1)+1)=7),_xlfn.SINGLE(JúlNed1)+1, "")</f>
        <v/>
      </c>
      <c r="T4" s="4" t="str">
        <f ca="1">IF(AND(YEAR(_xlfn.SINGLE(JúlNed1)+2)=_xlfn.SINGLE(Rok),MONTH(_xlfn.SINGLE(JúlNed1)+2)=7),_xlfn.SINGLE(JúlNed1)+2, "")</f>
        <v/>
      </c>
      <c r="U4" s="4">
        <f ca="1">IF(AND(YEAR(_xlfn.SINGLE(JúlNed1)+3)=_xlfn.SINGLE(Rok),MONTH(_xlfn.SINGLE(JúlNed1)+3)=7),_xlfn.SINGLE(JúlNed1)+3, "")</f>
        <v>44378</v>
      </c>
      <c r="V4" s="4">
        <f ca="1">IF(AND(YEAR(_xlfn.SINGLE(JúlNed1)+4)=_xlfn.SINGLE(Rok),MONTH(_xlfn.SINGLE(JúlNed1)+4)=7),_xlfn.SINGLE(JúlNed1)+4, "")</f>
        <v>44379</v>
      </c>
      <c r="W4" s="4">
        <f ca="1">IF(AND(YEAR(_xlfn.SINGLE(JúlNed1)+5)=_xlfn.SINGLE(Rok),MONTH(_xlfn.SINGLE(JúlNed1)+5)=7),_xlfn.SINGLE(JúlNed1)+5, "")</f>
        <v>44380</v>
      </c>
      <c r="X4" s="4">
        <f ca="1">IF(AND(YEAR(_xlfn.SINGLE(JúlNed1)+6)=_xlfn.SINGLE(Rok),MONTH(_xlfn.SINGLE(JúlNed1)+6)=7),_xlfn.SINGLE(JúlNed1)+6, "")</f>
        <v>44381</v>
      </c>
      <c r="Z4" s="4" t="str">
        <f ca="1">_xlfn.SINGLE(IF(AND(YEAR(_xlfn.SINGLE(OktNed1))=_xlfn.SINGLE(Rok),MONTH(_xlfn.SINGLE(OktNed1))=10),OktNed1, ""))</f>
        <v/>
      </c>
      <c r="AA4" s="4" t="str">
        <f ca="1">IF(AND(YEAR(_xlfn.SINGLE(OktNed1)+1)=_xlfn.SINGLE(Rok),MONTH(_xlfn.SINGLE(OktNed1)+1)=10),_xlfn.SINGLE(OktNed1)+1, "")</f>
        <v/>
      </c>
      <c r="AB4" s="4" t="str">
        <f ca="1">IF(AND(YEAR(_xlfn.SINGLE(OktNed1)+2)=_xlfn.SINGLE(Rok),MONTH(_xlfn.SINGLE(OktNed1)+2)=10),_xlfn.SINGLE(OktNed1)+2, "")</f>
        <v/>
      </c>
      <c r="AC4" s="4" t="str">
        <f ca="1">IF(AND(YEAR(_xlfn.SINGLE(OktNed1)+3)=_xlfn.SINGLE(Rok),MONTH(_xlfn.SINGLE(OktNed1)+3)=10),_xlfn.SINGLE(OktNed1)+3, "")</f>
        <v/>
      </c>
      <c r="AD4" s="4">
        <f ca="1">IF(AND(YEAR(_xlfn.SINGLE(OktNed1)+4)=_xlfn.SINGLE(Rok),MONTH(_xlfn.SINGLE(OktNed1)+4)=10),_xlfn.SINGLE(OktNed1)+4, "")</f>
        <v>44470</v>
      </c>
      <c r="AE4" s="4">
        <f ca="1">IF(AND(YEAR(_xlfn.SINGLE(OktNed1)+5)=_xlfn.SINGLE(Rok),MONTH(_xlfn.SINGLE(OktNed1)+5)=10),_xlfn.SINGLE(OktNed1)+5, "")</f>
        <v>44471</v>
      </c>
      <c r="AF4" s="4">
        <f ca="1">IF(AND(YEAR(_xlfn.SINGLE(OktNed1)+6)=_xlfn.SINGLE(Rok),MONTH(_xlfn.SINGLE(OktNed1)+6)=10),_xlfn.SINGLE(OktNed1)+6, "")</f>
        <v>44472</v>
      </c>
    </row>
    <row r="5" spans="2:32" ht="18" customHeight="1" x14ac:dyDescent="0.25">
      <c r="B5" s="4">
        <f ca="1">IF(AND(YEAR(_xlfn.SINGLE(JanNed1)+7)=_xlfn.SINGLE(Rok),MONTH(_xlfn.SINGLE(JanNed1)+7)=1),_xlfn.SINGLE(JanNed1)+7, "")</f>
        <v>44200</v>
      </c>
      <c r="C5" s="4">
        <f ca="1">IF(AND(YEAR(_xlfn.SINGLE(JanNed1)+8)=_xlfn.SINGLE(Rok),MONTH(_xlfn.SINGLE(JanNed1)+8)=1),_xlfn.SINGLE(JanNed1)+8, "")</f>
        <v>44201</v>
      </c>
      <c r="D5" s="4">
        <f ca="1">IF(AND(YEAR(_xlfn.SINGLE(JanNed1)+9)=_xlfn.SINGLE(Rok),MONTH(_xlfn.SINGLE(JanNed1)+9)=1),_xlfn.SINGLE(JanNed1)+9, "")</f>
        <v>44202</v>
      </c>
      <c r="E5" s="4">
        <f ca="1">IF(AND(YEAR(_xlfn.SINGLE(JanNed1)+10)=_xlfn.SINGLE(Rok),MONTH(_xlfn.SINGLE(JanNed1)+10)=1),_xlfn.SINGLE(JanNed1)+10, "")</f>
        <v>44203</v>
      </c>
      <c r="F5" s="4">
        <f ca="1">IF(AND(YEAR(_xlfn.SINGLE(JanNed1)+11)=_xlfn.SINGLE(Rok),MONTH(_xlfn.SINGLE(JanNed1)+11)=1),_xlfn.SINGLE(JanNed1)+11, "")</f>
        <v>44204</v>
      </c>
      <c r="G5" s="4">
        <f ca="1">IF(AND(YEAR(_xlfn.SINGLE(JanNed1)+12)=_xlfn.SINGLE(Rok),MONTH(_xlfn.SINGLE(JanNed1)+12)=1),_xlfn.SINGLE(JanNed1)+12, "")</f>
        <v>44205</v>
      </c>
      <c r="H5" s="4">
        <f ca="1">IF(AND(YEAR(_xlfn.SINGLE(JanNed1)+13)=_xlfn.SINGLE(Rok),MONTH(_xlfn.SINGLE(JanNed1)+13)=1),_xlfn.SINGLE(JanNed1)+13, "")</f>
        <v>44206</v>
      </c>
      <c r="J5" s="4">
        <f ca="1">IF(AND(YEAR(_xlfn.SINGLE(AprNed1)+7)=_xlfn.SINGLE(Rok),MONTH(_xlfn.SINGLE(AprNed1)+7)=4),_xlfn.SINGLE(AprNed1)+7, "")</f>
        <v>44291</v>
      </c>
      <c r="K5" s="4">
        <f ca="1">IF(AND(YEAR(_xlfn.SINGLE(AprNed1)+8)=_xlfn.SINGLE(Rok),MONTH(_xlfn.SINGLE(AprNed1)+8)=4),_xlfn.SINGLE(AprNed1)+8, "")</f>
        <v>44292</v>
      </c>
      <c r="L5" s="4">
        <f ca="1">IF(AND(YEAR(_xlfn.SINGLE(AprNed1)+9)=_xlfn.SINGLE(Rok),MONTH(_xlfn.SINGLE(AprNed1)+9)=4),_xlfn.SINGLE(AprNed1)+9, "")</f>
        <v>44293</v>
      </c>
      <c r="M5" s="4">
        <f ca="1">IF(AND(YEAR(_xlfn.SINGLE(AprNed1)+10)=_xlfn.SINGLE(Rok),MONTH(_xlfn.SINGLE(AprNed1)+10)=4),_xlfn.SINGLE(AprNed1)+10, "")</f>
        <v>44294</v>
      </c>
      <c r="N5" s="4">
        <f ca="1">IF(AND(YEAR(_xlfn.SINGLE(AprNed1)+11)=_xlfn.SINGLE(Rok),MONTH(_xlfn.SINGLE(AprNed1)+11)=4),_xlfn.SINGLE(AprNed1)+11, "")</f>
        <v>44295</v>
      </c>
      <c r="O5" s="4">
        <f ca="1">IF(AND(YEAR(_xlfn.SINGLE(AprNed1)+12)=_xlfn.SINGLE(Rok),MONTH(_xlfn.SINGLE(AprNed1)+12)=4),_xlfn.SINGLE(AprNed1)+12, "")</f>
        <v>44296</v>
      </c>
      <c r="P5" s="4">
        <f ca="1">IF(AND(YEAR(_xlfn.SINGLE(AprNed1)+13)=_xlfn.SINGLE(Rok),MONTH(_xlfn.SINGLE(AprNed1)+13)=4),_xlfn.SINGLE(AprNed1)+13, "")</f>
        <v>44297</v>
      </c>
      <c r="R5" s="4">
        <f ca="1">IF(AND(YEAR(_xlfn.SINGLE(JúlNed1)+7)=_xlfn.SINGLE(Rok),MONTH(_xlfn.SINGLE(JúlNed1)+7)=7),_xlfn.SINGLE(JúlNed1)+7, "")</f>
        <v>44382</v>
      </c>
      <c r="S5" s="4">
        <f ca="1">IF(AND(YEAR(_xlfn.SINGLE(JúlNed1)+8)=_xlfn.SINGLE(Rok),MONTH(_xlfn.SINGLE(JúlNed1)+8)=7),_xlfn.SINGLE(JúlNed1)+8, "")</f>
        <v>44383</v>
      </c>
      <c r="T5" s="4">
        <f ca="1">IF(AND(YEAR(_xlfn.SINGLE(JúlNed1)+9)=_xlfn.SINGLE(Rok),MONTH(_xlfn.SINGLE(JúlNed1)+9)=7),_xlfn.SINGLE(JúlNed1)+9, "")</f>
        <v>44384</v>
      </c>
      <c r="U5" s="4">
        <f ca="1">IF(AND(YEAR(_xlfn.SINGLE(JúlNed1)+10)=_xlfn.SINGLE(Rok),MONTH(_xlfn.SINGLE(JúlNed1)+10)=7),_xlfn.SINGLE(JúlNed1)+10, "")</f>
        <v>44385</v>
      </c>
      <c r="V5" s="4">
        <f ca="1">IF(AND(YEAR(_xlfn.SINGLE(JúlNed1)+11)=_xlfn.SINGLE(Rok),MONTH(_xlfn.SINGLE(JúlNed1)+11)=7),_xlfn.SINGLE(JúlNed1)+11, "")</f>
        <v>44386</v>
      </c>
      <c r="W5" s="4">
        <f ca="1">IF(AND(YEAR(_xlfn.SINGLE(JúlNed1)+12)=_xlfn.SINGLE(Rok),MONTH(_xlfn.SINGLE(JúlNed1)+12)=7),_xlfn.SINGLE(JúlNed1)+12, "")</f>
        <v>44387</v>
      </c>
      <c r="X5" s="4">
        <f ca="1">IF(AND(YEAR(_xlfn.SINGLE(JúlNed1)+13)=_xlfn.SINGLE(Rok),MONTH(_xlfn.SINGLE(JúlNed1)+13)=7),_xlfn.SINGLE(JúlNed1)+13, "")</f>
        <v>44388</v>
      </c>
      <c r="Z5" s="4">
        <f ca="1">IF(AND(YEAR(_xlfn.SINGLE(OktNed1)+7)=_xlfn.SINGLE(Rok),MONTH(_xlfn.SINGLE(OktNed1)+7)=10),_xlfn.SINGLE(OktNed1)+7, "")</f>
        <v>44473</v>
      </c>
      <c r="AA5" s="4">
        <f ca="1">IF(AND(YEAR(_xlfn.SINGLE(OktNed1)+8)=_xlfn.SINGLE(Rok),MONTH(_xlfn.SINGLE(OktNed1)+8)=10),_xlfn.SINGLE(OktNed1)+8, "")</f>
        <v>44474</v>
      </c>
      <c r="AB5" s="4">
        <f ca="1">IF(AND(YEAR(_xlfn.SINGLE(OktNed1)+9)=_xlfn.SINGLE(Rok),MONTH(_xlfn.SINGLE(OktNed1)+9)=10),_xlfn.SINGLE(OktNed1)+9, "")</f>
        <v>44475</v>
      </c>
      <c r="AC5" s="4">
        <f ca="1">IF(AND(YEAR(_xlfn.SINGLE(OktNed1)+10)=_xlfn.SINGLE(Rok),MONTH(_xlfn.SINGLE(OktNed1)+10)=10),_xlfn.SINGLE(OktNed1)+10, "")</f>
        <v>44476</v>
      </c>
      <c r="AD5" s="4">
        <f ca="1">IF(AND(YEAR(_xlfn.SINGLE(OktNed1)+11)=_xlfn.SINGLE(Rok),MONTH(_xlfn.SINGLE(OktNed1)+11)=10),_xlfn.SINGLE(OktNed1)+11, "")</f>
        <v>44477</v>
      </c>
      <c r="AE5" s="4">
        <f ca="1">IF(AND(YEAR(_xlfn.SINGLE(OktNed1)+12)=_xlfn.SINGLE(Rok),MONTH(_xlfn.SINGLE(OktNed1)+12)=10),_xlfn.SINGLE(OktNed1)+12, "")</f>
        <v>44478</v>
      </c>
      <c r="AF5" s="4">
        <f ca="1">IF(AND(YEAR(_xlfn.SINGLE(OktNed1)+13)=_xlfn.SINGLE(Rok),MONTH(_xlfn.SINGLE(OktNed1)+13)=10),_xlfn.SINGLE(OktNed1)+13, "")</f>
        <v>44479</v>
      </c>
    </row>
    <row r="6" spans="2:32" ht="18" customHeight="1" x14ac:dyDescent="0.25">
      <c r="B6" s="4">
        <f ca="1">IF(AND(YEAR(_xlfn.SINGLE(JanNed1)+14)=_xlfn.SINGLE(Rok),MONTH(_xlfn.SINGLE(JanNed1)+14)=1),_xlfn.SINGLE(JanNed1)+14, "")</f>
        <v>44207</v>
      </c>
      <c r="C6" s="4">
        <f ca="1">IF(AND(YEAR(_xlfn.SINGLE(JanNed1)+15)=_xlfn.SINGLE(Rok),MONTH(_xlfn.SINGLE(JanNed1)+15)=1),_xlfn.SINGLE(JanNed1)+15, "")</f>
        <v>44208</v>
      </c>
      <c r="D6" s="4">
        <f ca="1">IF(AND(YEAR(_xlfn.SINGLE(JanNed1)+16)=_xlfn.SINGLE(Rok),MONTH(_xlfn.SINGLE(JanNed1)+16)=1),_xlfn.SINGLE(JanNed1)+16, "")</f>
        <v>44209</v>
      </c>
      <c r="E6" s="4">
        <f ca="1">IF(AND(YEAR(_xlfn.SINGLE(JanNed1)+17)=_xlfn.SINGLE(Rok),MONTH(_xlfn.SINGLE(JanNed1)+17)=1),_xlfn.SINGLE(JanNed1)+17, "")</f>
        <v>44210</v>
      </c>
      <c r="F6" s="4">
        <f ca="1">IF(AND(YEAR(_xlfn.SINGLE(JanNed1)+18)=_xlfn.SINGLE(Rok),MONTH(_xlfn.SINGLE(JanNed1)+18)=1),_xlfn.SINGLE(JanNed1)+18, "")</f>
        <v>44211</v>
      </c>
      <c r="G6" s="4">
        <f ca="1">IF(AND(YEAR(_xlfn.SINGLE(JanNed1)+19)=_xlfn.SINGLE(Rok),MONTH(_xlfn.SINGLE(JanNed1)+19)=1),_xlfn.SINGLE(JanNed1)+19, "")</f>
        <v>44212</v>
      </c>
      <c r="H6" s="4">
        <f ca="1">IF(AND(YEAR(_xlfn.SINGLE(JanNed1)+20)=_xlfn.SINGLE(Rok),MONTH(_xlfn.SINGLE(JanNed1)+20)=1),_xlfn.SINGLE(JanNed1)+20, "")</f>
        <v>44213</v>
      </c>
      <c r="J6" s="4">
        <f ca="1">IF(AND(YEAR(_xlfn.SINGLE(AprNed1)+14)=_xlfn.SINGLE(Rok),MONTH(_xlfn.SINGLE(AprNed1)+14)=4),_xlfn.SINGLE(AprNed1)+14, "")</f>
        <v>44298</v>
      </c>
      <c r="K6" s="4">
        <f ca="1">IF(AND(YEAR(_xlfn.SINGLE(AprNed1)+15)=_xlfn.SINGLE(Rok),MONTH(_xlfn.SINGLE(AprNed1)+15)=4),_xlfn.SINGLE(AprNed1)+15, "")</f>
        <v>44299</v>
      </c>
      <c r="L6" s="4">
        <f ca="1">IF(AND(YEAR(_xlfn.SINGLE(AprNed1)+16)=_xlfn.SINGLE(Rok),MONTH(_xlfn.SINGLE(AprNed1)+16)=4),_xlfn.SINGLE(AprNed1)+16, "")</f>
        <v>44300</v>
      </c>
      <c r="M6" s="4">
        <f ca="1">IF(AND(YEAR(_xlfn.SINGLE(AprNed1)+17)=_xlfn.SINGLE(Rok),MONTH(_xlfn.SINGLE(AprNed1)+17)=4),_xlfn.SINGLE(AprNed1)+17, "")</f>
        <v>44301</v>
      </c>
      <c r="N6" s="4">
        <f ca="1">IF(AND(YEAR(_xlfn.SINGLE(AprNed1)+18)=_xlfn.SINGLE(Rok),MONTH(_xlfn.SINGLE(AprNed1)+18)=4),_xlfn.SINGLE(AprNed1)+18, "")</f>
        <v>44302</v>
      </c>
      <c r="O6" s="4">
        <f ca="1">IF(AND(YEAR(_xlfn.SINGLE(AprNed1)+19)=_xlfn.SINGLE(Rok),MONTH(_xlfn.SINGLE(AprNed1)+19)=4),_xlfn.SINGLE(AprNed1)+19, "")</f>
        <v>44303</v>
      </c>
      <c r="P6" s="4">
        <f ca="1">IF(AND(YEAR(_xlfn.SINGLE(AprNed1)+20)=_xlfn.SINGLE(Rok),MONTH(_xlfn.SINGLE(AprNed1)+20)=4),_xlfn.SINGLE(AprNed1)+20, "")</f>
        <v>44304</v>
      </c>
      <c r="R6" s="4">
        <f ca="1">IF(AND(YEAR(_xlfn.SINGLE(JúlNed1)+14)=_xlfn.SINGLE(Rok),MONTH(_xlfn.SINGLE(JúlNed1)+14)=7),_xlfn.SINGLE(JúlNed1)+14, "")</f>
        <v>44389</v>
      </c>
      <c r="S6" s="4">
        <f ca="1">IF(AND(YEAR(_xlfn.SINGLE(JúlNed1)+15)=_xlfn.SINGLE(Rok),MONTH(_xlfn.SINGLE(JúlNed1)+15)=7),_xlfn.SINGLE(JúlNed1)+15, "")</f>
        <v>44390</v>
      </c>
      <c r="T6" s="4">
        <f ca="1">IF(AND(YEAR(_xlfn.SINGLE(JúlNed1)+16)=_xlfn.SINGLE(Rok),MONTH(_xlfn.SINGLE(JúlNed1)+16)=7),_xlfn.SINGLE(JúlNed1)+16, "")</f>
        <v>44391</v>
      </c>
      <c r="U6" s="4">
        <f ca="1">IF(AND(YEAR(_xlfn.SINGLE(JúlNed1)+17)=_xlfn.SINGLE(Rok),MONTH(_xlfn.SINGLE(JúlNed1)+17)=7),_xlfn.SINGLE(JúlNed1)+17, "")</f>
        <v>44392</v>
      </c>
      <c r="V6" s="4">
        <f ca="1">IF(AND(YEAR(_xlfn.SINGLE(JúlNed1)+18)=_xlfn.SINGLE(Rok),MONTH(_xlfn.SINGLE(JúlNed1)+18)=7),_xlfn.SINGLE(JúlNed1)+18, "")</f>
        <v>44393</v>
      </c>
      <c r="W6" s="4">
        <f ca="1">IF(AND(YEAR(_xlfn.SINGLE(JúlNed1)+19)=_xlfn.SINGLE(Rok),MONTH(_xlfn.SINGLE(JúlNed1)+19)=7),_xlfn.SINGLE(JúlNed1)+19, "")</f>
        <v>44394</v>
      </c>
      <c r="X6" s="4">
        <f ca="1">IF(AND(YEAR(_xlfn.SINGLE(JúlNed1)+20)=_xlfn.SINGLE(Rok),MONTH(_xlfn.SINGLE(JúlNed1)+20)=7),_xlfn.SINGLE(JúlNed1)+20, "")</f>
        <v>44395</v>
      </c>
      <c r="Z6" s="4">
        <f ca="1">IF(AND(YEAR(_xlfn.SINGLE(OktNed1)+14)=_xlfn.SINGLE(Rok),MONTH(_xlfn.SINGLE(OktNed1)+14)=10),_xlfn.SINGLE(OktNed1)+14, "")</f>
        <v>44480</v>
      </c>
      <c r="AA6" s="4">
        <f ca="1">IF(AND(YEAR(_xlfn.SINGLE(OktNed1)+15)=_xlfn.SINGLE(Rok),MONTH(_xlfn.SINGLE(OktNed1)+15)=10),_xlfn.SINGLE(OktNed1)+15, "")</f>
        <v>44481</v>
      </c>
      <c r="AB6" s="4">
        <f ca="1">IF(AND(YEAR(_xlfn.SINGLE(OktNed1)+16)=_xlfn.SINGLE(Rok),MONTH(_xlfn.SINGLE(OktNed1)+16)=10),_xlfn.SINGLE(OktNed1)+16, "")</f>
        <v>44482</v>
      </c>
      <c r="AC6" s="4">
        <f ca="1">IF(AND(YEAR(_xlfn.SINGLE(OktNed1)+17)=_xlfn.SINGLE(Rok),MONTH(_xlfn.SINGLE(OktNed1)+17)=10),_xlfn.SINGLE(OktNed1)+17, "")</f>
        <v>44483</v>
      </c>
      <c r="AD6" s="4">
        <f ca="1">IF(AND(YEAR(_xlfn.SINGLE(OktNed1)+18)=_xlfn.SINGLE(Rok),MONTH(_xlfn.SINGLE(OktNed1)+18)=10),_xlfn.SINGLE(OktNed1)+18, "")</f>
        <v>44484</v>
      </c>
      <c r="AE6" s="4">
        <f ca="1">IF(AND(YEAR(_xlfn.SINGLE(OktNed1)+19)=_xlfn.SINGLE(Rok),MONTH(_xlfn.SINGLE(OktNed1)+19)=10),_xlfn.SINGLE(OktNed1)+19, "")</f>
        <v>44485</v>
      </c>
      <c r="AF6" s="4">
        <f ca="1">IF(AND(YEAR(_xlfn.SINGLE(OktNed1)+20)=_xlfn.SINGLE(Rok),MONTH(_xlfn.SINGLE(OktNed1)+20)=10),_xlfn.SINGLE(OktNed1)+20, "")</f>
        <v>44486</v>
      </c>
    </row>
    <row r="7" spans="2:32" ht="18" customHeight="1" x14ac:dyDescent="0.25">
      <c r="B7" s="4">
        <f ca="1">IF(AND(YEAR(_xlfn.SINGLE(JanNed1)+21)=_xlfn.SINGLE(Rok),MONTH(_xlfn.SINGLE(JanNed1)+21)=1),_xlfn.SINGLE(JanNed1)+21, "")</f>
        <v>44214</v>
      </c>
      <c r="C7" s="4">
        <f ca="1">IF(AND(YEAR(_xlfn.SINGLE(JanNed1)+22)=_xlfn.SINGLE(Rok),MONTH(_xlfn.SINGLE(JanNed1)+22)=1),_xlfn.SINGLE(JanNed1)+22, "")</f>
        <v>44215</v>
      </c>
      <c r="D7" s="4">
        <f ca="1">IF(AND(YEAR(_xlfn.SINGLE(JanNed1)+23)=_xlfn.SINGLE(Rok),MONTH(_xlfn.SINGLE(JanNed1)+23)=1),_xlfn.SINGLE(JanNed1)+23, "")</f>
        <v>44216</v>
      </c>
      <c r="E7" s="4">
        <f ca="1">IF(AND(YEAR(_xlfn.SINGLE(JanNed1)+24)=_xlfn.SINGLE(Rok),MONTH(_xlfn.SINGLE(JanNed1)+24)=1),_xlfn.SINGLE(JanNed1)+24, "")</f>
        <v>44217</v>
      </c>
      <c r="F7" s="4">
        <f ca="1">IF(AND(YEAR(_xlfn.SINGLE(JanNed1)+25)=_xlfn.SINGLE(Rok),MONTH(_xlfn.SINGLE(JanNed1)+25)=1),_xlfn.SINGLE(JanNed1)+25, "")</f>
        <v>44218</v>
      </c>
      <c r="G7" s="4">
        <f ca="1">IF(AND(YEAR(_xlfn.SINGLE(JanNed1)+26)=_xlfn.SINGLE(Rok),MONTH(_xlfn.SINGLE(JanNed1)+26)=1),_xlfn.SINGLE(JanNed1)+26, "")</f>
        <v>44219</v>
      </c>
      <c r="H7" s="4">
        <f ca="1">IF(AND(YEAR(_xlfn.SINGLE(JanNed1)+27)=_xlfn.SINGLE(Rok),MONTH(_xlfn.SINGLE(JanNed1)+27)=1),_xlfn.SINGLE(JanNed1)+27, "")</f>
        <v>44220</v>
      </c>
      <c r="J7" s="4">
        <f ca="1">IF(AND(YEAR(_xlfn.SINGLE(AprNed1)+21)=_xlfn.SINGLE(Rok),MONTH(_xlfn.SINGLE(AprNed1)+21)=4),_xlfn.SINGLE(AprNed1)+21, "")</f>
        <v>44305</v>
      </c>
      <c r="K7" s="4">
        <f ca="1">IF(AND(YEAR(_xlfn.SINGLE(AprNed1)+22)=_xlfn.SINGLE(Rok),MONTH(_xlfn.SINGLE(AprNed1)+22)=4),_xlfn.SINGLE(AprNed1)+22, "")</f>
        <v>44306</v>
      </c>
      <c r="L7" s="4">
        <f ca="1">IF(AND(YEAR(_xlfn.SINGLE(AprNed1)+23)=_xlfn.SINGLE(Rok),MONTH(_xlfn.SINGLE(AprNed1)+23)=4),_xlfn.SINGLE(AprNed1)+23, "")</f>
        <v>44307</v>
      </c>
      <c r="M7" s="4">
        <f ca="1">IF(AND(YEAR(_xlfn.SINGLE(AprNed1)+24)=_xlfn.SINGLE(Rok),MONTH(_xlfn.SINGLE(AprNed1)+24)=4),_xlfn.SINGLE(AprNed1)+24, "")</f>
        <v>44308</v>
      </c>
      <c r="N7" s="4">
        <f ca="1">IF(AND(YEAR(_xlfn.SINGLE(AprNed1)+25)=_xlfn.SINGLE(Rok),MONTH(_xlfn.SINGLE(AprNed1)+25)=4),_xlfn.SINGLE(AprNed1)+25, "")</f>
        <v>44309</v>
      </c>
      <c r="O7" s="4">
        <f ca="1">IF(AND(YEAR(_xlfn.SINGLE(AprNed1)+26)=_xlfn.SINGLE(Rok),MONTH(_xlfn.SINGLE(AprNed1)+26)=4),_xlfn.SINGLE(AprNed1)+26, "")</f>
        <v>44310</v>
      </c>
      <c r="P7" s="4">
        <f ca="1">IF(AND(YEAR(_xlfn.SINGLE(AprNed1)+27)=_xlfn.SINGLE(Rok),MONTH(_xlfn.SINGLE(AprNed1)+27)=4),_xlfn.SINGLE(AprNed1)+27, "")</f>
        <v>44311</v>
      </c>
      <c r="R7" s="4">
        <f ca="1">IF(AND(YEAR(_xlfn.SINGLE(JúlNed1)+21)=_xlfn.SINGLE(Rok),MONTH(_xlfn.SINGLE(JúlNed1)+21)=7),_xlfn.SINGLE(JúlNed1)+21, "")</f>
        <v>44396</v>
      </c>
      <c r="S7" s="4">
        <f ca="1">IF(AND(YEAR(_xlfn.SINGLE(JúlNed1)+22)=_xlfn.SINGLE(Rok),MONTH(_xlfn.SINGLE(JúlNed1)+22)=7),_xlfn.SINGLE(JúlNed1)+22, "")</f>
        <v>44397</v>
      </c>
      <c r="T7" s="4">
        <f ca="1">IF(AND(YEAR(_xlfn.SINGLE(JúlNed1)+23)=_xlfn.SINGLE(Rok),MONTH(_xlfn.SINGLE(JúlNed1)+23)=7),_xlfn.SINGLE(JúlNed1)+23, "")</f>
        <v>44398</v>
      </c>
      <c r="U7" s="4">
        <f ca="1">IF(AND(YEAR(_xlfn.SINGLE(JúlNed1)+24)=_xlfn.SINGLE(Rok),MONTH(_xlfn.SINGLE(JúlNed1)+24)=7),_xlfn.SINGLE(JúlNed1)+24, "")</f>
        <v>44399</v>
      </c>
      <c r="V7" s="4">
        <f ca="1">IF(AND(YEAR(_xlfn.SINGLE(JúlNed1)+25)=_xlfn.SINGLE(Rok),MONTH(_xlfn.SINGLE(JúlNed1)+25)=7),_xlfn.SINGLE(JúlNed1)+25, "")</f>
        <v>44400</v>
      </c>
      <c r="W7" s="4">
        <f ca="1">IF(AND(YEAR(_xlfn.SINGLE(JúlNed1)+26)=_xlfn.SINGLE(Rok),MONTH(_xlfn.SINGLE(JúlNed1)+26)=7),_xlfn.SINGLE(JúlNed1)+26, "")</f>
        <v>44401</v>
      </c>
      <c r="X7" s="4">
        <f ca="1">IF(AND(YEAR(_xlfn.SINGLE(JúlNed1)+27)=_xlfn.SINGLE(Rok),MONTH(_xlfn.SINGLE(JúlNed1)+27)=7),_xlfn.SINGLE(JúlNed1)+27, "")</f>
        <v>44402</v>
      </c>
      <c r="Z7" s="4">
        <f ca="1">IF(AND(YEAR(_xlfn.SINGLE(OktNed1)+21)=_xlfn.SINGLE(Rok),MONTH(_xlfn.SINGLE(OktNed1)+21)=10),_xlfn.SINGLE(OktNed1)+21, "")</f>
        <v>44487</v>
      </c>
      <c r="AA7" s="4">
        <f ca="1">IF(AND(YEAR(_xlfn.SINGLE(OktNed1)+22)=_xlfn.SINGLE(Rok),MONTH(_xlfn.SINGLE(OktNed1)+22)=10),_xlfn.SINGLE(OktNed1)+22, "")</f>
        <v>44488</v>
      </c>
      <c r="AB7" s="4">
        <f ca="1">IF(AND(YEAR(_xlfn.SINGLE(OktNed1)+23)=_xlfn.SINGLE(Rok),MONTH(_xlfn.SINGLE(OktNed1)+23)=10),_xlfn.SINGLE(OktNed1)+23, "")</f>
        <v>44489</v>
      </c>
      <c r="AC7" s="4">
        <f ca="1">IF(AND(YEAR(_xlfn.SINGLE(OktNed1)+24)=_xlfn.SINGLE(Rok),MONTH(_xlfn.SINGLE(OktNed1)+24)=10),_xlfn.SINGLE(OktNed1)+24, "")</f>
        <v>44490</v>
      </c>
      <c r="AD7" s="4">
        <f ca="1">IF(AND(YEAR(_xlfn.SINGLE(OktNed1)+25)=_xlfn.SINGLE(Rok),MONTH(_xlfn.SINGLE(OktNed1)+25)=10),_xlfn.SINGLE(OktNed1)+25, "")</f>
        <v>44491</v>
      </c>
      <c r="AE7" s="4">
        <f ca="1">IF(AND(YEAR(_xlfn.SINGLE(OktNed1)+26)=_xlfn.SINGLE(Rok),MONTH(_xlfn.SINGLE(OktNed1)+26)=10),_xlfn.SINGLE(OktNed1)+26, "")</f>
        <v>44492</v>
      </c>
      <c r="AF7" s="4">
        <f ca="1">IF(AND(YEAR(_xlfn.SINGLE(OktNed1)+27)=_xlfn.SINGLE(Rok),MONTH(_xlfn.SINGLE(OktNed1)+27)=10),_xlfn.SINGLE(OktNed1)+27, "")</f>
        <v>44493</v>
      </c>
    </row>
    <row r="8" spans="2:32" ht="18" customHeight="1" x14ac:dyDescent="0.25">
      <c r="B8" s="4">
        <f ca="1">IF(AND(YEAR(_xlfn.SINGLE(JanNed1)+28)=_xlfn.SINGLE(Rok),MONTH(_xlfn.SINGLE(JanNed1)+28)=1),_xlfn.SINGLE(JanNed1)+28, "")</f>
        <v>44221</v>
      </c>
      <c r="C8" s="4">
        <f ca="1">IF(AND(YEAR(_xlfn.SINGLE(JanNed1)+29)=_xlfn.SINGLE(Rok),MONTH(_xlfn.SINGLE(JanNed1)+29)=1),_xlfn.SINGLE(JanNed1)+29, "")</f>
        <v>44222</v>
      </c>
      <c r="D8" s="4">
        <f ca="1">IF(AND(YEAR(_xlfn.SINGLE(JanNed1)+30)=_xlfn.SINGLE(Rok),MONTH(_xlfn.SINGLE(JanNed1)+30)=1),_xlfn.SINGLE(JanNed1)+30, "")</f>
        <v>44223</v>
      </c>
      <c r="E8" s="4">
        <f ca="1">IF(AND(YEAR(_xlfn.SINGLE(JanNed1)+31)=_xlfn.SINGLE(Rok),MONTH(_xlfn.SINGLE(JanNed1)+31)=1),_xlfn.SINGLE(JanNed1)+31, "")</f>
        <v>44224</v>
      </c>
      <c r="F8" s="4">
        <f ca="1">IF(AND(YEAR(_xlfn.SINGLE(JanNed1)+32)=_xlfn.SINGLE(Rok),MONTH(_xlfn.SINGLE(JanNed1)+32)=1),_xlfn.SINGLE(JanNed1)+32, "")</f>
        <v>44225</v>
      </c>
      <c r="G8" s="4">
        <f ca="1">IF(AND(YEAR(_xlfn.SINGLE(JanNed1)+33)=_xlfn.SINGLE(Rok),MONTH(_xlfn.SINGLE(JanNed1)+33)=1),_xlfn.SINGLE(JanNed1)+33, "")</f>
        <v>44226</v>
      </c>
      <c r="H8" s="4">
        <f ca="1">IF(AND(YEAR(_xlfn.SINGLE(JanNed1)+34)=_xlfn.SINGLE(Rok),MONTH(_xlfn.SINGLE(JanNed1)+34)=1),_xlfn.SINGLE(JanNed1)+34, "")</f>
        <v>44227</v>
      </c>
      <c r="J8" s="4">
        <f ca="1">IF(AND(YEAR(_xlfn.SINGLE(AprNed1)+28)=_xlfn.SINGLE(Rok),MONTH(_xlfn.SINGLE(AprNed1)+28)=4),_xlfn.SINGLE(AprNed1)+28, "")</f>
        <v>44312</v>
      </c>
      <c r="K8" s="4">
        <f ca="1">IF(AND(YEAR(_xlfn.SINGLE(AprNed1)+29)=_xlfn.SINGLE(Rok),MONTH(_xlfn.SINGLE(AprNed1)+29)=4),_xlfn.SINGLE(AprNed1)+29, "")</f>
        <v>44313</v>
      </c>
      <c r="L8" s="4">
        <f ca="1">IF(AND(YEAR(_xlfn.SINGLE(AprNed1)+30)=_xlfn.SINGLE(Rok),MONTH(_xlfn.SINGLE(AprNed1)+30)=4),_xlfn.SINGLE(AprNed1)+30, "")</f>
        <v>44314</v>
      </c>
      <c r="M8" s="4">
        <f ca="1">IF(AND(YEAR(_xlfn.SINGLE(AprNed1)+31)=_xlfn.SINGLE(Rok),MONTH(_xlfn.SINGLE(AprNed1)+31)=4),_xlfn.SINGLE(AprNed1)+31, "")</f>
        <v>44315</v>
      </c>
      <c r="N8" s="4">
        <f ca="1">IF(AND(YEAR(_xlfn.SINGLE(AprNed1)+32)=_xlfn.SINGLE(Rok),MONTH(_xlfn.SINGLE(AprNed1)+32)=4),_xlfn.SINGLE(AprNed1)+32, "")</f>
        <v>44316</v>
      </c>
      <c r="O8" s="4" t="str">
        <f ca="1">IF(AND(YEAR(_xlfn.SINGLE(AprNed1)+33)=_xlfn.SINGLE(Rok),MONTH(_xlfn.SINGLE(AprNed1)+33)=4),_xlfn.SINGLE(AprNed1)+33, "")</f>
        <v/>
      </c>
      <c r="P8" s="4" t="str">
        <f ca="1">IF(AND(YEAR(_xlfn.SINGLE(AprNed1)+34)=_xlfn.SINGLE(Rok),MONTH(_xlfn.SINGLE(AprNed1)+34)=4),_xlfn.SINGLE(AprNed1)+34, "")</f>
        <v/>
      </c>
      <c r="R8" s="4">
        <f ca="1">IF(AND(YEAR(_xlfn.SINGLE(JúlNed1)+28)=_xlfn.SINGLE(Rok),MONTH(_xlfn.SINGLE(JúlNed1)+28)=7),_xlfn.SINGLE(JúlNed1)+28, "")</f>
        <v>44403</v>
      </c>
      <c r="S8" s="4">
        <f ca="1">IF(AND(YEAR(_xlfn.SINGLE(JúlNed1)+29)=_xlfn.SINGLE(Rok),MONTH(_xlfn.SINGLE(JúlNed1)+29)=7),_xlfn.SINGLE(JúlNed1)+29, "")</f>
        <v>44404</v>
      </c>
      <c r="T8" s="4">
        <f ca="1">IF(AND(YEAR(_xlfn.SINGLE(JúlNed1)+30)=_xlfn.SINGLE(Rok),MONTH(_xlfn.SINGLE(JúlNed1)+30)=7),_xlfn.SINGLE(JúlNed1)+30, "")</f>
        <v>44405</v>
      </c>
      <c r="U8" s="4">
        <f ca="1">IF(AND(YEAR(_xlfn.SINGLE(JúlNed1)+31)=_xlfn.SINGLE(Rok),MONTH(_xlfn.SINGLE(JúlNed1)+31)=7),_xlfn.SINGLE(JúlNed1)+31, "")</f>
        <v>44406</v>
      </c>
      <c r="V8" s="4">
        <f ca="1">IF(AND(YEAR(_xlfn.SINGLE(JúlNed1)+32)=_xlfn.SINGLE(Rok),MONTH(_xlfn.SINGLE(JúlNed1)+32)=7),_xlfn.SINGLE(JúlNed1)+32, "")</f>
        <v>44407</v>
      </c>
      <c r="W8" s="4">
        <f ca="1">IF(AND(YEAR(_xlfn.SINGLE(JúlNed1)+33)=_xlfn.SINGLE(Rok),MONTH(_xlfn.SINGLE(JúlNed1)+33)=7),_xlfn.SINGLE(JúlNed1)+33, "")</f>
        <v>44408</v>
      </c>
      <c r="X8" s="4" t="str">
        <f ca="1">IF(AND(YEAR(_xlfn.SINGLE(JúlNed1)+34)=_xlfn.SINGLE(Rok),MONTH(_xlfn.SINGLE(JúlNed1)+34)=7),_xlfn.SINGLE(JúlNed1)+34, "")</f>
        <v/>
      </c>
      <c r="Z8" s="4">
        <f ca="1">IF(AND(YEAR(_xlfn.SINGLE(OktNed1)+28)=_xlfn.SINGLE(Rok),MONTH(_xlfn.SINGLE(OktNed1)+28)=10),_xlfn.SINGLE(OktNed1)+28, "")</f>
        <v>44494</v>
      </c>
      <c r="AA8" s="4">
        <f ca="1">IF(AND(YEAR(_xlfn.SINGLE(OktNed1)+29)=_xlfn.SINGLE(Rok),MONTH(_xlfn.SINGLE(OktNed1)+29)=10),_xlfn.SINGLE(OktNed1)+29, "")</f>
        <v>44495</v>
      </c>
      <c r="AB8" s="4">
        <f ca="1">IF(AND(YEAR(_xlfn.SINGLE(OktNed1)+30)=_xlfn.SINGLE(Rok),MONTH(_xlfn.SINGLE(OktNed1)+30)=10),_xlfn.SINGLE(OktNed1)+30, "")</f>
        <v>44496</v>
      </c>
      <c r="AC8" s="4">
        <f ca="1">IF(AND(YEAR(_xlfn.SINGLE(OktNed1)+31)=_xlfn.SINGLE(Rok),MONTH(_xlfn.SINGLE(OktNed1)+31)=10),_xlfn.SINGLE(OktNed1)+31, "")</f>
        <v>44497</v>
      </c>
      <c r="AD8" s="4">
        <f ca="1">IF(AND(YEAR(_xlfn.SINGLE(OktNed1)+32)=_xlfn.SINGLE(Rok),MONTH(_xlfn.SINGLE(OktNed1)+32)=10),_xlfn.SINGLE(OktNed1)+32, "")</f>
        <v>44498</v>
      </c>
      <c r="AE8" s="4">
        <f ca="1">IF(AND(YEAR(_xlfn.SINGLE(OktNed1)+33)=_xlfn.SINGLE(Rok),MONTH(_xlfn.SINGLE(OktNed1)+33)=10),_xlfn.SINGLE(OktNed1)+33, "")</f>
        <v>44499</v>
      </c>
      <c r="AF8" s="4">
        <f ca="1">IF(AND(YEAR(_xlfn.SINGLE(OktNed1)+34)=_xlfn.SINGLE(Rok),MONTH(_xlfn.SINGLE(OktNed1)+34)=10),_xlfn.SINGLE(OktNed1)+34, "")</f>
        <v>44500</v>
      </c>
    </row>
    <row r="9" spans="2:32" ht="18" customHeight="1" x14ac:dyDescent="0.25">
      <c r="B9" s="4" t="str">
        <f ca="1">IF(AND(YEAR(_xlfn.SINGLE(JanNed1)+35)=_xlfn.SINGLE(Rok),MONTH(_xlfn.SINGLE(JanNed1)+35)=1),_xlfn.SINGLE(JanNed1)+35, "")</f>
        <v/>
      </c>
      <c r="C9" s="4" t="str">
        <f ca="1">IF(AND(YEAR(_xlfn.SINGLE(JanNed1)+36)=_xlfn.SINGLE(Rok),MONTH(_xlfn.SINGLE(JanNed1)+36)=1),_xlfn.SINGLE(JanNed1)+36, "")</f>
        <v/>
      </c>
      <c r="D9" s="4" t="str">
        <f ca="1">IF(AND(YEAR(_xlfn.SINGLE(JanNed1)+37)=_xlfn.SINGLE(Rok),MONTH(_xlfn.SINGLE(JanNed1)+37)=1),_xlfn.SINGLE(JanNed1)+37, "")</f>
        <v/>
      </c>
      <c r="E9" s="4" t="str">
        <f ca="1">IF(AND(YEAR(_xlfn.SINGLE(JanNed1)+38)=_xlfn.SINGLE(Rok),MONTH(_xlfn.SINGLE(JanNed1)+38)=1),_xlfn.SINGLE(JanNed1)+38, "")</f>
        <v/>
      </c>
      <c r="F9" s="4" t="str">
        <f ca="1">IF(AND(YEAR(_xlfn.SINGLE(JanNed1)+39)=_xlfn.SINGLE(Rok),MONTH(_xlfn.SINGLE(JanNed1)+39)=1),_xlfn.SINGLE(JanNed1)+39, "")</f>
        <v/>
      </c>
      <c r="G9" s="4" t="str">
        <f ca="1">IF(AND(YEAR(_xlfn.SINGLE(JanNed1)+40)=_xlfn.SINGLE(Rok),MONTH(_xlfn.SINGLE(JanNed1)+40)=1),_xlfn.SINGLE(JanNed1)+40, "")</f>
        <v/>
      </c>
      <c r="H9" s="4" t="str">
        <f ca="1">IF(AND(YEAR(_xlfn.SINGLE(JanNed1)+41)=_xlfn.SINGLE(Rok),MONTH(_xlfn.SINGLE(JanNed1)+41)=1),_xlfn.SINGLE(JanNed1)+41, "")</f>
        <v/>
      </c>
      <c r="J9" s="4" t="str">
        <f ca="1">IF(AND(YEAR(_xlfn.SINGLE(AprNed1)+35)=_xlfn.SINGLE(Rok),MONTH(_xlfn.SINGLE(AprNed1)+35)=4),_xlfn.SINGLE(AprNed1)+35, "")</f>
        <v/>
      </c>
      <c r="K9" s="4" t="str">
        <f ca="1">IF(AND(YEAR(_xlfn.SINGLE(AprNed1)+36)=_xlfn.SINGLE(Rok),MONTH(_xlfn.SINGLE(AprNed1)+36)=4),_xlfn.SINGLE(AprNed1)+36, "")</f>
        <v/>
      </c>
      <c r="L9" s="4" t="str">
        <f ca="1">IF(AND(YEAR(_xlfn.SINGLE(AprNed1)+37)=_xlfn.SINGLE(Rok),MONTH(_xlfn.SINGLE(AprNed1)+37)=4),_xlfn.SINGLE(AprNed1)+37, "")</f>
        <v/>
      </c>
      <c r="M9" s="4" t="str">
        <f ca="1">IF(AND(YEAR(_xlfn.SINGLE(AprNed1)+38)=_xlfn.SINGLE(Rok),MONTH(_xlfn.SINGLE(AprNed1)+38)=4),_xlfn.SINGLE(AprNed1)+38, "")</f>
        <v/>
      </c>
      <c r="N9" s="4" t="str">
        <f ca="1">IF(AND(YEAR(_xlfn.SINGLE(AprNed1)+39)=_xlfn.SINGLE(Rok),MONTH(_xlfn.SINGLE(AprNed1)+39)=4),_xlfn.SINGLE(AprNed1)+39, "")</f>
        <v/>
      </c>
      <c r="O9" s="4" t="str">
        <f ca="1">IF(AND(YEAR(_xlfn.SINGLE(AprNed1)+40)=_xlfn.SINGLE(Rok),MONTH(_xlfn.SINGLE(AprNed1)+40)=4),_xlfn.SINGLE(AprNed1)+40, "")</f>
        <v/>
      </c>
      <c r="P9" s="4" t="str">
        <f ca="1">IF(AND(YEAR(_xlfn.SINGLE(AprNed1)+41)=_xlfn.SINGLE(Rok),MONTH(_xlfn.SINGLE(AprNed1)+41)=4),_xlfn.SINGLE(AprNed1)+41, "")</f>
        <v/>
      </c>
      <c r="R9" s="4" t="str">
        <f ca="1">IF(AND(YEAR(_xlfn.SINGLE(JúlNed1)+35)=_xlfn.SINGLE(Rok),MONTH(_xlfn.SINGLE(JúlNed1)+35)=7),_xlfn.SINGLE(JúlNed1)+35, "")</f>
        <v/>
      </c>
      <c r="S9" s="4" t="str">
        <f ca="1">IF(AND(YEAR(_xlfn.SINGLE(JúlNed1)+36)=_xlfn.SINGLE(Rok),MONTH(_xlfn.SINGLE(JúlNed1)+36)=7),_xlfn.SINGLE(JúlNed1)+36, "")</f>
        <v/>
      </c>
      <c r="T9" s="4" t="str">
        <f ca="1">IF(AND(YEAR(_xlfn.SINGLE(JúlNed1)+37)=_xlfn.SINGLE(Rok),MONTH(_xlfn.SINGLE(JúlNed1)+37)=7),_xlfn.SINGLE(JúlNed1)+37, "")</f>
        <v/>
      </c>
      <c r="U9" s="4" t="str">
        <f ca="1">IF(AND(YEAR(_xlfn.SINGLE(JúlNed1)+38)=_xlfn.SINGLE(Rok),MONTH(_xlfn.SINGLE(JúlNed1)+38)=7),_xlfn.SINGLE(JúlNed1)+38, "")</f>
        <v/>
      </c>
      <c r="V9" s="4" t="str">
        <f ca="1">IF(AND(YEAR(_xlfn.SINGLE(JúlNed1)+39)=_xlfn.SINGLE(Rok),MONTH(_xlfn.SINGLE(JúlNed1)+39)=7),_xlfn.SINGLE(JúlNed1)+39, "")</f>
        <v/>
      </c>
      <c r="W9" s="4" t="str">
        <f ca="1">IF(AND(YEAR(_xlfn.SINGLE(JúlNed1)+40)=_xlfn.SINGLE(Rok),MONTH(_xlfn.SINGLE(JúlNed1)+40)=7),_xlfn.SINGLE(JúlNed1)+40, "")</f>
        <v/>
      </c>
      <c r="X9" s="4" t="str">
        <f ca="1">IF(AND(YEAR(_xlfn.SINGLE(JúlNed1)+41)=_xlfn.SINGLE(Rok),MONTH(_xlfn.SINGLE(JúlNed1)+41)=7),_xlfn.SINGLE(JúlNed1)+41, "")</f>
        <v/>
      </c>
      <c r="Z9" s="4" t="str">
        <f ca="1">IF(AND(YEAR(_xlfn.SINGLE(OktNed1)+35)=_xlfn.SINGLE(Rok),MONTH(_xlfn.SINGLE(OktNed1)+35)=10),_xlfn.SINGLE(OktNed1)+35, "")</f>
        <v/>
      </c>
      <c r="AA9" s="4" t="str">
        <f ca="1">IF(AND(YEAR(_xlfn.SINGLE(OktNed1)+36)=_xlfn.SINGLE(Rok),MONTH(_xlfn.SINGLE(OktNed1)+36)=10),_xlfn.SINGLE(OktNed1)+36, "")</f>
        <v/>
      </c>
      <c r="AB9" s="4" t="str">
        <f ca="1">IF(AND(YEAR(_xlfn.SINGLE(OktNed1)+37)=_xlfn.SINGLE(Rok),MONTH(_xlfn.SINGLE(OktNed1)+37)=10),_xlfn.SINGLE(OktNed1)+37, "")</f>
        <v/>
      </c>
      <c r="AC9" s="4" t="str">
        <f ca="1">IF(AND(YEAR(_xlfn.SINGLE(OktNed1)+38)=_xlfn.SINGLE(Rok),MONTH(_xlfn.SINGLE(OktNed1)+38)=10),_xlfn.SINGLE(OktNed1)+38, "")</f>
        <v/>
      </c>
      <c r="AD9" s="4" t="str">
        <f ca="1">IF(AND(YEAR(_xlfn.SINGLE(OktNed1)+39)=_xlfn.SINGLE(Rok),MONTH(_xlfn.SINGLE(OktNed1)+39)=10),_xlfn.SINGLE(OktNed1)+39, "")</f>
        <v/>
      </c>
      <c r="AE9" s="4" t="str">
        <f ca="1">IF(AND(YEAR(_xlfn.SINGLE(OktNed1)+40)=_xlfn.SINGLE(Rok),MONTH(_xlfn.SINGLE(OktNed1)+40)=10),_xlfn.SINGLE(OktNed1)+40, "")</f>
        <v/>
      </c>
      <c r="AF9" s="4" t="str">
        <f ca="1">IF(AND(YEAR(_xlfn.SINGLE(OktNed1)+41)=_xlfn.SINGLE(Rok),MONTH(_xlfn.SINGLE(OktNed1)+41)=10),_xlfn.SINGLE(OktNed1)+41, "")</f>
        <v/>
      </c>
    </row>
    <row r="11" spans="2:32" ht="18" customHeight="1" x14ac:dyDescent="0.25">
      <c r="B11" s="3" t="s">
        <v>2</v>
      </c>
      <c r="C11" s="3"/>
      <c r="D11" s="3"/>
      <c r="E11" s="3"/>
      <c r="F11" s="3"/>
      <c r="G11" s="3"/>
      <c r="H11" s="3"/>
      <c r="J11" s="3" t="s">
        <v>11</v>
      </c>
      <c r="K11" s="3"/>
      <c r="L11" s="3"/>
      <c r="M11" s="3"/>
      <c r="N11" s="3"/>
      <c r="O11" s="3"/>
      <c r="P11" s="3"/>
      <c r="R11" s="3" t="s">
        <v>14</v>
      </c>
      <c r="S11" s="3"/>
      <c r="T11" s="3"/>
      <c r="U11" s="3"/>
      <c r="V11" s="3"/>
      <c r="W11" s="3"/>
      <c r="X11" s="3"/>
      <c r="Z11" s="3" t="s">
        <v>17</v>
      </c>
      <c r="AA11" s="3"/>
      <c r="AB11" s="3"/>
      <c r="AC11" s="3"/>
      <c r="AD11" s="3"/>
      <c r="AE11" s="3"/>
      <c r="AF11" s="3"/>
    </row>
    <row r="12" spans="2:32" ht="18" customHeight="1" x14ac:dyDescent="0.25">
      <c r="B12" s="1" t="s">
        <v>1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J12" s="1" t="s">
        <v>1</v>
      </c>
      <c r="K12" s="1" t="s">
        <v>4</v>
      </c>
      <c r="L12" s="1" t="s">
        <v>5</v>
      </c>
      <c r="M12" s="1" t="s">
        <v>6</v>
      </c>
      <c r="N12" s="1" t="s">
        <v>7</v>
      </c>
      <c r="O12" s="1" t="s">
        <v>8</v>
      </c>
      <c r="P12" s="1" t="s">
        <v>9</v>
      </c>
      <c r="R12" s="1" t="s">
        <v>1</v>
      </c>
      <c r="S12" s="1" t="s">
        <v>4</v>
      </c>
      <c r="T12" s="1" t="s">
        <v>5</v>
      </c>
      <c r="U12" s="1" t="s">
        <v>6</v>
      </c>
      <c r="V12" s="1" t="s">
        <v>7</v>
      </c>
      <c r="W12" s="1" t="s">
        <v>8</v>
      </c>
      <c r="X12" s="1" t="s">
        <v>9</v>
      </c>
      <c r="Z12" s="1" t="s">
        <v>1</v>
      </c>
      <c r="AA12" s="1" t="s">
        <v>4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</row>
    <row r="13" spans="2:32" ht="18" customHeight="1" x14ac:dyDescent="0.25">
      <c r="B13" s="4">
        <f ca="1">_xlfn.SINGLE(IF(AND(YEAR(_xlfn.SINGLE(FebNed1))=_xlfn.SINGLE(Rok),MONTH(_xlfn.SINGLE(FebNed1))=2),FebNed1, ""))</f>
        <v>44228</v>
      </c>
      <c r="C13" s="4">
        <f ca="1">IF(AND(YEAR(_xlfn.SINGLE(FebNed1)+1)=_xlfn.SINGLE(Rok),MONTH(_xlfn.SINGLE(FebNed1)+1)=2),_xlfn.SINGLE(FebNed1)+1, "")</f>
        <v>44229</v>
      </c>
      <c r="D13" s="4">
        <f ca="1">IF(AND(YEAR(_xlfn.SINGLE(FebNed1)+2)=_xlfn.SINGLE(Rok),MONTH(_xlfn.SINGLE(FebNed1)+2)=2),_xlfn.SINGLE(FebNed1)+2, "")</f>
        <v>44230</v>
      </c>
      <c r="E13" s="4">
        <f ca="1">IF(AND(YEAR(_xlfn.SINGLE(FebNed1)+3)=_xlfn.SINGLE(Rok),MONTH(_xlfn.SINGLE(FebNed1)+3)=2),_xlfn.SINGLE(FebNed1)+3, "")</f>
        <v>44231</v>
      </c>
      <c r="F13" s="4">
        <f ca="1">IF(AND(YEAR(_xlfn.SINGLE(FebNed1)+4)=_xlfn.SINGLE(Rok),MONTH(_xlfn.SINGLE(FebNed1)+4)=2),_xlfn.SINGLE(FebNed1)+4, "")</f>
        <v>44232</v>
      </c>
      <c r="G13" s="4">
        <f ca="1">IF(AND(YEAR(_xlfn.SINGLE(FebNed1)+5)=_xlfn.SINGLE(Rok),MONTH(_xlfn.SINGLE(FebNed1)+5)=2),_xlfn.SINGLE(FebNed1)+5, "")</f>
        <v>44233</v>
      </c>
      <c r="H13" s="4">
        <f ca="1">IF(AND(YEAR(_xlfn.SINGLE(FebNed1)+6)=_xlfn.SINGLE(Rok),MONTH(_xlfn.SINGLE(FebNed1)+6)=2),_xlfn.SINGLE(FebNed1)+6, "")</f>
        <v>44234</v>
      </c>
      <c r="J13" s="4" t="str">
        <f ca="1">_xlfn.SINGLE(IF(AND(YEAR(_xlfn.SINGLE(MájNed1))=_xlfn.SINGLE(Rok),MONTH(_xlfn.SINGLE(MájNed1))=5),MájNed1, ""))</f>
        <v/>
      </c>
      <c r="K13" s="4" t="str">
        <f ca="1">IF(AND(YEAR(_xlfn.SINGLE(MájNed1)+1)=_xlfn.SINGLE(Rok),MONTH(_xlfn.SINGLE(MájNed1)+1)=5),_xlfn.SINGLE(MájNed1)+1, "")</f>
        <v/>
      </c>
      <c r="L13" s="4" t="str">
        <f ca="1">IF(AND(YEAR(_xlfn.SINGLE(MájNed1)+2)=_xlfn.SINGLE(Rok),MONTH(_xlfn.SINGLE(MájNed1)+2)=5),_xlfn.SINGLE(MájNed1)+2, "")</f>
        <v/>
      </c>
      <c r="M13" s="4" t="str">
        <f ca="1">IF(AND(YEAR(_xlfn.SINGLE(MájNed1)+3)=_xlfn.SINGLE(Rok),MONTH(_xlfn.SINGLE(MájNed1)+3)=5),_xlfn.SINGLE(MájNed1)+3, "")</f>
        <v/>
      </c>
      <c r="N13" s="4" t="str">
        <f ca="1">IF(AND(YEAR(_xlfn.SINGLE(MájNed1)+4)=_xlfn.SINGLE(Rok),MONTH(_xlfn.SINGLE(MájNed1)+4)=5),_xlfn.SINGLE(MájNed1)+4, "")</f>
        <v/>
      </c>
      <c r="O13" s="4">
        <f ca="1">IF(AND(YEAR(_xlfn.SINGLE(MájNed1)+5)=_xlfn.SINGLE(Rok),MONTH(_xlfn.SINGLE(MájNed1)+5)=5),_xlfn.SINGLE(MájNed1)+5, "")</f>
        <v>44317</v>
      </c>
      <c r="P13" s="4">
        <f ca="1">IF(AND(YEAR(_xlfn.SINGLE(MájNed1)+6)=_xlfn.SINGLE(Rok),MONTH(_xlfn.SINGLE(MájNed1)+6)=5),_xlfn.SINGLE(MájNed1)+6, "")</f>
        <v>44318</v>
      </c>
      <c r="R13" s="4" t="str">
        <f ca="1">_xlfn.SINGLE(IF(AND(YEAR(_xlfn.SINGLE(AugNed1))=_xlfn.SINGLE(Rok),MONTH(_xlfn.SINGLE(AugNed1))=8),AugNed1, ""))</f>
        <v/>
      </c>
      <c r="S13" s="4" t="str">
        <f ca="1">IF(AND(YEAR(_xlfn.SINGLE(AugNed1)+1)=_xlfn.SINGLE(Rok),MONTH(_xlfn.SINGLE(AugNed1)+1)=8),_xlfn.SINGLE(AugNed1)+1, "")</f>
        <v/>
      </c>
      <c r="T13" s="4" t="str">
        <f ca="1">IF(AND(YEAR(_xlfn.SINGLE(AugNed1)+2)=_xlfn.SINGLE(Rok),MONTH(_xlfn.SINGLE(AugNed1)+2)=8),_xlfn.SINGLE(AugNed1)+2, "")</f>
        <v/>
      </c>
      <c r="U13" s="4" t="str">
        <f ca="1">IF(AND(YEAR(_xlfn.SINGLE(AugNed1)+3)=_xlfn.SINGLE(Rok),MONTH(_xlfn.SINGLE(AugNed1)+3)=8),_xlfn.SINGLE(AugNed1)+3, "")</f>
        <v/>
      </c>
      <c r="V13" s="4" t="str">
        <f ca="1">IF(AND(YEAR(_xlfn.SINGLE(AugNed1)+4)=_xlfn.SINGLE(Rok),MONTH(_xlfn.SINGLE(AugNed1)+4)=8),_xlfn.SINGLE(AugNed1)+4, "")</f>
        <v/>
      </c>
      <c r="W13" s="4" t="str">
        <f ca="1">IF(AND(YEAR(_xlfn.SINGLE(AugNed1)+5)=_xlfn.SINGLE(Rok),MONTH(_xlfn.SINGLE(AugNed1)+5)=8),_xlfn.SINGLE(AugNed1)+5, "")</f>
        <v/>
      </c>
      <c r="X13" s="4">
        <f ca="1">IF(AND(YEAR(_xlfn.SINGLE(AugNed1)+6)=_xlfn.SINGLE(Rok),MONTH(_xlfn.SINGLE(AugNed1)+6)=8),_xlfn.SINGLE(AugNed1)+6, "")</f>
        <v>44409</v>
      </c>
      <c r="Z13" s="4">
        <f ca="1">_xlfn.SINGLE(IF(AND(YEAR(_xlfn.SINGLE(NovNed1))=_xlfn.SINGLE(Rok),MONTH(_xlfn.SINGLE(NovNed1))=11),NovNed1, ""))</f>
        <v>44501</v>
      </c>
      <c r="AA13" s="4">
        <f ca="1">IF(AND(YEAR(_xlfn.SINGLE(NovNed1)+1)=_xlfn.SINGLE(Rok),MONTH(_xlfn.SINGLE(NovNed1)+1)=11),_xlfn.SINGLE(NovNed1)+1, "")</f>
        <v>44502</v>
      </c>
      <c r="AB13" s="4">
        <f ca="1">IF(AND(YEAR(_xlfn.SINGLE(NovNed1)+2)=_xlfn.SINGLE(Rok),MONTH(_xlfn.SINGLE(NovNed1)+2)=11),_xlfn.SINGLE(NovNed1)+2, "")</f>
        <v>44503</v>
      </c>
      <c r="AC13" s="4">
        <f ca="1">IF(AND(YEAR(_xlfn.SINGLE(NovNed1)+3)=_xlfn.SINGLE(Rok),MONTH(_xlfn.SINGLE(NovNed1)+3)=11),_xlfn.SINGLE(NovNed1)+3, "")</f>
        <v>44504</v>
      </c>
      <c r="AD13" s="4">
        <f ca="1">IF(AND(YEAR(_xlfn.SINGLE(NovNed1)+4)=_xlfn.SINGLE(Rok),MONTH(_xlfn.SINGLE(NovNed1)+4)=11),_xlfn.SINGLE(NovNed1)+4, "")</f>
        <v>44505</v>
      </c>
      <c r="AE13" s="4">
        <f ca="1">IF(AND(YEAR(_xlfn.SINGLE(NovNed1)+5)=_xlfn.SINGLE(Rok),MONTH(_xlfn.SINGLE(NovNed1)+5)=11),_xlfn.SINGLE(NovNed1)+5, "")</f>
        <v>44506</v>
      </c>
      <c r="AF13" s="4">
        <f ca="1">IF(AND(YEAR(_xlfn.SINGLE(NovNed1)+6)=_xlfn.SINGLE(Rok),MONTH(_xlfn.SINGLE(NovNed1)+6)=11),_xlfn.SINGLE(NovNed1)+6, "")</f>
        <v>44507</v>
      </c>
    </row>
    <row r="14" spans="2:32" ht="18" customHeight="1" x14ac:dyDescent="0.25">
      <c r="B14" s="4">
        <f ca="1">IF(AND(YEAR(_xlfn.SINGLE(FebNed1)+7)=_xlfn.SINGLE(Rok),MONTH(_xlfn.SINGLE(FebNed1)+7)=2),_xlfn.SINGLE(FebNed1)+7, "")</f>
        <v>44235</v>
      </c>
      <c r="C14" s="4">
        <f ca="1">IF(AND(YEAR(_xlfn.SINGLE(FebNed1)+8)=_xlfn.SINGLE(Rok),MONTH(_xlfn.SINGLE(FebNed1)+8)=2),_xlfn.SINGLE(FebNed1)+8, "")</f>
        <v>44236</v>
      </c>
      <c r="D14" s="4">
        <f ca="1">IF(AND(YEAR(_xlfn.SINGLE(FebNed1)+9)=_xlfn.SINGLE(Rok),MONTH(_xlfn.SINGLE(FebNed1)+9)=2),_xlfn.SINGLE(FebNed1)+9, "")</f>
        <v>44237</v>
      </c>
      <c r="E14" s="4">
        <f ca="1">IF(AND(YEAR(_xlfn.SINGLE(FebNed1)+10)=_xlfn.SINGLE(Rok),MONTH(_xlfn.SINGLE(FebNed1)+10)=2),_xlfn.SINGLE(FebNed1)+10, "")</f>
        <v>44238</v>
      </c>
      <c r="F14" s="4">
        <f ca="1">IF(AND(YEAR(_xlfn.SINGLE(FebNed1)+11)=_xlfn.SINGLE(Rok),MONTH(_xlfn.SINGLE(FebNed1)+11)=2),_xlfn.SINGLE(FebNed1)+11, "")</f>
        <v>44239</v>
      </c>
      <c r="G14" s="4">
        <f ca="1">IF(AND(YEAR(_xlfn.SINGLE(FebNed1)+12)=_xlfn.SINGLE(Rok),MONTH(_xlfn.SINGLE(FebNed1)+12)=2),_xlfn.SINGLE(FebNed1)+12, "")</f>
        <v>44240</v>
      </c>
      <c r="H14" s="4">
        <f ca="1">IF(AND(YEAR(_xlfn.SINGLE(FebNed1)+13)=_xlfn.SINGLE(Rok),MONTH(_xlfn.SINGLE(FebNed1)+13)=2),_xlfn.SINGLE(FebNed1)+13, "")</f>
        <v>44241</v>
      </c>
      <c r="J14" s="4">
        <f ca="1">IF(AND(YEAR(_xlfn.SINGLE(MájNed1)+7)=_xlfn.SINGLE(Rok),MONTH(_xlfn.SINGLE(MájNed1)+7)=5),_xlfn.SINGLE(MájNed1)+7, "")</f>
        <v>44319</v>
      </c>
      <c r="K14" s="4">
        <f ca="1">IF(AND(YEAR(_xlfn.SINGLE(MájNed1)+8)=_xlfn.SINGLE(Rok),MONTH(_xlfn.SINGLE(MájNed1)+8)=5),_xlfn.SINGLE(MájNed1)+8, "")</f>
        <v>44320</v>
      </c>
      <c r="L14" s="4">
        <f ca="1">IF(AND(YEAR(_xlfn.SINGLE(MájNed1)+9)=_xlfn.SINGLE(Rok),MONTH(_xlfn.SINGLE(MájNed1)+9)=5),_xlfn.SINGLE(MájNed1)+9, "")</f>
        <v>44321</v>
      </c>
      <c r="M14" s="4">
        <f ca="1">IF(AND(YEAR(_xlfn.SINGLE(MájNed1)+10)=_xlfn.SINGLE(Rok),MONTH(_xlfn.SINGLE(MájNed1)+10)=5),_xlfn.SINGLE(MájNed1)+10, "")</f>
        <v>44322</v>
      </c>
      <c r="N14" s="4">
        <f ca="1">IF(AND(YEAR(_xlfn.SINGLE(MájNed1)+11)=_xlfn.SINGLE(Rok),MONTH(_xlfn.SINGLE(MájNed1)+11)=5),_xlfn.SINGLE(MájNed1)+11, "")</f>
        <v>44323</v>
      </c>
      <c r="O14" s="4">
        <f ca="1">IF(AND(YEAR(_xlfn.SINGLE(MájNed1)+12)=_xlfn.SINGLE(Rok),MONTH(_xlfn.SINGLE(MájNed1)+12)=5),_xlfn.SINGLE(MájNed1)+12, "")</f>
        <v>44324</v>
      </c>
      <c r="P14" s="4">
        <f ca="1">IF(AND(YEAR(_xlfn.SINGLE(MájNed1)+13)=_xlfn.SINGLE(Rok),MONTH(_xlfn.SINGLE(MájNed1)+13)=5),_xlfn.SINGLE(MájNed1)+13, "")</f>
        <v>44325</v>
      </c>
      <c r="R14" s="4">
        <f ca="1">IF(AND(YEAR(_xlfn.SINGLE(AugNed1)+7)=_xlfn.SINGLE(Rok),MONTH(_xlfn.SINGLE(AugNed1)+7)=8),_xlfn.SINGLE(AugNed1)+7, "")</f>
        <v>44410</v>
      </c>
      <c r="S14" s="4">
        <f ca="1">IF(AND(YEAR(_xlfn.SINGLE(AugNed1)+8)=_xlfn.SINGLE(Rok),MONTH(_xlfn.SINGLE(AugNed1)+8)=8),_xlfn.SINGLE(AugNed1)+8, "")</f>
        <v>44411</v>
      </c>
      <c r="T14" s="4">
        <f ca="1">IF(AND(YEAR(_xlfn.SINGLE(AugNed1)+9)=_xlfn.SINGLE(Rok),MONTH(_xlfn.SINGLE(AugNed1)+9)=8),_xlfn.SINGLE(AugNed1)+9, "")</f>
        <v>44412</v>
      </c>
      <c r="U14" s="4">
        <f ca="1">IF(AND(YEAR(_xlfn.SINGLE(AugNed1)+10)=_xlfn.SINGLE(Rok),MONTH(_xlfn.SINGLE(AugNed1)+10)=8),_xlfn.SINGLE(AugNed1)+10, "")</f>
        <v>44413</v>
      </c>
      <c r="V14" s="4">
        <f ca="1">IF(AND(YEAR(_xlfn.SINGLE(AugNed1)+11)=_xlfn.SINGLE(Rok),MONTH(_xlfn.SINGLE(AugNed1)+11)=8),_xlfn.SINGLE(AugNed1)+11, "")</f>
        <v>44414</v>
      </c>
      <c r="W14" s="4">
        <f ca="1">IF(AND(YEAR(_xlfn.SINGLE(AugNed1)+12)=_xlfn.SINGLE(Rok),MONTH(_xlfn.SINGLE(AugNed1)+12)=8),_xlfn.SINGLE(AugNed1)+12, "")</f>
        <v>44415</v>
      </c>
      <c r="X14" s="4">
        <f ca="1">IF(AND(YEAR(_xlfn.SINGLE(AugNed1)+13)=_xlfn.SINGLE(Rok),MONTH(_xlfn.SINGLE(AugNed1)+13)=8),_xlfn.SINGLE(AugNed1)+13, "")</f>
        <v>44416</v>
      </c>
      <c r="Z14" s="4">
        <f ca="1">IF(AND(YEAR(_xlfn.SINGLE(NovNed1)+7)=_xlfn.SINGLE(Rok),MONTH(_xlfn.SINGLE(NovNed1)+7)=11),_xlfn.SINGLE(NovNed1)+7, "")</f>
        <v>44508</v>
      </c>
      <c r="AA14" s="4">
        <f ca="1">IF(AND(YEAR(_xlfn.SINGLE(NovNed1)+8)=_xlfn.SINGLE(Rok),MONTH(_xlfn.SINGLE(NovNed1)+8)=11),_xlfn.SINGLE(NovNed1)+8, "")</f>
        <v>44509</v>
      </c>
      <c r="AB14" s="4">
        <f ca="1">IF(AND(YEAR(_xlfn.SINGLE(NovNed1)+9)=_xlfn.SINGLE(Rok),MONTH(_xlfn.SINGLE(NovNed1)+9)=11),_xlfn.SINGLE(NovNed1)+9, "")</f>
        <v>44510</v>
      </c>
      <c r="AC14" s="4">
        <f ca="1">IF(AND(YEAR(_xlfn.SINGLE(NovNed1)+10)=_xlfn.SINGLE(Rok),MONTH(_xlfn.SINGLE(NovNed1)+10)=11),_xlfn.SINGLE(NovNed1)+10, "")</f>
        <v>44511</v>
      </c>
      <c r="AD14" s="4">
        <f ca="1">IF(AND(YEAR(_xlfn.SINGLE(NovNed1)+11)=_xlfn.SINGLE(Rok),MONTH(_xlfn.SINGLE(NovNed1)+11)=11),_xlfn.SINGLE(NovNed1)+11, "")</f>
        <v>44512</v>
      </c>
      <c r="AE14" s="4">
        <f ca="1">IF(AND(YEAR(_xlfn.SINGLE(NovNed1)+12)=_xlfn.SINGLE(Rok),MONTH(_xlfn.SINGLE(NovNed1)+12)=11),_xlfn.SINGLE(NovNed1)+12, "")</f>
        <v>44513</v>
      </c>
      <c r="AF14" s="4">
        <f ca="1">IF(AND(YEAR(_xlfn.SINGLE(NovNed1)+13)=_xlfn.SINGLE(Rok),MONTH(_xlfn.SINGLE(NovNed1)+13)=11),_xlfn.SINGLE(NovNed1)+13, "")</f>
        <v>44514</v>
      </c>
    </row>
    <row r="15" spans="2:32" ht="18" customHeight="1" x14ac:dyDescent="0.25">
      <c r="B15" s="4">
        <f ca="1">IF(AND(YEAR(_xlfn.SINGLE(FebNed1)+14)=_xlfn.SINGLE(Rok),MONTH(_xlfn.SINGLE(FebNed1)+14)=2),_xlfn.SINGLE(FebNed1)+14, "")</f>
        <v>44242</v>
      </c>
      <c r="C15" s="4">
        <f ca="1">IF(AND(YEAR(_xlfn.SINGLE(FebNed1)+15)=_xlfn.SINGLE(Rok),MONTH(_xlfn.SINGLE(FebNed1)+15)=2),_xlfn.SINGLE(FebNed1)+15, "")</f>
        <v>44243</v>
      </c>
      <c r="D15" s="4">
        <f ca="1">IF(AND(YEAR(_xlfn.SINGLE(FebNed1)+16)=_xlfn.SINGLE(Rok),MONTH(_xlfn.SINGLE(FebNed1)+16)=2),_xlfn.SINGLE(FebNed1)+16, "")</f>
        <v>44244</v>
      </c>
      <c r="E15" s="4">
        <f ca="1">IF(AND(YEAR(_xlfn.SINGLE(FebNed1)+17)=_xlfn.SINGLE(Rok),MONTH(_xlfn.SINGLE(FebNed1)+17)=2),_xlfn.SINGLE(FebNed1)+17, "")</f>
        <v>44245</v>
      </c>
      <c r="F15" s="4">
        <f ca="1">IF(AND(YEAR(_xlfn.SINGLE(FebNed1)+18)=_xlfn.SINGLE(Rok),MONTH(_xlfn.SINGLE(FebNed1)+18)=2),_xlfn.SINGLE(FebNed1)+18, "")</f>
        <v>44246</v>
      </c>
      <c r="G15" s="4">
        <f ca="1">IF(AND(YEAR(_xlfn.SINGLE(FebNed1)+19)=_xlfn.SINGLE(Rok),MONTH(_xlfn.SINGLE(FebNed1)+19)=2),_xlfn.SINGLE(FebNed1)+19, "")</f>
        <v>44247</v>
      </c>
      <c r="H15" s="4">
        <f ca="1">IF(AND(YEAR(_xlfn.SINGLE(FebNed1)+20)=_xlfn.SINGLE(Rok),MONTH(_xlfn.SINGLE(FebNed1)+20)=2),_xlfn.SINGLE(FebNed1)+20, "")</f>
        <v>44248</v>
      </c>
      <c r="J15" s="4">
        <f ca="1">IF(AND(YEAR(_xlfn.SINGLE(MájNed1)+14)=_xlfn.SINGLE(Rok),MONTH(_xlfn.SINGLE(MájNed1)+14)=5),_xlfn.SINGLE(MájNed1)+14, "")</f>
        <v>44326</v>
      </c>
      <c r="K15" s="4">
        <f ca="1">IF(AND(YEAR(_xlfn.SINGLE(MájNed1)+15)=_xlfn.SINGLE(Rok),MONTH(_xlfn.SINGLE(MájNed1)+15)=5),_xlfn.SINGLE(MájNed1)+15, "")</f>
        <v>44327</v>
      </c>
      <c r="L15" s="4">
        <f ca="1">IF(AND(YEAR(_xlfn.SINGLE(MájNed1)+16)=_xlfn.SINGLE(Rok),MONTH(_xlfn.SINGLE(MájNed1)+16)=5),_xlfn.SINGLE(MájNed1)+16, "")</f>
        <v>44328</v>
      </c>
      <c r="M15" s="4">
        <f ca="1">IF(AND(YEAR(_xlfn.SINGLE(MájNed1)+17)=_xlfn.SINGLE(Rok),MONTH(_xlfn.SINGLE(MájNed1)+17)=5),_xlfn.SINGLE(MájNed1)+17, "")</f>
        <v>44329</v>
      </c>
      <c r="N15" s="4">
        <f ca="1">IF(AND(YEAR(_xlfn.SINGLE(MájNed1)+18)=_xlfn.SINGLE(Rok),MONTH(_xlfn.SINGLE(MájNed1)+18)=5),_xlfn.SINGLE(MájNed1)+18, "")</f>
        <v>44330</v>
      </c>
      <c r="O15" s="4">
        <f ca="1">IF(AND(YEAR(_xlfn.SINGLE(MájNed1)+19)=_xlfn.SINGLE(Rok),MONTH(_xlfn.SINGLE(MájNed1)+19)=5),_xlfn.SINGLE(MájNed1)+19, "")</f>
        <v>44331</v>
      </c>
      <c r="P15" s="4">
        <f ca="1">IF(AND(YEAR(_xlfn.SINGLE(MájNed1)+20)=_xlfn.SINGLE(Rok),MONTH(_xlfn.SINGLE(MájNed1)+20)=5),_xlfn.SINGLE(MájNed1)+20, "")</f>
        <v>44332</v>
      </c>
      <c r="R15" s="4">
        <f ca="1">IF(AND(YEAR(_xlfn.SINGLE(AugNed1)+14)=_xlfn.SINGLE(Rok),MONTH(_xlfn.SINGLE(AugNed1)+14)=8),_xlfn.SINGLE(AugNed1)+14, "")</f>
        <v>44417</v>
      </c>
      <c r="S15" s="4">
        <f ca="1">IF(AND(YEAR(_xlfn.SINGLE(AugNed1)+15)=_xlfn.SINGLE(Rok),MONTH(_xlfn.SINGLE(AugNed1)+15)=8),_xlfn.SINGLE(AugNed1)+15, "")</f>
        <v>44418</v>
      </c>
      <c r="T15" s="4">
        <f ca="1">IF(AND(YEAR(_xlfn.SINGLE(AugNed1)+16)=_xlfn.SINGLE(Rok),MONTH(_xlfn.SINGLE(AugNed1)+16)=8),_xlfn.SINGLE(AugNed1)+16, "")</f>
        <v>44419</v>
      </c>
      <c r="U15" s="4">
        <f ca="1">IF(AND(YEAR(_xlfn.SINGLE(AugNed1)+17)=_xlfn.SINGLE(Rok),MONTH(_xlfn.SINGLE(AugNed1)+17)=8),_xlfn.SINGLE(AugNed1)+17, "")</f>
        <v>44420</v>
      </c>
      <c r="V15" s="4">
        <f ca="1">IF(AND(YEAR(_xlfn.SINGLE(AugNed1)+18)=_xlfn.SINGLE(Rok),MONTH(_xlfn.SINGLE(AugNed1)+18)=8),_xlfn.SINGLE(AugNed1)+18, "")</f>
        <v>44421</v>
      </c>
      <c r="W15" s="4">
        <f ca="1">IF(AND(YEAR(_xlfn.SINGLE(AugNed1)+19)=_xlfn.SINGLE(Rok),MONTH(_xlfn.SINGLE(AugNed1)+19)=8),_xlfn.SINGLE(AugNed1)+19, "")</f>
        <v>44422</v>
      </c>
      <c r="X15" s="4">
        <f ca="1">IF(AND(YEAR(_xlfn.SINGLE(AugNed1)+20)=_xlfn.SINGLE(Rok),MONTH(_xlfn.SINGLE(AugNed1)+20)=8),_xlfn.SINGLE(AugNed1)+20, "")</f>
        <v>44423</v>
      </c>
      <c r="Z15" s="4">
        <f ca="1">IF(AND(YEAR(_xlfn.SINGLE(NovNed1)+14)=_xlfn.SINGLE(Rok),MONTH(_xlfn.SINGLE(NovNed1)+14)=11),_xlfn.SINGLE(NovNed1)+14, "")</f>
        <v>44515</v>
      </c>
      <c r="AA15" s="4">
        <f ca="1">IF(AND(YEAR(_xlfn.SINGLE(NovNed1)+15)=_xlfn.SINGLE(Rok),MONTH(_xlfn.SINGLE(NovNed1)+15)=11),_xlfn.SINGLE(NovNed1)+15, "")</f>
        <v>44516</v>
      </c>
      <c r="AB15" s="4">
        <f ca="1">IF(AND(YEAR(_xlfn.SINGLE(NovNed1)+16)=_xlfn.SINGLE(Rok),MONTH(_xlfn.SINGLE(NovNed1)+16)=11),_xlfn.SINGLE(NovNed1)+16, "")</f>
        <v>44517</v>
      </c>
      <c r="AC15" s="4">
        <f ca="1">IF(AND(YEAR(_xlfn.SINGLE(NovNed1)+17)=_xlfn.SINGLE(Rok),MONTH(_xlfn.SINGLE(NovNed1)+17)=11),_xlfn.SINGLE(NovNed1)+17, "")</f>
        <v>44518</v>
      </c>
      <c r="AD15" s="4">
        <f ca="1">IF(AND(YEAR(_xlfn.SINGLE(NovNed1)+18)=_xlfn.SINGLE(Rok),MONTH(_xlfn.SINGLE(NovNed1)+18)=11),_xlfn.SINGLE(NovNed1)+18, "")</f>
        <v>44519</v>
      </c>
      <c r="AE15" s="4">
        <f ca="1">IF(AND(YEAR(_xlfn.SINGLE(NovNed1)+19)=_xlfn.SINGLE(Rok),MONTH(_xlfn.SINGLE(NovNed1)+19)=11),_xlfn.SINGLE(NovNed1)+19, "")</f>
        <v>44520</v>
      </c>
      <c r="AF15" s="4">
        <f ca="1">IF(AND(YEAR(_xlfn.SINGLE(NovNed1)+20)=_xlfn.SINGLE(Rok),MONTH(_xlfn.SINGLE(NovNed1)+20)=11),_xlfn.SINGLE(NovNed1)+20, "")</f>
        <v>44521</v>
      </c>
    </row>
    <row r="16" spans="2:32" ht="18" customHeight="1" x14ac:dyDescent="0.25">
      <c r="B16" s="4">
        <f ca="1">IF(AND(YEAR(_xlfn.SINGLE(FebNed1)+21)=_xlfn.SINGLE(Rok),MONTH(_xlfn.SINGLE(FebNed1)+21)=2),_xlfn.SINGLE(FebNed1)+21, "")</f>
        <v>44249</v>
      </c>
      <c r="C16" s="4">
        <f ca="1">IF(AND(YEAR(_xlfn.SINGLE(FebNed1)+22)=_xlfn.SINGLE(Rok),MONTH(_xlfn.SINGLE(FebNed1)+22)=2),_xlfn.SINGLE(FebNed1)+22, "")</f>
        <v>44250</v>
      </c>
      <c r="D16" s="4">
        <f ca="1">IF(AND(YEAR(_xlfn.SINGLE(FebNed1)+23)=_xlfn.SINGLE(Rok),MONTH(_xlfn.SINGLE(FebNed1)+23)=2),_xlfn.SINGLE(FebNed1)+23, "")</f>
        <v>44251</v>
      </c>
      <c r="E16" s="4">
        <f ca="1">IF(AND(YEAR(_xlfn.SINGLE(FebNed1)+24)=_xlfn.SINGLE(Rok),MONTH(_xlfn.SINGLE(FebNed1)+24)=2),_xlfn.SINGLE(FebNed1)+24, "")</f>
        <v>44252</v>
      </c>
      <c r="F16" s="4">
        <f ca="1">IF(AND(YEAR(_xlfn.SINGLE(FebNed1)+25)=_xlfn.SINGLE(Rok),MONTH(_xlfn.SINGLE(FebNed1)+25)=2),_xlfn.SINGLE(FebNed1)+25, "")</f>
        <v>44253</v>
      </c>
      <c r="G16" s="4">
        <f ca="1">IF(AND(YEAR(_xlfn.SINGLE(FebNed1)+26)=_xlfn.SINGLE(Rok),MONTH(_xlfn.SINGLE(FebNed1)+26)=2),_xlfn.SINGLE(FebNed1)+26, "")</f>
        <v>44254</v>
      </c>
      <c r="H16" s="4">
        <f ca="1">IF(AND(YEAR(_xlfn.SINGLE(FebNed1)+27)=_xlfn.SINGLE(Rok),MONTH(_xlfn.SINGLE(FebNed1)+27)=2),_xlfn.SINGLE(FebNed1)+27, "")</f>
        <v>44255</v>
      </c>
      <c r="J16" s="4">
        <f ca="1">IF(AND(YEAR(_xlfn.SINGLE(MájNed1)+21)=_xlfn.SINGLE(Rok),MONTH(_xlfn.SINGLE(MájNed1)+21)=5),_xlfn.SINGLE(MájNed1)+21, "")</f>
        <v>44333</v>
      </c>
      <c r="K16" s="4">
        <f ca="1">IF(AND(YEAR(_xlfn.SINGLE(MájNed1)+22)=_xlfn.SINGLE(Rok),MONTH(_xlfn.SINGLE(MájNed1)+22)=5),_xlfn.SINGLE(MájNed1)+22, "")</f>
        <v>44334</v>
      </c>
      <c r="L16" s="4">
        <f ca="1">IF(AND(YEAR(_xlfn.SINGLE(MájNed1)+23)=_xlfn.SINGLE(Rok),MONTH(_xlfn.SINGLE(MájNed1)+23)=5),_xlfn.SINGLE(MájNed1)+23, "")</f>
        <v>44335</v>
      </c>
      <c r="M16" s="4">
        <f ca="1">IF(AND(YEAR(_xlfn.SINGLE(MájNed1)+24)=_xlfn.SINGLE(Rok),MONTH(_xlfn.SINGLE(MájNed1)+24)=5),_xlfn.SINGLE(MájNed1)+24, "")</f>
        <v>44336</v>
      </c>
      <c r="N16" s="4">
        <f ca="1">IF(AND(YEAR(_xlfn.SINGLE(MájNed1)+25)=_xlfn.SINGLE(Rok),MONTH(_xlfn.SINGLE(MájNed1)+25)=5),_xlfn.SINGLE(MájNed1)+25, "")</f>
        <v>44337</v>
      </c>
      <c r="O16" s="4">
        <f ca="1">IF(AND(YEAR(_xlfn.SINGLE(MájNed1)+26)=_xlfn.SINGLE(Rok),MONTH(_xlfn.SINGLE(MájNed1)+26)=5),_xlfn.SINGLE(MájNed1)+26, "")</f>
        <v>44338</v>
      </c>
      <c r="P16" s="4">
        <f ca="1">IF(AND(YEAR(_xlfn.SINGLE(MájNed1)+27)=_xlfn.SINGLE(Rok),MONTH(_xlfn.SINGLE(MájNed1)+27)=5),_xlfn.SINGLE(MájNed1)+27, "")</f>
        <v>44339</v>
      </c>
      <c r="R16" s="4">
        <f ca="1">IF(AND(YEAR(_xlfn.SINGLE(AugNed1)+21)=_xlfn.SINGLE(Rok),MONTH(_xlfn.SINGLE(AugNed1)+21)=8),_xlfn.SINGLE(AugNed1)+21, "")</f>
        <v>44424</v>
      </c>
      <c r="S16" s="4">
        <f ca="1">IF(AND(YEAR(_xlfn.SINGLE(AugNed1)+22)=_xlfn.SINGLE(Rok),MONTH(_xlfn.SINGLE(AugNed1)+22)=8),_xlfn.SINGLE(AugNed1)+22, "")</f>
        <v>44425</v>
      </c>
      <c r="T16" s="4">
        <f ca="1">IF(AND(YEAR(_xlfn.SINGLE(AugNed1)+23)=_xlfn.SINGLE(Rok),MONTH(_xlfn.SINGLE(AugNed1)+23)=8),_xlfn.SINGLE(AugNed1)+23, "")</f>
        <v>44426</v>
      </c>
      <c r="U16" s="4">
        <f ca="1">IF(AND(YEAR(_xlfn.SINGLE(AugNed1)+24)=_xlfn.SINGLE(Rok),MONTH(_xlfn.SINGLE(AugNed1)+24)=8),_xlfn.SINGLE(AugNed1)+24, "")</f>
        <v>44427</v>
      </c>
      <c r="V16" s="4">
        <f ca="1">IF(AND(YEAR(_xlfn.SINGLE(AugNed1)+25)=_xlfn.SINGLE(Rok),MONTH(_xlfn.SINGLE(AugNed1)+25)=8),_xlfn.SINGLE(AugNed1)+25, "")</f>
        <v>44428</v>
      </c>
      <c r="W16" s="4">
        <f ca="1">IF(AND(YEAR(_xlfn.SINGLE(AugNed1)+26)=_xlfn.SINGLE(Rok),MONTH(_xlfn.SINGLE(AugNed1)+26)=8),_xlfn.SINGLE(AugNed1)+26, "")</f>
        <v>44429</v>
      </c>
      <c r="X16" s="4">
        <f ca="1">IF(AND(YEAR(_xlfn.SINGLE(AugNed1)+27)=_xlfn.SINGLE(Rok),MONTH(_xlfn.SINGLE(AugNed1)+27)=8),_xlfn.SINGLE(AugNed1)+27, "")</f>
        <v>44430</v>
      </c>
      <c r="Z16" s="4">
        <f ca="1">IF(AND(YEAR(_xlfn.SINGLE(NovNed1)+21)=_xlfn.SINGLE(Rok),MONTH(_xlfn.SINGLE(NovNed1)+21)=11),_xlfn.SINGLE(NovNed1)+21, "")</f>
        <v>44522</v>
      </c>
      <c r="AA16" s="4">
        <f ca="1">IF(AND(YEAR(_xlfn.SINGLE(NovNed1)+22)=_xlfn.SINGLE(Rok),MONTH(_xlfn.SINGLE(NovNed1)+22)=11),_xlfn.SINGLE(NovNed1)+22, "")</f>
        <v>44523</v>
      </c>
      <c r="AB16" s="4">
        <f ca="1">IF(AND(YEAR(_xlfn.SINGLE(NovNed1)+23)=_xlfn.SINGLE(Rok),MONTH(_xlfn.SINGLE(NovNed1)+23)=11),_xlfn.SINGLE(NovNed1)+23, "")</f>
        <v>44524</v>
      </c>
      <c r="AC16" s="4">
        <f ca="1">IF(AND(YEAR(_xlfn.SINGLE(NovNed1)+24)=_xlfn.SINGLE(Rok),MONTH(_xlfn.SINGLE(NovNed1)+24)=11),_xlfn.SINGLE(NovNed1)+24, "")</f>
        <v>44525</v>
      </c>
      <c r="AD16" s="4">
        <f ca="1">IF(AND(YEAR(_xlfn.SINGLE(NovNed1)+25)=_xlfn.SINGLE(Rok),MONTH(_xlfn.SINGLE(NovNed1)+25)=11),_xlfn.SINGLE(NovNed1)+25, "")</f>
        <v>44526</v>
      </c>
      <c r="AE16" s="4">
        <f ca="1">IF(AND(YEAR(_xlfn.SINGLE(NovNed1)+26)=_xlfn.SINGLE(Rok),MONTH(_xlfn.SINGLE(NovNed1)+26)=11),_xlfn.SINGLE(NovNed1)+26, "")</f>
        <v>44527</v>
      </c>
      <c r="AF16" s="4">
        <f ca="1">IF(AND(YEAR(_xlfn.SINGLE(NovNed1)+27)=_xlfn.SINGLE(Rok),MONTH(_xlfn.SINGLE(NovNed1)+27)=11),_xlfn.SINGLE(NovNed1)+27, "")</f>
        <v>44528</v>
      </c>
    </row>
    <row r="17" spans="2:32" ht="18" customHeight="1" x14ac:dyDescent="0.25">
      <c r="B17" s="4" t="str">
        <f ca="1">IF(AND(YEAR(_xlfn.SINGLE(FebNed1)+28)=_xlfn.SINGLE(Rok),MONTH(_xlfn.SINGLE(FebNed1)+28)=2),_xlfn.SINGLE(FebNed1)+28, "")</f>
        <v/>
      </c>
      <c r="C17" s="4" t="str">
        <f ca="1">IF(AND(YEAR(_xlfn.SINGLE(FebNed1)+29)=_xlfn.SINGLE(Rok),MONTH(_xlfn.SINGLE(FebNed1)+29)=2),_xlfn.SINGLE(FebNed1)+29, "")</f>
        <v/>
      </c>
      <c r="D17" s="4" t="str">
        <f ca="1">IF(AND(YEAR(_xlfn.SINGLE(FebNed1)+30)=_xlfn.SINGLE(Rok),MONTH(_xlfn.SINGLE(FebNed1)+30)=2),_xlfn.SINGLE(FebNed1)+30, "")</f>
        <v/>
      </c>
      <c r="E17" s="4" t="str">
        <f ca="1">IF(AND(YEAR(_xlfn.SINGLE(FebNed1)+31)=_xlfn.SINGLE(Rok),MONTH(_xlfn.SINGLE(FebNed1)+31)=2),_xlfn.SINGLE(FebNed1)+31, "")</f>
        <v/>
      </c>
      <c r="F17" s="4" t="str">
        <f ca="1">IF(AND(YEAR(_xlfn.SINGLE(FebNed1)+32)=_xlfn.SINGLE(Rok),MONTH(_xlfn.SINGLE(FebNed1)+32)=2),_xlfn.SINGLE(FebNed1)+32, "")</f>
        <v/>
      </c>
      <c r="G17" s="4" t="str">
        <f ca="1">IF(AND(YEAR(_xlfn.SINGLE(FebNed1)+33)=_xlfn.SINGLE(Rok),MONTH(_xlfn.SINGLE(FebNed1)+33)=2),_xlfn.SINGLE(FebNed1)+33, "")</f>
        <v/>
      </c>
      <c r="H17" s="4" t="str">
        <f ca="1">IF(AND(YEAR(_xlfn.SINGLE(FebNed1)+34)=_xlfn.SINGLE(Rok),MONTH(_xlfn.SINGLE(FebNed1)+34)=2),_xlfn.SINGLE(FebNed1)+34, "")</f>
        <v/>
      </c>
      <c r="J17" s="4">
        <f ca="1">IF(AND(YEAR(_xlfn.SINGLE(MájNed1)+28)=_xlfn.SINGLE(Rok),MONTH(_xlfn.SINGLE(MájNed1)+28)=5),_xlfn.SINGLE(MájNed1)+28, "")</f>
        <v>44340</v>
      </c>
      <c r="K17" s="4">
        <f ca="1">IF(AND(YEAR(_xlfn.SINGLE(MájNed1)+29)=_xlfn.SINGLE(Rok),MONTH(_xlfn.SINGLE(MájNed1)+29)=5),_xlfn.SINGLE(MájNed1)+29, "")</f>
        <v>44341</v>
      </c>
      <c r="L17" s="4">
        <f ca="1">IF(AND(YEAR(_xlfn.SINGLE(MájNed1)+30)=_xlfn.SINGLE(Rok),MONTH(_xlfn.SINGLE(MájNed1)+30)=5),_xlfn.SINGLE(MájNed1)+30, "")</f>
        <v>44342</v>
      </c>
      <c r="M17" s="4">
        <f ca="1">IF(AND(YEAR(_xlfn.SINGLE(MájNed1)+31)=_xlfn.SINGLE(Rok),MONTH(_xlfn.SINGLE(MájNed1)+31)=5),_xlfn.SINGLE(MájNed1)+31, "")</f>
        <v>44343</v>
      </c>
      <c r="N17" s="4">
        <f ca="1">IF(AND(YEAR(_xlfn.SINGLE(MájNed1)+32)=_xlfn.SINGLE(Rok),MONTH(_xlfn.SINGLE(MájNed1)+32)=5),_xlfn.SINGLE(MájNed1)+32, "")</f>
        <v>44344</v>
      </c>
      <c r="O17" s="4">
        <f ca="1">IF(AND(YEAR(_xlfn.SINGLE(MájNed1)+33)=_xlfn.SINGLE(Rok),MONTH(_xlfn.SINGLE(MájNed1)+33)=5),_xlfn.SINGLE(MájNed1)+33, "")</f>
        <v>44345</v>
      </c>
      <c r="P17" s="4">
        <f ca="1">IF(AND(YEAR(_xlfn.SINGLE(MájNed1)+34)=_xlfn.SINGLE(Rok),MONTH(_xlfn.SINGLE(MájNed1)+34)=5),_xlfn.SINGLE(MájNed1)+34, "")</f>
        <v>44346</v>
      </c>
      <c r="R17" s="4">
        <f ca="1">IF(AND(YEAR(_xlfn.SINGLE(AugNed1)+28)=_xlfn.SINGLE(Rok),MONTH(_xlfn.SINGLE(AugNed1)+28)=8),_xlfn.SINGLE(AugNed1)+28, "")</f>
        <v>44431</v>
      </c>
      <c r="S17" s="4">
        <f ca="1">IF(AND(YEAR(_xlfn.SINGLE(AugNed1)+29)=_xlfn.SINGLE(Rok),MONTH(_xlfn.SINGLE(AugNed1)+29)=8),_xlfn.SINGLE(AugNed1)+29, "")</f>
        <v>44432</v>
      </c>
      <c r="T17" s="4">
        <f ca="1">IF(AND(YEAR(_xlfn.SINGLE(AugNed1)+30)=_xlfn.SINGLE(Rok),MONTH(_xlfn.SINGLE(AugNed1)+30)=8),_xlfn.SINGLE(AugNed1)+30, "")</f>
        <v>44433</v>
      </c>
      <c r="U17" s="4">
        <f ca="1">IF(AND(YEAR(_xlfn.SINGLE(AugNed1)+31)=_xlfn.SINGLE(Rok),MONTH(_xlfn.SINGLE(AugNed1)+31)=8),_xlfn.SINGLE(AugNed1)+31, "")</f>
        <v>44434</v>
      </c>
      <c r="V17" s="4">
        <f ca="1">IF(AND(YEAR(_xlfn.SINGLE(AugNed1)+32)=_xlfn.SINGLE(Rok),MONTH(_xlfn.SINGLE(AugNed1)+32)=8),_xlfn.SINGLE(AugNed1)+32, "")</f>
        <v>44435</v>
      </c>
      <c r="W17" s="4">
        <f ca="1">IF(AND(YEAR(_xlfn.SINGLE(AugNed1)+33)=_xlfn.SINGLE(Rok),MONTH(_xlfn.SINGLE(AugNed1)+33)=8),_xlfn.SINGLE(AugNed1)+33, "")</f>
        <v>44436</v>
      </c>
      <c r="X17" s="4">
        <f ca="1">IF(AND(YEAR(_xlfn.SINGLE(AugNed1)+34)=_xlfn.SINGLE(Rok),MONTH(_xlfn.SINGLE(AugNed1)+34)=8),_xlfn.SINGLE(AugNed1)+34, "")</f>
        <v>44437</v>
      </c>
      <c r="Z17" s="4">
        <f ca="1">IF(AND(YEAR(_xlfn.SINGLE(NovNed1)+28)=_xlfn.SINGLE(Rok),MONTH(_xlfn.SINGLE(NovNed1)+28)=11),_xlfn.SINGLE(NovNed1)+28, "")</f>
        <v>44529</v>
      </c>
      <c r="AA17" s="4">
        <f ca="1">IF(AND(YEAR(_xlfn.SINGLE(NovNed1)+29)=_xlfn.SINGLE(Rok),MONTH(_xlfn.SINGLE(NovNed1)+29)=11),_xlfn.SINGLE(NovNed1)+29, "")</f>
        <v>44530</v>
      </c>
      <c r="AB17" s="4" t="str">
        <f ca="1">IF(AND(YEAR(_xlfn.SINGLE(NovNed1)+30)=_xlfn.SINGLE(Rok),MONTH(_xlfn.SINGLE(NovNed1)+30)=11),_xlfn.SINGLE(NovNed1)+30, "")</f>
        <v/>
      </c>
      <c r="AC17" s="4" t="str">
        <f ca="1">IF(AND(YEAR(_xlfn.SINGLE(NovNed1)+31)=_xlfn.SINGLE(Rok),MONTH(_xlfn.SINGLE(NovNed1)+31)=11),_xlfn.SINGLE(NovNed1)+31, "")</f>
        <v/>
      </c>
      <c r="AD17" s="4" t="str">
        <f ca="1">IF(AND(YEAR(_xlfn.SINGLE(NovNed1)+32)=_xlfn.SINGLE(Rok),MONTH(_xlfn.SINGLE(NovNed1)+32)=11),_xlfn.SINGLE(NovNed1)+32, "")</f>
        <v/>
      </c>
      <c r="AE17" s="4" t="str">
        <f ca="1">IF(AND(YEAR(_xlfn.SINGLE(NovNed1)+33)=_xlfn.SINGLE(Rok),MONTH(_xlfn.SINGLE(NovNed1)+33)=11),_xlfn.SINGLE(NovNed1)+33, "")</f>
        <v/>
      </c>
      <c r="AF17" s="4" t="str">
        <f ca="1">IF(AND(YEAR(_xlfn.SINGLE(NovNed1)+34)=_xlfn.SINGLE(Rok),MONTH(_xlfn.SINGLE(NovNed1)+34)=11),_xlfn.SINGLE(NovNed1)+34, "")</f>
        <v/>
      </c>
    </row>
    <row r="18" spans="2:32" ht="18" customHeight="1" x14ac:dyDescent="0.25">
      <c r="B18" s="4" t="str">
        <f ca="1">IF(AND(YEAR(_xlfn.SINGLE(FebNed1)+35)=_xlfn.SINGLE(Rok),MONTH(_xlfn.SINGLE(FebNed1)+35)=2),_xlfn.SINGLE(FebNed1)+35, "")</f>
        <v/>
      </c>
      <c r="C18" s="4" t="str">
        <f ca="1">IF(AND(YEAR(_xlfn.SINGLE(FebNed1)+36)=_xlfn.SINGLE(Rok),MONTH(_xlfn.SINGLE(FebNed1)+36)=2),_xlfn.SINGLE(FebNed1)+36, "")</f>
        <v/>
      </c>
      <c r="D18" s="4" t="str">
        <f ca="1">IF(AND(YEAR(_xlfn.SINGLE(FebNed1)+37)=_xlfn.SINGLE(Rok),MONTH(_xlfn.SINGLE(FebNed1)+37)=2),_xlfn.SINGLE(FebNed1)+37, "")</f>
        <v/>
      </c>
      <c r="E18" s="4" t="str">
        <f ca="1">IF(AND(YEAR(_xlfn.SINGLE(FebNed1)+38)=_xlfn.SINGLE(Rok),MONTH(_xlfn.SINGLE(FebNed1)+38)=2),_xlfn.SINGLE(FebNed1)+38, "")</f>
        <v/>
      </c>
      <c r="F18" s="4" t="str">
        <f ca="1">IF(AND(YEAR(_xlfn.SINGLE(FebNed1)+39)=_xlfn.SINGLE(Rok),MONTH(_xlfn.SINGLE(FebNed1)+39)=2),_xlfn.SINGLE(FebNed1)+39, "")</f>
        <v/>
      </c>
      <c r="G18" s="4" t="str">
        <f ca="1">IF(AND(YEAR(_xlfn.SINGLE(FebNed1)+40)=_xlfn.SINGLE(Rok),MONTH(_xlfn.SINGLE(FebNed1)+40)=2),_xlfn.SINGLE(FebNed1)+40, "")</f>
        <v/>
      </c>
      <c r="H18" s="4" t="str">
        <f ca="1">IF(AND(YEAR(_xlfn.SINGLE(FebNed1)+41)=_xlfn.SINGLE(Rok),MONTH(_xlfn.SINGLE(FebNed1)+41)=2),_xlfn.SINGLE(FebNed1)+41, "")</f>
        <v/>
      </c>
      <c r="J18" s="4">
        <f ca="1">IF(AND(YEAR(_xlfn.SINGLE(MájNed1)+35)=_xlfn.SINGLE(Rok),MONTH(_xlfn.SINGLE(MájNed1)+35)=5),_xlfn.SINGLE(MájNed1)+35, "")</f>
        <v>44347</v>
      </c>
      <c r="K18" s="4" t="str">
        <f ca="1">IF(AND(YEAR(_xlfn.SINGLE(MájNed1)+36)=_xlfn.SINGLE(Rok),MONTH(_xlfn.SINGLE(MájNed1)+36)=5),_xlfn.SINGLE(MájNed1)+36, "")</f>
        <v/>
      </c>
      <c r="L18" s="4" t="str">
        <f ca="1">IF(AND(YEAR(_xlfn.SINGLE(MájNed1)+37)=_xlfn.SINGLE(Rok),MONTH(_xlfn.SINGLE(MájNed1)+37)=5),_xlfn.SINGLE(MájNed1)+37, "")</f>
        <v/>
      </c>
      <c r="M18" s="4" t="str">
        <f ca="1">IF(AND(YEAR(_xlfn.SINGLE(MájNed1)+38)=_xlfn.SINGLE(Rok),MONTH(_xlfn.SINGLE(MájNed1)+38)=5),_xlfn.SINGLE(MájNed1)+38, "")</f>
        <v/>
      </c>
      <c r="N18" s="4" t="str">
        <f ca="1">IF(AND(YEAR(_xlfn.SINGLE(MájNed1)+39)=_xlfn.SINGLE(Rok),MONTH(_xlfn.SINGLE(MájNed1)+39)=5),_xlfn.SINGLE(MájNed1)+39, "")</f>
        <v/>
      </c>
      <c r="O18" s="4" t="str">
        <f ca="1">IF(AND(YEAR(_xlfn.SINGLE(MájNed1)+40)=_xlfn.SINGLE(Rok),MONTH(_xlfn.SINGLE(MájNed1)+40)=5),_xlfn.SINGLE(MájNed1)+40, "")</f>
        <v/>
      </c>
      <c r="P18" s="4" t="str">
        <f ca="1">IF(AND(YEAR(_xlfn.SINGLE(MájNed1)+41)=_xlfn.SINGLE(Rok),MONTH(_xlfn.SINGLE(MájNed1)+41)=5),_xlfn.SINGLE(MájNed1)+41, "")</f>
        <v/>
      </c>
      <c r="R18" s="4">
        <f ca="1">IF(AND(YEAR(_xlfn.SINGLE(AugNed1)+35)=_xlfn.SINGLE(Rok),MONTH(_xlfn.SINGLE(AugNed1)+35)=8),_xlfn.SINGLE(AugNed1)+35, "")</f>
        <v>44438</v>
      </c>
      <c r="S18" s="4">
        <f ca="1">IF(AND(YEAR(_xlfn.SINGLE(AugNed1)+36)=_xlfn.SINGLE(Rok),MONTH(_xlfn.SINGLE(AugNed1)+36)=8),_xlfn.SINGLE(AugNed1)+36, "")</f>
        <v>44439</v>
      </c>
      <c r="T18" s="4" t="str">
        <f ca="1">IF(AND(YEAR(_xlfn.SINGLE(AugNed1)+37)=_xlfn.SINGLE(Rok),MONTH(_xlfn.SINGLE(AugNed1)+37)=8),_xlfn.SINGLE(AugNed1)+37, "")</f>
        <v/>
      </c>
      <c r="U18" s="4" t="str">
        <f ca="1">IF(AND(YEAR(_xlfn.SINGLE(AugNed1)+38)=_xlfn.SINGLE(Rok),MONTH(_xlfn.SINGLE(AugNed1)+38)=8),_xlfn.SINGLE(AugNed1)+38, "")</f>
        <v/>
      </c>
      <c r="V18" s="4" t="str">
        <f ca="1">IF(AND(YEAR(_xlfn.SINGLE(AugNed1)+39)=_xlfn.SINGLE(Rok),MONTH(_xlfn.SINGLE(AugNed1)+39)=8),_xlfn.SINGLE(AugNed1)+39, "")</f>
        <v/>
      </c>
      <c r="W18" s="4" t="str">
        <f ca="1">IF(AND(YEAR(_xlfn.SINGLE(AugNed1)+40)=_xlfn.SINGLE(Rok),MONTH(_xlfn.SINGLE(AugNed1)+40)=8),_xlfn.SINGLE(AugNed1)+40, "")</f>
        <v/>
      </c>
      <c r="X18" s="4" t="str">
        <f ca="1">IF(AND(YEAR(_xlfn.SINGLE(AugNed1)+41)=_xlfn.SINGLE(Rok),MONTH(_xlfn.SINGLE(AugNed1)+41)=8),_xlfn.SINGLE(AugNed1)+41, "")</f>
        <v/>
      </c>
      <c r="Z18" s="4" t="str">
        <f ca="1">IF(AND(YEAR(_xlfn.SINGLE(NovNed1)+35)=_xlfn.SINGLE(Rok),MONTH(_xlfn.SINGLE(NovNed1)+35)=11),_xlfn.SINGLE(NovNed1)+35, "")</f>
        <v/>
      </c>
      <c r="AA18" s="4" t="str">
        <f ca="1">IF(AND(YEAR(_xlfn.SINGLE(NovNed1)+36)=_xlfn.SINGLE(Rok),MONTH(_xlfn.SINGLE(NovNed1)+36)=11),_xlfn.SINGLE(NovNed1)+36, "")</f>
        <v/>
      </c>
      <c r="AB18" s="4" t="str">
        <f ca="1">IF(AND(YEAR(_xlfn.SINGLE(NovNed1)+37)=_xlfn.SINGLE(Rok),MONTH(_xlfn.SINGLE(NovNed1)+37)=11),_xlfn.SINGLE(NovNed1)+37, "")</f>
        <v/>
      </c>
      <c r="AC18" s="4" t="str">
        <f ca="1">IF(AND(YEAR(_xlfn.SINGLE(NovNed1)+38)=_xlfn.SINGLE(Rok),MONTH(_xlfn.SINGLE(NovNed1)+38)=11),_xlfn.SINGLE(NovNed1)+38, "")</f>
        <v/>
      </c>
      <c r="AD18" s="4" t="str">
        <f ca="1">IF(AND(YEAR(_xlfn.SINGLE(NovNed1)+39)=_xlfn.SINGLE(Rok),MONTH(_xlfn.SINGLE(NovNed1)+39)=11),_xlfn.SINGLE(NovNed1)+39, "")</f>
        <v/>
      </c>
      <c r="AE18" s="4" t="str">
        <f ca="1">IF(AND(YEAR(_xlfn.SINGLE(NovNed1)+40)=_xlfn.SINGLE(Rok),MONTH(_xlfn.SINGLE(NovNed1)+40)=11),_xlfn.SINGLE(NovNed1)+40, "")</f>
        <v/>
      </c>
      <c r="AF18" s="4" t="str">
        <f ca="1">IF(AND(YEAR(_xlfn.SINGLE(NovNed1)+41)=_xlfn.SINGLE(Rok),MONTH(_xlfn.SINGLE(NovNed1)+41)=11),_xlfn.SINGLE(NovNed1)+41, "")</f>
        <v/>
      </c>
    </row>
    <row r="20" spans="2:32" ht="18" customHeight="1" x14ac:dyDescent="0.25">
      <c r="B20" s="3" t="s">
        <v>3</v>
      </c>
      <c r="C20" s="3"/>
      <c r="D20" s="3"/>
      <c r="E20" s="3"/>
      <c r="F20" s="3"/>
      <c r="G20" s="3"/>
      <c r="H20" s="3"/>
      <c r="J20" s="3" t="s">
        <v>12</v>
      </c>
      <c r="K20" s="3"/>
      <c r="L20" s="3"/>
      <c r="M20" s="3"/>
      <c r="N20" s="3"/>
      <c r="O20" s="3"/>
      <c r="P20" s="3"/>
      <c r="R20" s="3" t="s">
        <v>15</v>
      </c>
      <c r="S20" s="3"/>
      <c r="T20" s="3"/>
      <c r="U20" s="3"/>
      <c r="V20" s="3"/>
      <c r="W20" s="3"/>
      <c r="X20" s="3"/>
      <c r="Z20" s="3" t="s">
        <v>18</v>
      </c>
      <c r="AA20" s="3"/>
      <c r="AB20" s="3"/>
      <c r="AC20" s="3"/>
      <c r="AD20" s="3"/>
      <c r="AE20" s="3"/>
      <c r="AF20" s="3"/>
    </row>
    <row r="21" spans="2:32" ht="18" customHeight="1" x14ac:dyDescent="0.25">
      <c r="B21" s="1" t="s">
        <v>1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J21" s="1" t="s">
        <v>1</v>
      </c>
      <c r="K21" s="1" t="s">
        <v>4</v>
      </c>
      <c r="L21" s="1" t="s">
        <v>5</v>
      </c>
      <c r="M21" s="1" t="s">
        <v>6</v>
      </c>
      <c r="N21" s="1" t="s">
        <v>7</v>
      </c>
      <c r="O21" s="1" t="s">
        <v>8</v>
      </c>
      <c r="P21" s="1" t="s">
        <v>9</v>
      </c>
      <c r="R21" s="1" t="s">
        <v>1</v>
      </c>
      <c r="S21" s="1" t="s">
        <v>4</v>
      </c>
      <c r="T21" s="1" t="s">
        <v>5</v>
      </c>
      <c r="U21" s="1" t="s">
        <v>6</v>
      </c>
      <c r="V21" s="1" t="s">
        <v>7</v>
      </c>
      <c r="W21" s="1" t="s">
        <v>8</v>
      </c>
      <c r="X21" s="1" t="s">
        <v>9</v>
      </c>
      <c r="Z21" s="1" t="s">
        <v>1</v>
      </c>
      <c r="AA21" s="1" t="s">
        <v>4</v>
      </c>
      <c r="AB21" s="1" t="s">
        <v>5</v>
      </c>
      <c r="AC21" s="1" t="s">
        <v>6</v>
      </c>
      <c r="AD21" s="1" t="s">
        <v>7</v>
      </c>
      <c r="AE21" s="1" t="s">
        <v>8</v>
      </c>
      <c r="AF21" s="1" t="s">
        <v>9</v>
      </c>
    </row>
    <row r="22" spans="2:32" ht="18" customHeight="1" x14ac:dyDescent="0.25">
      <c r="B22" s="4">
        <f ca="1">_xlfn.SINGLE(IF(AND(YEAR(_xlfn.SINGLE(MarNed1))=_xlfn.SINGLE(Rok),MONTH(_xlfn.SINGLE(MarNed1))=3),MarNed1, ""))</f>
        <v>44256</v>
      </c>
      <c r="C22" s="4">
        <f ca="1">IF(AND(YEAR(_xlfn.SINGLE(MarNed1)+1)=_xlfn.SINGLE(Rok),MONTH(_xlfn.SINGLE(MarNed1)+1)=3),_xlfn.SINGLE(MarNed1)+1, "")</f>
        <v>44257</v>
      </c>
      <c r="D22" s="4">
        <f ca="1">IF(AND(YEAR(_xlfn.SINGLE(MarNed1)+2)=_xlfn.SINGLE(Rok),MONTH(_xlfn.SINGLE(MarNed1)+2)=3),_xlfn.SINGLE(MarNed1)+2, "")</f>
        <v>44258</v>
      </c>
      <c r="E22" s="4">
        <f ca="1">IF(AND(YEAR(_xlfn.SINGLE(MarNed1)+3)=_xlfn.SINGLE(Rok),MONTH(_xlfn.SINGLE(MarNed1)+3)=3),_xlfn.SINGLE(MarNed1)+3, "")</f>
        <v>44259</v>
      </c>
      <c r="F22" s="4">
        <f ca="1">IF(AND(YEAR(_xlfn.SINGLE(MarNed1)+4)=_xlfn.SINGLE(Rok),MONTH(_xlfn.SINGLE(MarNed1)+4)=3),_xlfn.SINGLE(MarNed1)+4, "")</f>
        <v>44260</v>
      </c>
      <c r="G22" s="4">
        <f ca="1">IF(AND(YEAR(_xlfn.SINGLE(MarNed1)+5)=_xlfn.SINGLE(Rok),MONTH(_xlfn.SINGLE(MarNed1)+5)=3),_xlfn.SINGLE(MarNed1)+5, "")</f>
        <v>44261</v>
      </c>
      <c r="H22" s="4">
        <f ca="1">IF(AND(YEAR(_xlfn.SINGLE(MarNed1)+6)=_xlfn.SINGLE(Rok),MONTH(_xlfn.SINGLE(MarNed1)+6)=3),_xlfn.SINGLE(MarNed1)+6, "")</f>
        <v>44262</v>
      </c>
      <c r="J22" s="4" t="str">
        <f ca="1">_xlfn.SINGLE(IF(AND(YEAR(_xlfn.SINGLE(JúnNed1))=_xlfn.SINGLE(Rok),MONTH(_xlfn.SINGLE(JúnNed1))=6),JúnNed1, ""))</f>
        <v/>
      </c>
      <c r="K22" s="4">
        <f ca="1">IF(AND(YEAR(_xlfn.SINGLE(JúnNed1)+1)=_xlfn.SINGLE(Rok),MONTH(_xlfn.SINGLE(JúnNed1)+1)=6),_xlfn.SINGLE(JúnNed1)+1, "")</f>
        <v>44348</v>
      </c>
      <c r="L22" s="4">
        <f ca="1">IF(AND(YEAR(_xlfn.SINGLE(JúnNed1)+2)=_xlfn.SINGLE(Rok),MONTH(_xlfn.SINGLE(JúnNed1)+2)=6),_xlfn.SINGLE(JúnNed1)+2, "")</f>
        <v>44349</v>
      </c>
      <c r="M22" s="4">
        <f ca="1">IF(AND(YEAR(_xlfn.SINGLE(JúnNed1)+3)=_xlfn.SINGLE(Rok),MONTH(_xlfn.SINGLE(JúnNed1)+3)=6),_xlfn.SINGLE(JúnNed1)+3, "")</f>
        <v>44350</v>
      </c>
      <c r="N22" s="4">
        <f ca="1">IF(AND(YEAR(_xlfn.SINGLE(JúnNed1)+4)=_xlfn.SINGLE(Rok),MONTH(_xlfn.SINGLE(JúnNed1)+4)=6),_xlfn.SINGLE(JúnNed1)+4, "")</f>
        <v>44351</v>
      </c>
      <c r="O22" s="4">
        <f ca="1">IF(AND(YEAR(_xlfn.SINGLE(JúnNed1)+5)=_xlfn.SINGLE(Rok),MONTH(_xlfn.SINGLE(JúnNed1)+5)=6),_xlfn.SINGLE(JúnNed1)+5, "")</f>
        <v>44352</v>
      </c>
      <c r="P22" s="4">
        <f ca="1">IF(AND(YEAR(_xlfn.SINGLE(JúnNed1)+6)=_xlfn.SINGLE(Rok),MONTH(_xlfn.SINGLE(JúnNed1)+6)=6),_xlfn.SINGLE(JúnNed1)+6, "")</f>
        <v>44353</v>
      </c>
      <c r="R22" s="4" t="str">
        <f ca="1">_xlfn.SINGLE(IF(AND(YEAR(_xlfn.SINGLE(SepNed1))=_xlfn.SINGLE(Rok),MONTH(_xlfn.SINGLE(SepNed1))=9),SepNed1, ""))</f>
        <v/>
      </c>
      <c r="S22" s="4" t="str">
        <f ca="1">IF(AND(YEAR(_xlfn.SINGLE(SepNed1)+1)=_xlfn.SINGLE(Rok),MONTH(_xlfn.SINGLE(SepNed1)+1)=9),_xlfn.SINGLE(SepNed1)+1, "")</f>
        <v/>
      </c>
      <c r="T22" s="4">
        <f ca="1">IF(AND(YEAR(_xlfn.SINGLE(SepNed1)+2)=_xlfn.SINGLE(Rok),MONTH(_xlfn.SINGLE(SepNed1)+2)=9),_xlfn.SINGLE(SepNed1)+2, "")</f>
        <v>44440</v>
      </c>
      <c r="U22" s="4">
        <f ca="1">IF(AND(YEAR(_xlfn.SINGLE(SepNed1)+3)=_xlfn.SINGLE(Rok),MONTH(_xlfn.SINGLE(SepNed1)+3)=9),_xlfn.SINGLE(SepNed1)+3, "")</f>
        <v>44441</v>
      </c>
      <c r="V22" s="4">
        <f ca="1">IF(AND(YEAR(_xlfn.SINGLE(SepNed1)+4)=_xlfn.SINGLE(Rok),MONTH(_xlfn.SINGLE(SepNed1)+4)=9),_xlfn.SINGLE(SepNed1)+4, "")</f>
        <v>44442</v>
      </c>
      <c r="W22" s="4">
        <f ca="1">IF(AND(YEAR(_xlfn.SINGLE(SepNed1)+5)=_xlfn.SINGLE(Rok),MONTH(_xlfn.SINGLE(SepNed1)+5)=9),_xlfn.SINGLE(SepNed1)+5, "")</f>
        <v>44443</v>
      </c>
      <c r="X22" s="4">
        <f ca="1">IF(AND(YEAR(_xlfn.SINGLE(SepNed1)+6)=_xlfn.SINGLE(Rok),MONTH(_xlfn.SINGLE(SepNed1)+6)=9),_xlfn.SINGLE(SepNed1)+6, "")</f>
        <v>44444</v>
      </c>
      <c r="Z22" s="4" t="str">
        <f ca="1">_xlfn.SINGLE(IF(AND(YEAR(_xlfn.SINGLE(DecNed1))=_xlfn.SINGLE(Rok),MONTH(_xlfn.SINGLE(DecNed1))=12),DecNed1, ""))</f>
        <v/>
      </c>
      <c r="AA22" s="4" t="str">
        <f ca="1">IF(AND(YEAR(_xlfn.SINGLE(DecNed1)+1)=_xlfn.SINGLE(Rok),MONTH(_xlfn.SINGLE(DecNed1)+1)=12),_xlfn.SINGLE(DecNed1)+1, "")</f>
        <v/>
      </c>
      <c r="AB22" s="4">
        <f ca="1">IF(AND(YEAR(_xlfn.SINGLE(DecNed1)+2)=_xlfn.SINGLE(Rok),MONTH(_xlfn.SINGLE(DecNed1)+2)=12),_xlfn.SINGLE(DecNed1)+2, "")</f>
        <v>44531</v>
      </c>
      <c r="AC22" s="4">
        <f ca="1">IF(AND(YEAR(_xlfn.SINGLE(DecNed1)+3)=_xlfn.SINGLE(Rok),MONTH(_xlfn.SINGLE(DecNed1)+3)=12),_xlfn.SINGLE(DecNed1)+3, "")</f>
        <v>44532</v>
      </c>
      <c r="AD22" s="4">
        <f ca="1">IF(AND(YEAR(_xlfn.SINGLE(DecNed1)+4)=_xlfn.SINGLE(Rok),MONTH(_xlfn.SINGLE(DecNed1)+4)=12),_xlfn.SINGLE(DecNed1)+4, "")</f>
        <v>44533</v>
      </c>
      <c r="AE22" s="4">
        <f ca="1">IF(AND(YEAR(_xlfn.SINGLE(DecNed1)+5)=_xlfn.SINGLE(Rok),MONTH(_xlfn.SINGLE(DecNed1)+5)=12),_xlfn.SINGLE(DecNed1)+5, "")</f>
        <v>44534</v>
      </c>
      <c r="AF22" s="4">
        <f ca="1">IF(AND(YEAR(_xlfn.SINGLE(DecNed1)+6)=_xlfn.SINGLE(Rok),MONTH(_xlfn.SINGLE(DecNed1)+6)=12),_xlfn.SINGLE(DecNed1)+6, "")</f>
        <v>44535</v>
      </c>
    </row>
    <row r="23" spans="2:32" ht="18" customHeight="1" x14ac:dyDescent="0.25">
      <c r="B23" s="4">
        <f ca="1">IF(AND(YEAR(_xlfn.SINGLE(MarNed1)+7)=_xlfn.SINGLE(Rok),MONTH(_xlfn.SINGLE(MarNed1)+7)=3),_xlfn.SINGLE(MarNed1)+7, "")</f>
        <v>44263</v>
      </c>
      <c r="C23" s="4">
        <f ca="1">IF(AND(YEAR(_xlfn.SINGLE(MarNed1)+8)=_xlfn.SINGLE(Rok),MONTH(_xlfn.SINGLE(MarNed1)+8)=3),_xlfn.SINGLE(MarNed1)+8, "")</f>
        <v>44264</v>
      </c>
      <c r="D23" s="4">
        <f ca="1">IF(AND(YEAR(_xlfn.SINGLE(MarNed1)+9)=_xlfn.SINGLE(Rok),MONTH(_xlfn.SINGLE(MarNed1)+9)=3),_xlfn.SINGLE(MarNed1)+9, "")</f>
        <v>44265</v>
      </c>
      <c r="E23" s="4">
        <f ca="1">IF(AND(YEAR(_xlfn.SINGLE(MarNed1)+10)=_xlfn.SINGLE(Rok),MONTH(_xlfn.SINGLE(MarNed1)+10)=3),_xlfn.SINGLE(MarNed1)+10, "")</f>
        <v>44266</v>
      </c>
      <c r="F23" s="4">
        <f ca="1">IF(AND(YEAR(_xlfn.SINGLE(MarNed1)+11)=_xlfn.SINGLE(Rok),MONTH(_xlfn.SINGLE(MarNed1)+11)=3),_xlfn.SINGLE(MarNed1)+11, "")</f>
        <v>44267</v>
      </c>
      <c r="G23" s="4">
        <f ca="1">IF(AND(YEAR(_xlfn.SINGLE(MarNed1)+12)=_xlfn.SINGLE(Rok),MONTH(_xlfn.SINGLE(MarNed1)+12)=3),_xlfn.SINGLE(MarNed1)+12, "")</f>
        <v>44268</v>
      </c>
      <c r="H23" s="4">
        <f ca="1">IF(AND(YEAR(_xlfn.SINGLE(MarNed1)+13)=_xlfn.SINGLE(Rok),MONTH(_xlfn.SINGLE(MarNed1)+13)=3),_xlfn.SINGLE(MarNed1)+13, "")</f>
        <v>44269</v>
      </c>
      <c r="J23" s="4">
        <f ca="1">IF(AND(YEAR(_xlfn.SINGLE(JúnNed1)+7)=_xlfn.SINGLE(Rok),MONTH(_xlfn.SINGLE(JúnNed1)+7)=6),_xlfn.SINGLE(JúnNed1)+7, "")</f>
        <v>44354</v>
      </c>
      <c r="K23" s="4">
        <f ca="1">IF(AND(YEAR(_xlfn.SINGLE(JúnNed1)+8)=_xlfn.SINGLE(Rok),MONTH(_xlfn.SINGLE(JúnNed1)+8)=6),_xlfn.SINGLE(JúnNed1)+8, "")</f>
        <v>44355</v>
      </c>
      <c r="L23" s="4">
        <f ca="1">IF(AND(YEAR(_xlfn.SINGLE(JúnNed1)+9)=_xlfn.SINGLE(Rok),MONTH(_xlfn.SINGLE(JúnNed1)+9)=6),_xlfn.SINGLE(JúnNed1)+9, "")</f>
        <v>44356</v>
      </c>
      <c r="M23" s="4">
        <f ca="1">IF(AND(YEAR(_xlfn.SINGLE(JúnNed1)+10)=_xlfn.SINGLE(Rok),MONTH(_xlfn.SINGLE(JúnNed1)+10)=6),_xlfn.SINGLE(JúnNed1)+10, "")</f>
        <v>44357</v>
      </c>
      <c r="N23" s="4">
        <f ca="1">IF(AND(YEAR(_xlfn.SINGLE(JúnNed1)+11)=_xlfn.SINGLE(Rok),MONTH(_xlfn.SINGLE(JúnNed1)+11)=6),_xlfn.SINGLE(JúnNed1)+11, "")</f>
        <v>44358</v>
      </c>
      <c r="O23" s="4">
        <f ca="1">IF(AND(YEAR(_xlfn.SINGLE(JúnNed1)+12)=_xlfn.SINGLE(Rok),MONTH(_xlfn.SINGLE(JúnNed1)+12)=6),_xlfn.SINGLE(JúnNed1)+12, "")</f>
        <v>44359</v>
      </c>
      <c r="P23" s="4">
        <f ca="1">IF(AND(YEAR(_xlfn.SINGLE(JúnNed1)+13)=_xlfn.SINGLE(Rok),MONTH(_xlfn.SINGLE(JúnNed1)+13)=6),_xlfn.SINGLE(JúnNed1)+13, "")</f>
        <v>44360</v>
      </c>
      <c r="R23" s="4">
        <f ca="1">IF(AND(YEAR(_xlfn.SINGLE(SepNed1)+7)=_xlfn.SINGLE(Rok),MONTH(_xlfn.SINGLE(SepNed1)+7)=9),_xlfn.SINGLE(SepNed1)+7, "")</f>
        <v>44445</v>
      </c>
      <c r="S23" s="4">
        <f ca="1">IF(AND(YEAR(_xlfn.SINGLE(SepNed1)+8)=_xlfn.SINGLE(Rok),MONTH(_xlfn.SINGLE(SepNed1)+8)=9),_xlfn.SINGLE(SepNed1)+8, "")</f>
        <v>44446</v>
      </c>
      <c r="T23" s="4">
        <f ca="1">IF(AND(YEAR(_xlfn.SINGLE(SepNed1)+9)=_xlfn.SINGLE(Rok),MONTH(_xlfn.SINGLE(SepNed1)+9)=9),_xlfn.SINGLE(SepNed1)+9, "")</f>
        <v>44447</v>
      </c>
      <c r="U23" s="4">
        <f ca="1">IF(AND(YEAR(_xlfn.SINGLE(SepNed1)+10)=_xlfn.SINGLE(Rok),MONTH(_xlfn.SINGLE(SepNed1)+10)=9),_xlfn.SINGLE(SepNed1)+10, "")</f>
        <v>44448</v>
      </c>
      <c r="V23" s="4">
        <f ca="1">IF(AND(YEAR(_xlfn.SINGLE(SepNed1)+11)=_xlfn.SINGLE(Rok),MONTH(_xlfn.SINGLE(SepNed1)+11)=9),_xlfn.SINGLE(SepNed1)+11, "")</f>
        <v>44449</v>
      </c>
      <c r="W23" s="4">
        <f ca="1">IF(AND(YEAR(_xlfn.SINGLE(SepNed1)+12)=_xlfn.SINGLE(Rok),MONTH(_xlfn.SINGLE(SepNed1)+12)=9),_xlfn.SINGLE(SepNed1)+12, "")</f>
        <v>44450</v>
      </c>
      <c r="X23" s="4">
        <f ca="1">IF(AND(YEAR(_xlfn.SINGLE(SepNed1)+13)=_xlfn.SINGLE(Rok),MONTH(_xlfn.SINGLE(SepNed1)+13)=9),_xlfn.SINGLE(SepNed1)+13, "")</f>
        <v>44451</v>
      </c>
      <c r="Z23" s="4">
        <f ca="1">IF(AND(YEAR(_xlfn.SINGLE(DecNed1)+7)=_xlfn.SINGLE(Rok),MONTH(_xlfn.SINGLE(DecNed1)+7)=12),_xlfn.SINGLE(DecNed1)+7, "")</f>
        <v>44536</v>
      </c>
      <c r="AA23" s="4">
        <f ca="1">IF(AND(YEAR(_xlfn.SINGLE(DecNed1)+8)=_xlfn.SINGLE(Rok),MONTH(_xlfn.SINGLE(DecNed1)+8)=12),_xlfn.SINGLE(DecNed1)+8, "")</f>
        <v>44537</v>
      </c>
      <c r="AB23" s="4">
        <f ca="1">IF(AND(YEAR(_xlfn.SINGLE(DecNed1)+9)=_xlfn.SINGLE(Rok),MONTH(_xlfn.SINGLE(DecNed1)+9)=12),_xlfn.SINGLE(DecNed1)+9, "")</f>
        <v>44538</v>
      </c>
      <c r="AC23" s="4">
        <f ca="1">IF(AND(YEAR(_xlfn.SINGLE(DecNed1)+10)=_xlfn.SINGLE(Rok),MONTH(_xlfn.SINGLE(DecNed1)+10)=12),_xlfn.SINGLE(DecNed1)+10, "")</f>
        <v>44539</v>
      </c>
      <c r="AD23" s="4">
        <f ca="1">IF(AND(YEAR(_xlfn.SINGLE(DecNed1)+11)=_xlfn.SINGLE(Rok),MONTH(_xlfn.SINGLE(DecNed1)+11)=12),_xlfn.SINGLE(DecNed1)+11, "")</f>
        <v>44540</v>
      </c>
      <c r="AE23" s="4">
        <f ca="1">IF(AND(YEAR(_xlfn.SINGLE(DecNed1)+12)=_xlfn.SINGLE(Rok),MONTH(_xlfn.SINGLE(DecNed1)+12)=12),_xlfn.SINGLE(DecNed1)+12, "")</f>
        <v>44541</v>
      </c>
      <c r="AF23" s="4">
        <f ca="1">IF(AND(YEAR(_xlfn.SINGLE(DecNed1)+13)=_xlfn.SINGLE(Rok),MONTH(_xlfn.SINGLE(DecNed1)+13)=12),_xlfn.SINGLE(DecNed1)+13, "")</f>
        <v>44542</v>
      </c>
    </row>
    <row r="24" spans="2:32" ht="18" customHeight="1" x14ac:dyDescent="0.25">
      <c r="B24" s="4">
        <f ca="1">IF(AND(YEAR(_xlfn.SINGLE(MarNed1)+14)=_xlfn.SINGLE(Rok),MONTH(_xlfn.SINGLE(MarNed1)+14)=3),_xlfn.SINGLE(MarNed1)+14, "")</f>
        <v>44270</v>
      </c>
      <c r="C24" s="4">
        <f ca="1">IF(AND(YEAR(_xlfn.SINGLE(MarNed1)+15)=_xlfn.SINGLE(Rok),MONTH(_xlfn.SINGLE(MarNed1)+15)=3),_xlfn.SINGLE(MarNed1)+15, "")</f>
        <v>44271</v>
      </c>
      <c r="D24" s="4">
        <f ca="1">IF(AND(YEAR(_xlfn.SINGLE(MarNed1)+16)=_xlfn.SINGLE(Rok),MONTH(_xlfn.SINGLE(MarNed1)+16)=3),_xlfn.SINGLE(MarNed1)+16, "")</f>
        <v>44272</v>
      </c>
      <c r="E24" s="4">
        <f ca="1">IF(AND(YEAR(_xlfn.SINGLE(MarNed1)+17)=_xlfn.SINGLE(Rok),MONTH(_xlfn.SINGLE(MarNed1)+17)=3),_xlfn.SINGLE(MarNed1)+17, "")</f>
        <v>44273</v>
      </c>
      <c r="F24" s="4">
        <f ca="1">IF(AND(YEAR(_xlfn.SINGLE(MarNed1)+18)=_xlfn.SINGLE(Rok),MONTH(_xlfn.SINGLE(MarNed1)+18)=3),_xlfn.SINGLE(MarNed1)+18, "")</f>
        <v>44274</v>
      </c>
      <c r="G24" s="4">
        <f ca="1">IF(AND(YEAR(_xlfn.SINGLE(MarNed1)+19)=_xlfn.SINGLE(Rok),MONTH(_xlfn.SINGLE(MarNed1)+19)=3),_xlfn.SINGLE(MarNed1)+19, "")</f>
        <v>44275</v>
      </c>
      <c r="H24" s="4">
        <f ca="1">IF(AND(YEAR(_xlfn.SINGLE(MarNed1)+20)=_xlfn.SINGLE(Rok),MONTH(_xlfn.SINGLE(MarNed1)+20)=3),_xlfn.SINGLE(MarNed1)+20, "")</f>
        <v>44276</v>
      </c>
      <c r="J24" s="4">
        <f ca="1">IF(AND(YEAR(_xlfn.SINGLE(JúnNed1)+14)=_xlfn.SINGLE(Rok),MONTH(_xlfn.SINGLE(JúnNed1)+14)=6),_xlfn.SINGLE(JúnNed1)+14, "")</f>
        <v>44361</v>
      </c>
      <c r="K24" s="4">
        <f ca="1">IF(AND(YEAR(_xlfn.SINGLE(JúnNed1)+15)=_xlfn.SINGLE(Rok),MONTH(_xlfn.SINGLE(JúnNed1)+15)=6),_xlfn.SINGLE(JúnNed1)+15, "")</f>
        <v>44362</v>
      </c>
      <c r="L24" s="4">
        <f ca="1">IF(AND(YEAR(_xlfn.SINGLE(JúnNed1)+16)=_xlfn.SINGLE(Rok),MONTH(_xlfn.SINGLE(JúnNed1)+16)=6),_xlfn.SINGLE(JúnNed1)+16, "")</f>
        <v>44363</v>
      </c>
      <c r="M24" s="4">
        <f ca="1">IF(AND(YEAR(_xlfn.SINGLE(JúnNed1)+17)=_xlfn.SINGLE(Rok),MONTH(_xlfn.SINGLE(JúnNed1)+17)=6),_xlfn.SINGLE(JúnNed1)+17, "")</f>
        <v>44364</v>
      </c>
      <c r="N24" s="4">
        <f ca="1">IF(AND(YEAR(_xlfn.SINGLE(JúnNed1)+18)=_xlfn.SINGLE(Rok),MONTH(_xlfn.SINGLE(JúnNed1)+18)=6),_xlfn.SINGLE(JúnNed1)+18, "")</f>
        <v>44365</v>
      </c>
      <c r="O24" s="4">
        <f ca="1">IF(AND(YEAR(_xlfn.SINGLE(JúnNed1)+19)=_xlfn.SINGLE(Rok),MONTH(_xlfn.SINGLE(JúnNed1)+19)=6),_xlfn.SINGLE(JúnNed1)+19, "")</f>
        <v>44366</v>
      </c>
      <c r="P24" s="4">
        <f ca="1">IF(AND(YEAR(_xlfn.SINGLE(JúnNed1)+20)=_xlfn.SINGLE(Rok),MONTH(_xlfn.SINGLE(JúnNed1)+20)=6),_xlfn.SINGLE(JúnNed1)+20, "")</f>
        <v>44367</v>
      </c>
      <c r="R24" s="4">
        <f ca="1">IF(AND(YEAR(_xlfn.SINGLE(SepNed1)+14)=_xlfn.SINGLE(Rok),MONTH(_xlfn.SINGLE(SepNed1)+14)=9),_xlfn.SINGLE(SepNed1)+14, "")</f>
        <v>44452</v>
      </c>
      <c r="S24" s="4">
        <f ca="1">IF(AND(YEAR(_xlfn.SINGLE(SepNed1)+15)=_xlfn.SINGLE(Rok),MONTH(_xlfn.SINGLE(SepNed1)+15)=9),_xlfn.SINGLE(SepNed1)+15, "")</f>
        <v>44453</v>
      </c>
      <c r="T24" s="4">
        <f ca="1">IF(AND(YEAR(_xlfn.SINGLE(SepNed1)+16)=_xlfn.SINGLE(Rok),MONTH(_xlfn.SINGLE(SepNed1)+16)=9),_xlfn.SINGLE(SepNed1)+16, "")</f>
        <v>44454</v>
      </c>
      <c r="U24" s="4">
        <f ca="1">IF(AND(YEAR(_xlfn.SINGLE(SepNed1)+17)=_xlfn.SINGLE(Rok),MONTH(_xlfn.SINGLE(SepNed1)+17)=9),_xlfn.SINGLE(SepNed1)+17, "")</f>
        <v>44455</v>
      </c>
      <c r="V24" s="4">
        <f ca="1">IF(AND(YEAR(_xlfn.SINGLE(SepNed1)+18)=_xlfn.SINGLE(Rok),MONTH(_xlfn.SINGLE(SepNed1)+18)=9),_xlfn.SINGLE(SepNed1)+18, "")</f>
        <v>44456</v>
      </c>
      <c r="W24" s="4">
        <f ca="1">IF(AND(YEAR(_xlfn.SINGLE(SepNed1)+19)=_xlfn.SINGLE(Rok),MONTH(_xlfn.SINGLE(SepNed1)+19)=9),_xlfn.SINGLE(SepNed1)+19, "")</f>
        <v>44457</v>
      </c>
      <c r="X24" s="4">
        <f ca="1">IF(AND(YEAR(_xlfn.SINGLE(SepNed1)+20)=_xlfn.SINGLE(Rok),MONTH(_xlfn.SINGLE(SepNed1)+20)=9),_xlfn.SINGLE(SepNed1)+20, "")</f>
        <v>44458</v>
      </c>
      <c r="Z24" s="4">
        <f ca="1">IF(AND(YEAR(_xlfn.SINGLE(DecNed1)+14)=_xlfn.SINGLE(Rok),MONTH(_xlfn.SINGLE(DecNed1)+14)=12),_xlfn.SINGLE(DecNed1)+14, "")</f>
        <v>44543</v>
      </c>
      <c r="AA24" s="4">
        <f ca="1">IF(AND(YEAR(_xlfn.SINGLE(DecNed1)+15)=_xlfn.SINGLE(Rok),MONTH(_xlfn.SINGLE(DecNed1)+15)=12),_xlfn.SINGLE(DecNed1)+15, "")</f>
        <v>44544</v>
      </c>
      <c r="AB24" s="4">
        <f ca="1">IF(AND(YEAR(_xlfn.SINGLE(DecNed1)+16)=_xlfn.SINGLE(Rok),MONTH(_xlfn.SINGLE(DecNed1)+16)=12),_xlfn.SINGLE(DecNed1)+16, "")</f>
        <v>44545</v>
      </c>
      <c r="AC24" s="4">
        <f ca="1">IF(AND(YEAR(_xlfn.SINGLE(DecNed1)+17)=_xlfn.SINGLE(Rok),MONTH(_xlfn.SINGLE(DecNed1)+17)=12),_xlfn.SINGLE(DecNed1)+17, "")</f>
        <v>44546</v>
      </c>
      <c r="AD24" s="4">
        <f ca="1">IF(AND(YEAR(_xlfn.SINGLE(DecNed1)+18)=_xlfn.SINGLE(Rok),MONTH(_xlfn.SINGLE(DecNed1)+18)=12),_xlfn.SINGLE(DecNed1)+18, "")</f>
        <v>44547</v>
      </c>
      <c r="AE24" s="4">
        <f ca="1">IF(AND(YEAR(_xlfn.SINGLE(DecNed1)+19)=_xlfn.SINGLE(Rok),MONTH(_xlfn.SINGLE(DecNed1)+19)=12),_xlfn.SINGLE(DecNed1)+19, "")</f>
        <v>44548</v>
      </c>
      <c r="AF24" s="4">
        <f ca="1">IF(AND(YEAR(_xlfn.SINGLE(DecNed1)+20)=_xlfn.SINGLE(Rok),MONTH(_xlfn.SINGLE(DecNed1)+20)=12),_xlfn.SINGLE(DecNed1)+20, "")</f>
        <v>44549</v>
      </c>
    </row>
    <row r="25" spans="2:32" ht="18" customHeight="1" x14ac:dyDescent="0.25">
      <c r="B25" s="4">
        <f ca="1">IF(AND(YEAR(_xlfn.SINGLE(MarNed1)+21)=_xlfn.SINGLE(Rok),MONTH(_xlfn.SINGLE(MarNed1)+21)=3),_xlfn.SINGLE(MarNed1)+21, "")</f>
        <v>44277</v>
      </c>
      <c r="C25" s="4">
        <f ca="1">IF(AND(YEAR(_xlfn.SINGLE(MarNed1)+22)=_xlfn.SINGLE(Rok),MONTH(_xlfn.SINGLE(MarNed1)+22)=3),_xlfn.SINGLE(MarNed1)+22, "")</f>
        <v>44278</v>
      </c>
      <c r="D25" s="4">
        <f ca="1">IF(AND(YEAR(_xlfn.SINGLE(MarNed1)+23)=_xlfn.SINGLE(Rok),MONTH(_xlfn.SINGLE(MarNed1)+23)=3),_xlfn.SINGLE(MarNed1)+23, "")</f>
        <v>44279</v>
      </c>
      <c r="E25" s="4">
        <f ca="1">IF(AND(YEAR(_xlfn.SINGLE(MarNed1)+24)=_xlfn.SINGLE(Rok),MONTH(_xlfn.SINGLE(MarNed1)+24)=3),_xlfn.SINGLE(MarNed1)+24, "")</f>
        <v>44280</v>
      </c>
      <c r="F25" s="4">
        <f ca="1">IF(AND(YEAR(_xlfn.SINGLE(MarNed1)+25)=_xlfn.SINGLE(Rok),MONTH(_xlfn.SINGLE(MarNed1)+25)=3),_xlfn.SINGLE(MarNed1)+25, "")</f>
        <v>44281</v>
      </c>
      <c r="G25" s="4">
        <f ca="1">IF(AND(YEAR(_xlfn.SINGLE(MarNed1)+26)=_xlfn.SINGLE(Rok),MONTH(_xlfn.SINGLE(MarNed1)+26)=3),_xlfn.SINGLE(MarNed1)+26, "")</f>
        <v>44282</v>
      </c>
      <c r="H25" s="4">
        <f ca="1">IF(AND(YEAR(_xlfn.SINGLE(MarNed1)+27)=_xlfn.SINGLE(Rok),MONTH(_xlfn.SINGLE(MarNed1)+27)=3),_xlfn.SINGLE(MarNed1)+27, "")</f>
        <v>44283</v>
      </c>
      <c r="J25" s="4">
        <f ca="1">IF(AND(YEAR(_xlfn.SINGLE(JúnNed1)+21)=_xlfn.SINGLE(Rok),MONTH(_xlfn.SINGLE(JúnNed1)+21)=6),_xlfn.SINGLE(JúnNed1)+21, "")</f>
        <v>44368</v>
      </c>
      <c r="K25" s="4">
        <f ca="1">IF(AND(YEAR(_xlfn.SINGLE(JúnNed1)+22)=_xlfn.SINGLE(Rok),MONTH(_xlfn.SINGLE(JúnNed1)+22)=6),_xlfn.SINGLE(JúnNed1)+22, "")</f>
        <v>44369</v>
      </c>
      <c r="L25" s="4">
        <f ca="1">IF(AND(YEAR(_xlfn.SINGLE(JúnNed1)+23)=_xlfn.SINGLE(Rok),MONTH(_xlfn.SINGLE(JúnNed1)+23)=6),_xlfn.SINGLE(JúnNed1)+23, "")</f>
        <v>44370</v>
      </c>
      <c r="M25" s="4">
        <f ca="1">IF(AND(YEAR(_xlfn.SINGLE(JúnNed1)+24)=_xlfn.SINGLE(Rok),MONTH(_xlfn.SINGLE(JúnNed1)+24)=6),_xlfn.SINGLE(JúnNed1)+24, "")</f>
        <v>44371</v>
      </c>
      <c r="N25" s="4">
        <f ca="1">IF(AND(YEAR(_xlfn.SINGLE(JúnNed1)+25)=_xlfn.SINGLE(Rok),MONTH(_xlfn.SINGLE(JúnNed1)+25)=6),_xlfn.SINGLE(JúnNed1)+25, "")</f>
        <v>44372</v>
      </c>
      <c r="O25" s="4">
        <f ca="1">IF(AND(YEAR(_xlfn.SINGLE(JúnNed1)+26)=_xlfn.SINGLE(Rok),MONTH(_xlfn.SINGLE(JúnNed1)+26)=6),_xlfn.SINGLE(JúnNed1)+26, "")</f>
        <v>44373</v>
      </c>
      <c r="P25" s="4">
        <f ca="1">IF(AND(YEAR(_xlfn.SINGLE(JúnNed1)+27)=_xlfn.SINGLE(Rok),MONTH(_xlfn.SINGLE(JúnNed1)+27)=6),_xlfn.SINGLE(JúnNed1)+27, "")</f>
        <v>44374</v>
      </c>
      <c r="R25" s="4">
        <f ca="1">IF(AND(YEAR(_xlfn.SINGLE(SepNed1)+21)=_xlfn.SINGLE(Rok),MONTH(_xlfn.SINGLE(SepNed1)+21)=9),_xlfn.SINGLE(SepNed1)+21, "")</f>
        <v>44459</v>
      </c>
      <c r="S25" s="4">
        <f ca="1">IF(AND(YEAR(_xlfn.SINGLE(SepNed1)+22)=_xlfn.SINGLE(Rok),MONTH(_xlfn.SINGLE(SepNed1)+22)=9),_xlfn.SINGLE(SepNed1)+22, "")</f>
        <v>44460</v>
      </c>
      <c r="T25" s="4">
        <f ca="1">IF(AND(YEAR(_xlfn.SINGLE(SepNed1)+23)=_xlfn.SINGLE(Rok),MONTH(_xlfn.SINGLE(SepNed1)+23)=9),_xlfn.SINGLE(SepNed1)+23, "")</f>
        <v>44461</v>
      </c>
      <c r="U25" s="4">
        <f ca="1">IF(AND(YEAR(_xlfn.SINGLE(SepNed1)+24)=_xlfn.SINGLE(Rok),MONTH(_xlfn.SINGLE(SepNed1)+24)=9),_xlfn.SINGLE(SepNed1)+24, "")</f>
        <v>44462</v>
      </c>
      <c r="V25" s="4">
        <f ca="1">IF(AND(YEAR(_xlfn.SINGLE(SepNed1)+25)=_xlfn.SINGLE(Rok),MONTH(_xlfn.SINGLE(SepNed1)+25)=9),_xlfn.SINGLE(SepNed1)+25, "")</f>
        <v>44463</v>
      </c>
      <c r="W25" s="4">
        <f ca="1">IF(AND(YEAR(_xlfn.SINGLE(SepNed1)+26)=_xlfn.SINGLE(Rok),MONTH(_xlfn.SINGLE(SepNed1)+26)=9),_xlfn.SINGLE(SepNed1)+26, "")</f>
        <v>44464</v>
      </c>
      <c r="X25" s="4">
        <f ca="1">IF(AND(YEAR(_xlfn.SINGLE(SepNed1)+27)=_xlfn.SINGLE(Rok),MONTH(_xlfn.SINGLE(SepNed1)+27)=9),_xlfn.SINGLE(SepNed1)+27, "")</f>
        <v>44465</v>
      </c>
      <c r="Z25" s="4">
        <f ca="1">IF(AND(YEAR(_xlfn.SINGLE(DecNed1)+21)=_xlfn.SINGLE(Rok),MONTH(_xlfn.SINGLE(DecNed1)+21)=12),_xlfn.SINGLE(DecNed1)+21, "")</f>
        <v>44550</v>
      </c>
      <c r="AA25" s="4">
        <f ca="1">IF(AND(YEAR(_xlfn.SINGLE(DecNed1)+22)=_xlfn.SINGLE(Rok),MONTH(_xlfn.SINGLE(DecNed1)+22)=12),_xlfn.SINGLE(DecNed1)+22, "")</f>
        <v>44551</v>
      </c>
      <c r="AB25" s="4">
        <f ca="1">IF(AND(YEAR(_xlfn.SINGLE(DecNed1)+23)=_xlfn.SINGLE(Rok),MONTH(_xlfn.SINGLE(DecNed1)+23)=12),_xlfn.SINGLE(DecNed1)+23, "")</f>
        <v>44552</v>
      </c>
      <c r="AC25" s="4">
        <f ca="1">IF(AND(YEAR(_xlfn.SINGLE(DecNed1)+24)=_xlfn.SINGLE(Rok),MONTH(_xlfn.SINGLE(DecNed1)+24)=12),_xlfn.SINGLE(DecNed1)+24, "")</f>
        <v>44553</v>
      </c>
      <c r="AD25" s="4">
        <f ca="1">IF(AND(YEAR(_xlfn.SINGLE(DecNed1)+25)=_xlfn.SINGLE(Rok),MONTH(_xlfn.SINGLE(DecNed1)+25)=12),_xlfn.SINGLE(DecNed1)+25, "")</f>
        <v>44554</v>
      </c>
      <c r="AE25" s="4">
        <f ca="1">IF(AND(YEAR(_xlfn.SINGLE(DecNed1)+26)=_xlfn.SINGLE(Rok),MONTH(_xlfn.SINGLE(DecNed1)+26)=12),_xlfn.SINGLE(DecNed1)+26, "")</f>
        <v>44555</v>
      </c>
      <c r="AF25" s="4">
        <f ca="1">IF(AND(YEAR(_xlfn.SINGLE(DecNed1)+27)=_xlfn.SINGLE(Rok),MONTH(_xlfn.SINGLE(DecNed1)+27)=12),_xlfn.SINGLE(DecNed1)+27, "")</f>
        <v>44556</v>
      </c>
    </row>
    <row r="26" spans="2:32" ht="18" customHeight="1" x14ac:dyDescent="0.25">
      <c r="B26" s="4">
        <f ca="1">IF(AND(YEAR(_xlfn.SINGLE(MarNed1)+28)=_xlfn.SINGLE(Rok),MONTH(_xlfn.SINGLE(MarNed1)+28)=3),_xlfn.SINGLE(MarNed1)+28, "")</f>
        <v>44284</v>
      </c>
      <c r="C26" s="4">
        <f ca="1">IF(AND(YEAR(_xlfn.SINGLE(MarNed1)+29)=_xlfn.SINGLE(Rok),MONTH(_xlfn.SINGLE(MarNed1)+29)=3),_xlfn.SINGLE(MarNed1)+29, "")</f>
        <v>44285</v>
      </c>
      <c r="D26" s="4">
        <f ca="1">IF(AND(YEAR(_xlfn.SINGLE(MarNed1)+30)=_xlfn.SINGLE(Rok),MONTH(_xlfn.SINGLE(MarNed1)+30)=3),_xlfn.SINGLE(MarNed1)+30, "")</f>
        <v>44286</v>
      </c>
      <c r="E26" s="4" t="str">
        <f ca="1">IF(AND(YEAR(_xlfn.SINGLE(MarNed1)+31)=_xlfn.SINGLE(Rok),MONTH(_xlfn.SINGLE(MarNed1)+31)=3),_xlfn.SINGLE(MarNed1)+31, "")</f>
        <v/>
      </c>
      <c r="F26" s="4" t="str">
        <f ca="1">IF(AND(YEAR(_xlfn.SINGLE(MarNed1)+32)=_xlfn.SINGLE(Rok),MONTH(_xlfn.SINGLE(MarNed1)+32)=3),_xlfn.SINGLE(MarNed1)+32, "")</f>
        <v/>
      </c>
      <c r="G26" s="4" t="str">
        <f ca="1">IF(AND(YEAR(_xlfn.SINGLE(MarNed1)+33)=_xlfn.SINGLE(Rok),MONTH(_xlfn.SINGLE(MarNed1)+33)=3),_xlfn.SINGLE(MarNed1)+33, "")</f>
        <v/>
      </c>
      <c r="H26" s="4" t="str">
        <f ca="1">IF(AND(YEAR(_xlfn.SINGLE(MarNed1)+34)=_xlfn.SINGLE(Rok),MONTH(_xlfn.SINGLE(MarNed1)+34)=3),_xlfn.SINGLE(MarNed1)+34, "")</f>
        <v/>
      </c>
      <c r="J26" s="4">
        <f ca="1">IF(AND(YEAR(_xlfn.SINGLE(JúnNed1)+28)=_xlfn.SINGLE(Rok),MONTH(_xlfn.SINGLE(JúnNed1)+28)=6),_xlfn.SINGLE(JúnNed1)+28, "")</f>
        <v>44375</v>
      </c>
      <c r="K26" s="4">
        <f ca="1">IF(AND(YEAR(_xlfn.SINGLE(JúnNed1)+29)=_xlfn.SINGLE(Rok),MONTH(_xlfn.SINGLE(JúnNed1)+29)=6),_xlfn.SINGLE(JúnNed1)+29, "")</f>
        <v>44376</v>
      </c>
      <c r="L26" s="4">
        <f ca="1">IF(AND(YEAR(_xlfn.SINGLE(JúnNed1)+30)=_xlfn.SINGLE(Rok),MONTH(_xlfn.SINGLE(JúnNed1)+30)=6),_xlfn.SINGLE(JúnNed1)+30, "")</f>
        <v>44377</v>
      </c>
      <c r="M26" s="4" t="str">
        <f ca="1">IF(AND(YEAR(_xlfn.SINGLE(JúnNed1)+31)=_xlfn.SINGLE(Rok),MONTH(_xlfn.SINGLE(JúnNed1)+31)=6),_xlfn.SINGLE(JúnNed1)+31, "")</f>
        <v/>
      </c>
      <c r="N26" s="4" t="str">
        <f ca="1">IF(AND(YEAR(_xlfn.SINGLE(JúnNed1)+32)=_xlfn.SINGLE(Rok),MONTH(_xlfn.SINGLE(JúnNed1)+32)=6),_xlfn.SINGLE(JúnNed1)+32, "")</f>
        <v/>
      </c>
      <c r="O26" s="4" t="str">
        <f ca="1">IF(AND(YEAR(_xlfn.SINGLE(JúnNed1)+33)=_xlfn.SINGLE(Rok),MONTH(_xlfn.SINGLE(JúnNed1)+33)=6),_xlfn.SINGLE(JúnNed1)+33, "")</f>
        <v/>
      </c>
      <c r="P26" s="4" t="str">
        <f ca="1">IF(AND(YEAR(_xlfn.SINGLE(JúnNed1)+34)=_xlfn.SINGLE(Rok),MONTH(_xlfn.SINGLE(JúnNed1)+34)=6),_xlfn.SINGLE(JúnNed1)+34, "")</f>
        <v/>
      </c>
      <c r="R26" s="4">
        <f ca="1">IF(AND(YEAR(_xlfn.SINGLE(SepNed1)+28)=_xlfn.SINGLE(Rok),MONTH(_xlfn.SINGLE(SepNed1)+28)=9),_xlfn.SINGLE(SepNed1)+28, "")</f>
        <v>44466</v>
      </c>
      <c r="S26" s="4">
        <f ca="1">IF(AND(YEAR(_xlfn.SINGLE(SepNed1)+29)=_xlfn.SINGLE(Rok),MONTH(_xlfn.SINGLE(SepNed1)+29)=9),_xlfn.SINGLE(SepNed1)+29, "")</f>
        <v>44467</v>
      </c>
      <c r="T26" s="4">
        <f ca="1">IF(AND(YEAR(_xlfn.SINGLE(SepNed1)+30)=_xlfn.SINGLE(Rok),MONTH(_xlfn.SINGLE(SepNed1)+30)=9),_xlfn.SINGLE(SepNed1)+30, "")</f>
        <v>44468</v>
      </c>
      <c r="U26" s="4">
        <f ca="1">IF(AND(YEAR(_xlfn.SINGLE(SepNed1)+31)=_xlfn.SINGLE(Rok),MONTH(_xlfn.SINGLE(SepNed1)+31)=9),_xlfn.SINGLE(SepNed1)+31, "")</f>
        <v>44469</v>
      </c>
      <c r="V26" s="4" t="str">
        <f ca="1">IF(AND(YEAR(_xlfn.SINGLE(SepNed1)+32)=_xlfn.SINGLE(Rok),MONTH(_xlfn.SINGLE(SepNed1)+32)=9),_xlfn.SINGLE(SepNed1)+32, "")</f>
        <v/>
      </c>
      <c r="W26" s="4" t="str">
        <f ca="1">IF(AND(YEAR(_xlfn.SINGLE(SepNed1)+33)=_xlfn.SINGLE(Rok),MONTH(_xlfn.SINGLE(SepNed1)+33)=9),_xlfn.SINGLE(SepNed1)+33, "")</f>
        <v/>
      </c>
      <c r="X26" s="4" t="str">
        <f ca="1">IF(AND(YEAR(_xlfn.SINGLE(SepNed1)+34)=_xlfn.SINGLE(Rok),MONTH(_xlfn.SINGLE(SepNed1)+34)=9),_xlfn.SINGLE(SepNed1)+34, "")</f>
        <v/>
      </c>
      <c r="Z26" s="4">
        <f ca="1">IF(AND(YEAR(_xlfn.SINGLE(DecNed1)+28)=_xlfn.SINGLE(Rok),MONTH(_xlfn.SINGLE(DecNed1)+28)=12),_xlfn.SINGLE(DecNed1)+28, "")</f>
        <v>44557</v>
      </c>
      <c r="AA26" s="4">
        <f ca="1">IF(AND(YEAR(_xlfn.SINGLE(DecNed1)+29)=_xlfn.SINGLE(Rok),MONTH(_xlfn.SINGLE(DecNed1)+29)=12),_xlfn.SINGLE(DecNed1)+29, "")</f>
        <v>44558</v>
      </c>
      <c r="AB26" s="4">
        <f ca="1">IF(AND(YEAR(_xlfn.SINGLE(DecNed1)+30)=_xlfn.SINGLE(Rok),MONTH(_xlfn.SINGLE(DecNed1)+30)=12),_xlfn.SINGLE(DecNed1)+30, "")</f>
        <v>44559</v>
      </c>
      <c r="AC26" s="4">
        <f ca="1">IF(AND(YEAR(_xlfn.SINGLE(DecNed1)+31)=_xlfn.SINGLE(Rok),MONTH(_xlfn.SINGLE(DecNed1)+31)=12),_xlfn.SINGLE(DecNed1)+31, "")</f>
        <v>44560</v>
      </c>
      <c r="AD26" s="4">
        <f ca="1">IF(AND(YEAR(_xlfn.SINGLE(DecNed1)+32)=_xlfn.SINGLE(Rok),MONTH(_xlfn.SINGLE(DecNed1)+32)=12),_xlfn.SINGLE(DecNed1)+32, "")</f>
        <v>44561</v>
      </c>
      <c r="AE26" s="4" t="str">
        <f ca="1">IF(AND(YEAR(_xlfn.SINGLE(DecNed1)+33)=_xlfn.SINGLE(Rok),MONTH(_xlfn.SINGLE(DecNed1)+33)=12),_xlfn.SINGLE(DecNed1)+33, "")</f>
        <v/>
      </c>
      <c r="AF26" s="4" t="str">
        <f ca="1">IF(AND(YEAR(_xlfn.SINGLE(DecNed1)+34)=_xlfn.SINGLE(Rok),MONTH(_xlfn.SINGLE(DecNed1)+34)=12),_xlfn.SINGLE(DecNed1)+34, "")</f>
        <v/>
      </c>
    </row>
    <row r="27" spans="2:32" ht="18" customHeight="1" x14ac:dyDescent="0.25">
      <c r="B27" s="4" t="str">
        <f ca="1">IF(AND(YEAR(_xlfn.SINGLE(MarNed1)+35)=_xlfn.SINGLE(Rok),MONTH(_xlfn.SINGLE(MarNed1)+35)=3),_xlfn.SINGLE(MarNed1)+35, "")</f>
        <v/>
      </c>
      <c r="C27" s="4" t="str">
        <f ca="1">IF(AND(YEAR(_xlfn.SINGLE(MarNed1)+36)=_xlfn.SINGLE(Rok),MONTH(_xlfn.SINGLE(MarNed1)+36)=3),_xlfn.SINGLE(MarNed1)+36, "")</f>
        <v/>
      </c>
      <c r="D27" s="4" t="str">
        <f ca="1">IF(AND(YEAR(_xlfn.SINGLE(MarNed1)+37)=_xlfn.SINGLE(Rok),MONTH(_xlfn.SINGLE(MarNed1)+37)=3),_xlfn.SINGLE(MarNed1)+37, "")</f>
        <v/>
      </c>
      <c r="E27" s="4" t="str">
        <f ca="1">IF(AND(YEAR(_xlfn.SINGLE(MarNed1)+38)=_xlfn.SINGLE(Rok),MONTH(_xlfn.SINGLE(MarNed1)+38)=3),_xlfn.SINGLE(MarNed1)+38, "")</f>
        <v/>
      </c>
      <c r="F27" s="4" t="str">
        <f ca="1">IF(AND(YEAR(_xlfn.SINGLE(MarNed1)+39)=_xlfn.SINGLE(Rok),MONTH(_xlfn.SINGLE(MarNed1)+39)=3),_xlfn.SINGLE(MarNed1)+39, "")</f>
        <v/>
      </c>
      <c r="G27" s="4" t="str">
        <f ca="1">IF(AND(YEAR(_xlfn.SINGLE(MarNed1)+40)=_xlfn.SINGLE(Rok),MONTH(_xlfn.SINGLE(MarNed1)+40)=3),_xlfn.SINGLE(MarNed1)+40, "")</f>
        <v/>
      </c>
      <c r="H27" s="4" t="str">
        <f ca="1">IF(AND(YEAR(_xlfn.SINGLE(MarNed1)+41)=_xlfn.SINGLE(Rok),MONTH(_xlfn.SINGLE(MarNed1)+41)=3),_xlfn.SINGLE(MarNed1)+41, "")</f>
        <v/>
      </c>
      <c r="J27" s="4" t="str">
        <f ca="1">IF(AND(YEAR(_xlfn.SINGLE(JúnNed1)+35)=_xlfn.SINGLE(Rok),MONTH(_xlfn.SINGLE(JúnNed1)+35)=6),_xlfn.SINGLE(JúnNed1)+35, "")</f>
        <v/>
      </c>
      <c r="K27" s="4" t="str">
        <f ca="1">IF(AND(YEAR(_xlfn.SINGLE(JúnNed1)+36)=_xlfn.SINGLE(Rok),MONTH(_xlfn.SINGLE(JúnNed1)+36)=6),_xlfn.SINGLE(JúnNed1)+36, "")</f>
        <v/>
      </c>
      <c r="L27" s="4" t="str">
        <f ca="1">IF(AND(YEAR(_xlfn.SINGLE(JúnNed1)+37)=_xlfn.SINGLE(Rok),MONTH(_xlfn.SINGLE(JúnNed1)+37)=6),_xlfn.SINGLE(JúnNed1)+37, "")</f>
        <v/>
      </c>
      <c r="M27" s="4" t="str">
        <f ca="1">IF(AND(YEAR(_xlfn.SINGLE(JúnNed1)+38)=_xlfn.SINGLE(Rok),MONTH(_xlfn.SINGLE(JúnNed1)+38)=6),_xlfn.SINGLE(JúnNed1)+38, "")</f>
        <v/>
      </c>
      <c r="N27" s="4" t="str">
        <f ca="1">IF(AND(YEAR(_xlfn.SINGLE(JúnNed1)+39)=_xlfn.SINGLE(Rok),MONTH(_xlfn.SINGLE(JúnNed1)+39)=6),_xlfn.SINGLE(JúnNed1)+39, "")</f>
        <v/>
      </c>
      <c r="O27" s="4" t="str">
        <f ca="1">IF(AND(YEAR(_xlfn.SINGLE(JúnNed1)+40)=_xlfn.SINGLE(Rok),MONTH(_xlfn.SINGLE(JúnNed1)+40)=6),_xlfn.SINGLE(JúnNed1)+40, "")</f>
        <v/>
      </c>
      <c r="P27" s="4" t="str">
        <f ca="1">IF(AND(YEAR(_xlfn.SINGLE(JúnNed1)+41)=_xlfn.SINGLE(Rok),MONTH(_xlfn.SINGLE(JúnNed1)+41)=6),_xlfn.SINGLE(JúnNed1)+41, "")</f>
        <v/>
      </c>
      <c r="R27" s="4" t="str">
        <f ca="1">IF(AND(YEAR(_xlfn.SINGLE(SepNed1)+35)=_xlfn.SINGLE(Rok),MONTH(_xlfn.SINGLE(SepNed1)+35)=9),_xlfn.SINGLE(SepNed1)+35, "")</f>
        <v/>
      </c>
      <c r="S27" s="4" t="str">
        <f ca="1">IF(AND(YEAR(_xlfn.SINGLE(SepNed1)+36)=_xlfn.SINGLE(Rok),MONTH(_xlfn.SINGLE(SepNed1)+36)=9),_xlfn.SINGLE(SepNed1)+36, "")</f>
        <v/>
      </c>
      <c r="T27" s="4" t="str">
        <f ca="1">IF(AND(YEAR(_xlfn.SINGLE(SepNed1)+37)=_xlfn.SINGLE(Rok),MONTH(_xlfn.SINGLE(SepNed1)+37)=9),_xlfn.SINGLE(SepNed1)+37, "")</f>
        <v/>
      </c>
      <c r="U27" s="4" t="str">
        <f ca="1">IF(AND(YEAR(_xlfn.SINGLE(SepNed1)+38)=_xlfn.SINGLE(Rok),MONTH(_xlfn.SINGLE(SepNed1)+38)=9),_xlfn.SINGLE(SepNed1)+38, "")</f>
        <v/>
      </c>
      <c r="V27" s="4" t="str">
        <f ca="1">IF(AND(YEAR(_xlfn.SINGLE(SepNed1)+39)=_xlfn.SINGLE(Rok),MONTH(_xlfn.SINGLE(SepNed1)+39)=9),_xlfn.SINGLE(SepNed1)+39, "")</f>
        <v/>
      </c>
      <c r="W27" s="4" t="str">
        <f ca="1">IF(AND(YEAR(_xlfn.SINGLE(SepNed1)+40)=_xlfn.SINGLE(Rok),MONTH(_xlfn.SINGLE(SepNed1)+40)=9),_xlfn.SINGLE(SepNed1)+40, "")</f>
        <v/>
      </c>
      <c r="X27" s="4" t="str">
        <f ca="1">IF(AND(YEAR(_xlfn.SINGLE(SepNed1)+41)=_xlfn.SINGLE(Rok),MONTH(_xlfn.SINGLE(SepNed1)+41)=9),_xlfn.SINGLE(SepNed1)+41, "")</f>
        <v/>
      </c>
      <c r="Z27" s="4" t="str">
        <f ca="1">IF(AND(YEAR(_xlfn.SINGLE(DecNed1)+35)=_xlfn.SINGLE(Rok),MONTH(_xlfn.SINGLE(DecNed1)+35)=12),_xlfn.SINGLE(DecNed1)+35, "")</f>
        <v/>
      </c>
      <c r="AA27" s="4" t="str">
        <f ca="1">IF(AND(YEAR(_xlfn.SINGLE(DecNed1)+36)=_xlfn.SINGLE(Rok),MONTH(_xlfn.SINGLE(DecNed1)+36)=12),_xlfn.SINGLE(DecNed1)+36, "")</f>
        <v/>
      </c>
      <c r="AB27" s="4" t="str">
        <f ca="1">IF(AND(YEAR(_xlfn.SINGLE(DecNed1)+37)=_xlfn.SINGLE(Rok),MONTH(_xlfn.SINGLE(DecNed1)+37)=12),_xlfn.SINGLE(DecNed1)+37, "")</f>
        <v/>
      </c>
      <c r="AC27" s="4" t="str">
        <f ca="1">IF(AND(YEAR(_xlfn.SINGLE(DecNed1)+38)=_xlfn.SINGLE(Rok),MONTH(_xlfn.SINGLE(DecNed1)+38)=12),_xlfn.SINGLE(DecNed1)+38, "")</f>
        <v/>
      </c>
      <c r="AD27" s="4" t="str">
        <f ca="1">IF(AND(YEAR(_xlfn.SINGLE(DecNed1)+39)=_xlfn.SINGLE(Rok),MONTH(_xlfn.SINGLE(DecNed1)+39)=12),_xlfn.SINGLE(DecNed1)+39, "")</f>
        <v/>
      </c>
      <c r="AE27" s="4" t="str">
        <f ca="1">IF(AND(YEAR(_xlfn.SINGLE(DecNed1)+40)=_xlfn.SINGLE(Rok),MONTH(_xlfn.SINGLE(DecNed1)+40)=12),_xlfn.SINGLE(DecNed1)+40, "")</f>
        <v/>
      </c>
      <c r="AF27" s="4" t="str">
        <f ca="1">IF(AND(YEAR(_xlfn.SINGLE(DecNed1)+41)=_xlfn.SINGLE(Rok),MONTH(_xlfn.SINGLE(DecNed1)+41)=12),_xlfn.SINGLE(DecNed1)+41, "")</f>
        <v/>
      </c>
    </row>
  </sheetData>
  <dataConsolidate/>
  <mergeCells count="13">
    <mergeCell ref="B1:AF1"/>
    <mergeCell ref="B2:H2"/>
    <mergeCell ref="B11:H11"/>
    <mergeCell ref="B20:H20"/>
    <mergeCell ref="J2:P2"/>
    <mergeCell ref="J11:P11"/>
    <mergeCell ref="J20:P20"/>
    <mergeCell ref="R2:X2"/>
    <mergeCell ref="R11:X11"/>
    <mergeCell ref="R20:X20"/>
    <mergeCell ref="Z2:AF2"/>
    <mergeCell ref="Z11:AF11"/>
    <mergeCell ref="Z20:AF20"/>
  </mergeCells>
  <phoneticPr fontId="2" type="noConversion"/>
  <dataValidations count="38">
    <dataValidation allowBlank="1" showInputMessage="1" showErrorMessage="1" prompt="Zadaním roka do tejto bunky sa automaticky aktualizuje kalendár na každý mesiac v bunkách B2 až AF27." sqref="B1:AF1" xr:uid="{00000000-0002-0000-0000-000000000000}"/>
    <dataValidation allowBlank="1" showInputMessage="1" showErrorMessage="1" prompt="Pomocou tohto hárka Tvorca kalendára vytvorte kalendár na ľubovoľný rok. Zadaním roka do bunky vpravo sa automaticky aktualizuje kalendár na každý mesiac." sqref="A1" xr:uid="{00000000-0002-0000-0000-000001000000}"/>
    <dataValidation allowBlank="1" showInputMessage="1" showErrorMessage="1" prompt="V tejto bunke je kalendárny mesiac. Kalendár na tento mesiac sa automaticky aktualizuje v bunkách B3 až H9" sqref="B2:H2" xr:uid="{00000000-0002-0000-0000-000002000000}"/>
    <dataValidation allowBlank="1" showInputMessage="1" showErrorMessage="1" prompt="V tejto bunke je kalendárny mesiac. Kalendár na tento mesiac sa automaticky aktualizuje v bunkách J3 až P9" sqref="J2:P2" xr:uid="{00000000-0002-0000-0000-000003000000}"/>
    <dataValidation allowBlank="1" showInputMessage="1" showErrorMessage="1" prompt="V tejto bunke je kalendárny mesiac. Kalendár na tento mesiac sa automaticky aktualizuje v bunkách R3 až X9" sqref="R2:X2" xr:uid="{00000000-0002-0000-0000-000004000000}"/>
    <dataValidation allowBlank="1" showInputMessage="1" showErrorMessage="1" prompt="V tejto bunke je kalendárny mesiac. Kalendár na tento mesiac sa automaticky aktualizuje v bunkách Z3 až AF9" sqref="Z2:AF2" xr:uid="{00000000-0002-0000-0000-000005000000}"/>
    <dataValidation allowBlank="1" showInputMessage="1" showErrorMessage="1" prompt="V tejto bunke je kalendárny mesiac. Kalendár na tento mesiac sa automaticky aktualizuje v bunkách B12 až H18" sqref="B11:H11" xr:uid="{00000000-0002-0000-0000-000006000000}"/>
    <dataValidation allowBlank="1" showInputMessage="1" showErrorMessage="1" prompt="V tejto bunke je kalendárny mesiac. Kalendár na tento mesiac sa automaticky aktualizuje v bunkách B21 až H27" sqref="B20:H20" xr:uid="{00000000-0002-0000-0000-000007000000}"/>
    <dataValidation allowBlank="1" showInputMessage="1" showErrorMessage="1" prompt="V tejto bunke je kalendárny mesiac. Kalendár na tento mesiac sa automaticky aktualizuje v bunkách J12 až P18" sqref="J11:P11" xr:uid="{00000000-0002-0000-0000-000008000000}"/>
    <dataValidation allowBlank="1" showInputMessage="1" showErrorMessage="1" prompt="V tejto bunke je kalendárny mesiac. Kalendár na tento mesiac sa automaticky aktualizuje v bunkách R12 až X18" sqref="R11:X11" xr:uid="{00000000-0002-0000-0000-000009000000}"/>
    <dataValidation allowBlank="1" showInputMessage="1" showErrorMessage="1" prompt="V tejto bunke je kalendárny mesiac. Kalendár na tento mesiac sa automaticky aktualizuje v bunkách Z12 až AF18" sqref="Z11:AF11" xr:uid="{00000000-0002-0000-0000-00000A000000}"/>
    <dataValidation allowBlank="1" showInputMessage="1" showErrorMessage="1" prompt="V tejto bunke je kalendárny mesiac. Kalendár na tento mesiac sa automaticky aktualizuje v bunkách J21 až P27" sqref="J20:P20" xr:uid="{00000000-0002-0000-0000-00000B000000}"/>
    <dataValidation allowBlank="1" showInputMessage="1" showErrorMessage="1" prompt="V tejto bunke je kalendárny mesiac. Kalendár na tento mesiac sa automaticky aktualizuje v bunkách R21 až X27" sqref="R20:X20" xr:uid="{00000000-0002-0000-0000-00000C000000}"/>
    <dataValidation allowBlank="1" showInputMessage="1" showErrorMessage="1" prompt="V tejto bunke je kalendárny mesiac. Kalendár na tento mesiac sa automaticky aktualizuje v bunkách Z21 až AF27" sqref="Z20:AF20" xr:uid="{00000000-0002-0000-0000-00000D000000}"/>
    <dataValidation allowBlank="1" showInputMessage="1" showErrorMessage="1" prompt="Kalendárne dni za tento mesiac sa automaticky aktualizujú v bunkách B4 až H9" sqref="B4" xr:uid="{00000000-0002-0000-0000-00001A000000}"/>
    <dataValidation allowBlank="1" showInputMessage="1" showErrorMessage="1" prompt="Kalendárne dni za tento mesiac sa automaticky aktualizujú v bunkách J4 až P9" sqref="J4" xr:uid="{00000000-0002-0000-0000-00001B000000}"/>
    <dataValidation allowBlank="1" showInputMessage="1" showErrorMessage="1" prompt="Kalendárne dni za tento mesiac sa automaticky aktualizujú v bunkách R4 až X9" sqref="R4" xr:uid="{00000000-0002-0000-0000-00001C000000}"/>
    <dataValidation allowBlank="1" showInputMessage="1" showErrorMessage="1" prompt="Kalendárne dni za tento mesiac sa automaticky aktualizujú v bunkách Z4 až AF9" sqref="Z4" xr:uid="{00000000-0002-0000-0000-00001D000000}"/>
    <dataValidation allowBlank="1" showInputMessage="1" showErrorMessage="1" prompt="Kalendárne dni za tento mesiac sa automaticky aktualizujú v bunkách B13 až H18" sqref="B13" xr:uid="{00000000-0002-0000-0000-00001E000000}"/>
    <dataValidation allowBlank="1" showInputMessage="1" showErrorMessage="1" prompt="Kalendárne dni za tento mesiac sa automaticky aktualizujú v bunkách J13 až P18" sqref="J13" xr:uid="{00000000-0002-0000-0000-00001F000000}"/>
    <dataValidation allowBlank="1" showInputMessage="1" showErrorMessage="1" prompt="Kalendárne dni za tento mesiac sa automaticky aktualizujú v bunkách R13 až X18" sqref="R13" xr:uid="{00000000-0002-0000-0000-000020000000}"/>
    <dataValidation allowBlank="1" showInputMessage="1" showErrorMessage="1" prompt="Kalendárne dni za tento mesiac sa automaticky aktualizujú v bunkách Z13 až AF18" sqref="Z13" xr:uid="{00000000-0002-0000-0000-000021000000}"/>
    <dataValidation allowBlank="1" showInputMessage="1" showErrorMessage="1" prompt="Kalendárne dni za tento mesiac sa automaticky aktualizujú v bunkách B22 až H27" sqref="B22" xr:uid="{00000000-0002-0000-0000-000022000000}"/>
    <dataValidation allowBlank="1" showInputMessage="1" showErrorMessage="1" prompt="Kalendárne dni za tento mesiac sa automaticky aktualizujú v bunkách J22 až P27" sqref="J22" xr:uid="{00000000-0002-0000-0000-000023000000}"/>
    <dataValidation allowBlank="1" showInputMessage="1" showErrorMessage="1" prompt="Kalendárne dni za tento mesiac sa automaticky aktualizujú v bunkách R22 až X27" sqref="R22" xr:uid="{00000000-0002-0000-0000-000024000000}"/>
    <dataValidation allowBlank="1" showInputMessage="1" showErrorMessage="1" prompt="Kalendárne dni za tento mesiac sa automaticky aktualizujú v bunkách Z22 až AF27" sqref="Z22" xr:uid="{00000000-0002-0000-0000-000025000000}"/>
    <dataValidation allowBlank="1" showInputMessage="1" showErrorMessage="1" prompt="Pracovné dni za mesiac v bunke uvedenej vyššie sú v bunkách B3 až H3" sqref="B3" xr:uid="{B896B0F2-B378-408E-995F-AD4F4AD34CBA}"/>
    <dataValidation allowBlank="1" showInputMessage="1" showErrorMessage="1" prompt="Pracovné dni za mesiac v bunke uvedenej vyššie sú v bunkách J3 až P3" sqref="J3" xr:uid="{8B35070F-831F-48E7-9B6D-DB525C0423B3}"/>
    <dataValidation allowBlank="1" showInputMessage="1" showErrorMessage="1" prompt="Pracovné dni za mesiac v bunke uvedenej vyššie sú v bunkách R3 až X3" sqref="R3" xr:uid="{BB03FA36-3DE5-4ACC-A165-AE79C95ADF3A}"/>
    <dataValidation allowBlank="1" showInputMessage="1" showErrorMessage="1" prompt="Pracovné dni za mesiac v bunke uvedenej vyššie sú v bunkách Z3 až AF3" sqref="Z3" xr:uid="{9D1A7D8F-88BD-424E-9404-7A509DF3AA20}"/>
    <dataValidation allowBlank="1" showInputMessage="1" showErrorMessage="1" prompt="Pracovné dni za mesiac v bunke uvedenej vyššie sú v bunkách B12 až H12" sqref="B12" xr:uid="{ECD5C4D6-468B-45FA-A862-B1C9CEC4E602}"/>
    <dataValidation allowBlank="1" showInputMessage="1" showErrorMessage="1" prompt="Pracovné dni za mesiac v bunke uvedenej vyššie sú v bunkách J12 až P12" sqref="J12" xr:uid="{87DA7AC6-1BE8-4DFE-9150-50ED88FFC5EE}"/>
    <dataValidation allowBlank="1" showInputMessage="1" showErrorMessage="1" prompt="Pracovné dni za mesiac v bunke uvedenej vyššie sú v bunkách R12 až X12" sqref="R12" xr:uid="{4DA7E619-F1F3-45FA-8EC5-5FAF42A7FD11}"/>
    <dataValidation allowBlank="1" showInputMessage="1" showErrorMessage="1" prompt="Pracovné dni za mesiac v bunke uvedenej vyššie sú v bunkách Z12 až AF12" sqref="Z12" xr:uid="{B4F34CB4-46C5-4D7B-BA3D-88F8911B67AC}"/>
    <dataValidation allowBlank="1" showInputMessage="1" showErrorMessage="1" prompt="Pracovné dni za mesiac v bunke uvedenej vyššie sú v bunkách B21 až H21" sqref="B21" xr:uid="{6E732B6C-0E58-46BF-AC62-0ED3BB3CA0E4}"/>
    <dataValidation allowBlank="1" showInputMessage="1" showErrorMessage="1" prompt="Pracovné dni za mesiac v bunke uvedenej vyššie sú v bunkách J21 až P21" sqref="J21" xr:uid="{BBD01D06-0B74-4A59-B8CE-111A26589C7B}"/>
    <dataValidation allowBlank="1" showInputMessage="1" showErrorMessage="1" prompt="Pracovné dni za mesiac v bunke uvedenej vyššie sú v bunkách R21 až X21" sqref="R21" xr:uid="{06062777-E0A7-47D5-87BF-E6481527615E}"/>
    <dataValidation allowBlank="1" showInputMessage="1" showErrorMessage="1" prompt="Pracovné dni za mesiac v bunke uvedenej vyššie sú v bunkách Z21 až AF21" sqref="Z21" xr:uid="{1A716368-2E5C-4EC5-9133-7E0B9410626A}"/>
  </dataValidations>
  <printOptions horizontalCentered="1" verticalCentered="1"/>
  <pageMargins left="0.5" right="0.5" top="0.5" bottom="0.5" header="0.5" footer="0.5"/>
  <pageSetup paperSize="9" scale="99" orientation="landscape" r:id="rId1"/>
  <headerFooter differentFirst="1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Template>TM16400586</ap:Template>
  <ap:DocSecurity>0</ap:DocSecurity>
  <ap:ScaleCrop>false</ap:ScaleCrop>
  <ap:HeadingPairs>
    <vt:vector baseType="variant" size="4">
      <vt:variant>
        <vt:lpstr>Hárky</vt:lpstr>
      </vt:variant>
      <vt:variant>
        <vt:i4>1</vt:i4>
      </vt:variant>
      <vt:variant>
        <vt:lpstr>Pomenované rozsahy</vt:lpstr>
      </vt:variant>
      <vt:variant>
        <vt:i4>25</vt:i4>
      </vt:variant>
    </vt:vector>
  </ap:HeadingPairs>
  <ap:TitlesOfParts>
    <vt:vector baseType="lpstr" size="26">
      <vt:lpstr>Kalendár</vt:lpstr>
      <vt:lpstr>OblasťNázvuStĺpca1..H9.1</vt:lpstr>
      <vt:lpstr>OblasťNázvuStĺpca1..I9.1</vt:lpstr>
      <vt:lpstr>OblasťNázvuStĺpca10..AF9.1</vt:lpstr>
      <vt:lpstr>OblasťNázvuStĺpca10..AG9.1</vt:lpstr>
      <vt:lpstr>OblasťNázvuStĺpca11..AF18.1</vt:lpstr>
      <vt:lpstr>OblasťNázvuStĺpca11..AG18.1</vt:lpstr>
      <vt:lpstr>OblasťNázvuStĺpca12..AF27.1</vt:lpstr>
      <vt:lpstr>OblasťNázvuStĺpca12..AG27.1</vt:lpstr>
      <vt:lpstr>OblasťNázvuStĺpca2..H18.1</vt:lpstr>
      <vt:lpstr>OblasťNázvuStĺpca2..I18.1</vt:lpstr>
      <vt:lpstr>OblasťNázvuStĺpca3..H27.1</vt:lpstr>
      <vt:lpstr>OblasťNázvuStĺpca3..I27.1</vt:lpstr>
      <vt:lpstr>OblasťNázvuStĺpca4..P9.1</vt:lpstr>
      <vt:lpstr>OblasťNázvuStĺpca4..Q9.1</vt:lpstr>
      <vt:lpstr>OblasťNázvuStĺpca5..P18.1</vt:lpstr>
      <vt:lpstr>OblasťNázvuStĺpca5..Q18.1</vt:lpstr>
      <vt:lpstr>OblasťNázvuStĺpca6..P27.1</vt:lpstr>
      <vt:lpstr>OblasťNázvuStĺpca6..Q27.1</vt:lpstr>
      <vt:lpstr>OblasťNázvuStĺpca7..X9.1</vt:lpstr>
      <vt:lpstr>OblasťNázvuStĺpca7..Y9.1</vt:lpstr>
      <vt:lpstr>OblasťNázvuStĺpca8..X18.1</vt:lpstr>
      <vt:lpstr>OblasťNázvuStĺpca8..Y18.1</vt:lpstr>
      <vt:lpstr>OblasťNázvuStĺpca9..X27.1</vt:lpstr>
      <vt:lpstr>OblasťNázvuStĺpca9..Y27.1</vt:lpstr>
      <vt:lpstr>Rok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2017-08-12T10:05:54Z</dcterms:created>
  <dcterms:modified xsi:type="dcterms:W3CDTF">2021-12-17T09:01:21Z</dcterms:modified>
</cp:coreProperties>
</file>