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codeName="ThisWorkbook"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920" windowHeight="16065" xr2:uid="{00000000-000D-0000-FFFF-FFFF00000000}"/>
  </bookViews>
  <sheets>
    <sheet name="Začíname" sheetId="4" r:id="rId1"/>
    <sheet name="PARAMETRE PROJEKTU" sheetId="1" r:id="rId2"/>
    <sheet name="PODROBNOSTI O PROJEKTE" sheetId="2" r:id="rId3"/>
    <sheet name="SÚČTY PROJEKTU" sheetId="3" r:id="rId4"/>
  </sheets>
  <definedNames>
    <definedName name="_xlnm.Print_Titles" localSheetId="2">'PODROBNOSTI O PROJEKTE'!$4:$4</definedName>
    <definedName name="_xlnm.Print_Titles" localSheetId="3">'SÚČTY PROJEKTU'!$5:$5</definedName>
    <definedName name="TypProjektu">Parametre[TYP PROJEKTU]</definedName>
  </definedName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H10" i="2" l="1"/>
  <c r="I10" i="2"/>
  <c r="B3" i="2" l="1"/>
  <c r="E7" i="2" l="1"/>
  <c r="F8" i="2"/>
  <c r="B2" i="2"/>
  <c r="G9" i="2" l="1"/>
  <c r="F9" i="2"/>
  <c r="G8" i="2"/>
  <c r="G7" i="2"/>
  <c r="F7" i="2"/>
  <c r="G6" i="2"/>
  <c r="E6" i="2"/>
  <c r="F6" i="2"/>
  <c r="G5" i="2"/>
  <c r="E5" i="2"/>
  <c r="F5" i="2"/>
  <c r="E9" i="2"/>
  <c r="D9" i="2"/>
  <c r="E8" i="2"/>
  <c r="D8" i="2"/>
  <c r="D7" i="2"/>
  <c r="D6" i="2"/>
  <c r="D5" i="2"/>
  <c r="B3" i="3" l="1"/>
  <c r="B2" i="3"/>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6" i="1"/>
  <c r="I7" i="1"/>
  <c r="I8" i="1"/>
  <c r="I9" i="1"/>
  <c r="I10" i="1"/>
  <c r="I11" i="1"/>
  <c r="K10" i="2" l="1"/>
  <c r="J10" i="2"/>
  <c r="H17" i="1"/>
  <c r="H19" i="1" s="1"/>
  <c r="F17" i="1"/>
  <c r="F19" i="1" s="1"/>
  <c r="G17" i="1"/>
  <c r="G19" i="1" s="1"/>
  <c r="D17" i="1"/>
  <c r="D19" i="1" s="1"/>
  <c r="E17" i="1"/>
  <c r="E19" i="1" s="1"/>
  <c r="F16" i="1"/>
  <c r="F18" i="1" s="1"/>
  <c r="E16" i="1"/>
  <c r="E18" i="1" s="1"/>
  <c r="C17" i="1"/>
  <c r="C19" i="1" s="1"/>
  <c r="D16" i="1"/>
  <c r="D18" i="1" s="1"/>
  <c r="H16" i="1"/>
  <c r="H18" i="1" s="1"/>
  <c r="C16" i="1"/>
  <c r="C18" i="1" s="1"/>
  <c r="G16" i="1"/>
  <c r="G18" i="1" s="1"/>
</calcChain>
</file>

<file path=xl/sharedStrings.xml><?xml version="1.0" encoding="utf-8"?>
<sst xmlns="http://schemas.openxmlformats.org/spreadsheetml/2006/main" count="107" uniqueCount="82">
  <si>
    <t>INFORMÁCIE O TEJTO ŠABLÓNE</t>
  </si>
  <si>
    <t>Zadaním informácií do hárku Parametre projektu aktualizujte stĺpcové grafy. Informácie zadajte aj do hárku Podrobnosti o projekte. Kontingenčná tabuľka v hárku Súčty projektu sa aktualizuje automaticky.</t>
  </si>
  <si>
    <t xml:space="preserve">Poznámka:  </t>
  </si>
  <si>
    <t>Ak chcete získať ďalšie informácie o tabuľkách v hárkoch, v tabuľke stlačte kláves SHIFT a potom kláves F10, vyberte možnosť TABUĽKA a potom vyberte položku ALTERNATÍVNY TEXT. V prípade kontingenčnej tabuľky v hárku Súčty projektu stlačte v tabuľke kláves SHIFT a potom kláves F10, vyberte položku MOŽNOSTI KONTINGENČNEJ TABUĽKY a potom vyberte kartu ALTERNATÍVNY TEXT.</t>
  </si>
  <si>
    <t>V tomto hárku vytvorte parametre projektu. Do bunky napravo zadajte názov spoločnosti. V bunkách v tomto stĺpci nájdete užitočné pokyny.</t>
  </si>
  <si>
    <t>V bunke napravo sa nachádza nadpis tohto hárka.</t>
  </si>
  <si>
    <t>V bunke napravo sa nachádza správa o dôvernosti.</t>
  </si>
  <si>
    <t>V bunke napravo je uvedený tip.</t>
  </si>
  <si>
    <t>Do tabuľky Parametre začínajúcej v bunke napravo zadajte podrobnosti. Ďalší pokyn sa nachádza v bunke A12.</t>
  </si>
  <si>
    <t>Do buniek C12 až H12 napravo zadajte spojené sadzby. Ďalší pokyn je v bunke A14.</t>
  </si>
  <si>
    <t>Názov spoločnosti</t>
  </si>
  <si>
    <t>Plánovanie projektov pre advokátske kancelárie</t>
  </si>
  <si>
    <t>Tieňované bunky sa vypočítavajú automaticky. Netreba do nich nič zadávať.</t>
  </si>
  <si>
    <t>TYP PROJEKTU</t>
  </si>
  <si>
    <t>Založenie podniku</t>
  </si>
  <si>
    <t>Akvizícia podniku</t>
  </si>
  <si>
    <t>Zodpovednosť za výrobok – obhajoba</t>
  </si>
  <si>
    <t>Patentová prihláška</t>
  </si>
  <si>
    <t>Súdne spory so zamestnancami</t>
  </si>
  <si>
    <t>Bankrot</t>
  </si>
  <si>
    <t>Spojené sadzby</t>
  </si>
  <si>
    <t>PLÁNOVANÉ NÁKLADY</t>
  </si>
  <si>
    <t>A SKUTOČNÝCH NÁKLADOV</t>
  </si>
  <si>
    <t>PLÁNOVANÝ POČET HODÍN</t>
  </si>
  <si>
    <t>A SKUTOČNÉHO POČTU HODÍN</t>
  </si>
  <si>
    <t>HLAVNÝ PARTNER</t>
  </si>
  <si>
    <t>OBCHODNÝ PRÁVNIK</t>
  </si>
  <si>
    <t>PODNIK</t>
  </si>
  <si>
    <t>OBHAJCA</t>
  </si>
  <si>
    <t>PRÁVNIK ŠPECIALIZUJÚCI SA NA DUŠEVNÉ VLASNTÍCTVO</t>
  </si>
  <si>
    <t>DUŠEVNÉ VLAST.</t>
  </si>
  <si>
    <t>PRÁVNIK ŠPECIALIZUJÚCI SA NA BANKROTY</t>
  </si>
  <si>
    <t>BANKROT</t>
  </si>
  <si>
    <t>ADMINISTRATÍVNI ZAMESTNANCI</t>
  </si>
  <si>
    <t>V tomto hárku uveďte podrobnosti projektu. Názov spoločnosti v bunke napravo sa aktualizuje automaticky. V bunkách v tomto stĺpci nájdete užitočné pokyny. Začnite stlačením šípky nadol.</t>
  </si>
  <si>
    <t>V bunke napravo je uvedený nadpis hárka. V bunke Y2 je informačný tip.</t>
  </si>
  <si>
    <t>NÁZOV PROJEKTU</t>
  </si>
  <si>
    <t>Projekt 1</t>
  </si>
  <si>
    <t>Projekt 2</t>
  </si>
  <si>
    <t>Projekt 3</t>
  </si>
  <si>
    <t>Projekt 4</t>
  </si>
  <si>
    <t>Projekt 5</t>
  </si>
  <si>
    <t>ODHADOVANÝ ZAČIATOK</t>
  </si>
  <si>
    <t>OKHADOVANÝ KONIEC</t>
  </si>
  <si>
    <t>SKUTOČNÝ ZAČIATOK</t>
  </si>
  <si>
    <t>SKUTOČNÝ KONIEC</t>
  </si>
  <si>
    <t>ODHADOVANÁ PRÁCA</t>
  </si>
  <si>
    <t>SKUTOČNÁ PRÁCA</t>
  </si>
  <si>
    <t>ODHADOVANÉ TRVANIE</t>
  </si>
  <si>
    <t>SKUTOČNÉ TRVANIE</t>
  </si>
  <si>
    <t>HLAVNÝ PARTNER 2</t>
  </si>
  <si>
    <t>OBCHODNÝ PRÁVNIK 2</t>
  </si>
  <si>
    <t>OBHAJCA 2</t>
  </si>
  <si>
    <t>PRÁVNIK ŠPECIALIZUJÚCI SA NA DUŠEVNÉ VLASNTÍCTVO 2</t>
  </si>
  <si>
    <t>PRÁVNIK ŠPECIALIZUJÚCI SA NA BANKROTY 2</t>
  </si>
  <si>
    <t>ADMINISTRATÍVNI ZAMESTNANCI 2</t>
  </si>
  <si>
    <t>INFORMÁCIE:
Ak chcete do tabuľky pridať riadok, vyberte pravú dolnú bunku tela tabuľky (nie v riadku súčtov) a stlačte kláves Tab. Prípadne na mieste tabuľky, kam chcete vložiť riadok, stlačte kláves SHIFT, potom kláves F10 a vyberte položky Vložiť | Riadok tabuľky nad/pod.
Nezabudnite odstrániť všetky nevyužité riadky, pretože kontingenčná tabuľka SÚČTY PROJEKTU použije všetky bunky tabuľky. Ak tak neurobíte, vráti chybné výsledky.</t>
  </si>
  <si>
    <t>Tento hárok uvádza súčty projektu. V bunke napravo sa automaticky aktualizuje názov spoločnosti. V bunkách v tomto stĺpci nájdete užitočné pokyny. Začnite stlačením šípky nadol.</t>
  </si>
  <si>
    <t>Kontingenčná tabuľka začínajúca v bunke napravo sa aktualizuje automaticky.</t>
  </si>
  <si>
    <t>Celkový súčet</t>
  </si>
  <si>
    <t>ODHADOVANÉ</t>
  </si>
  <si>
    <t xml:space="preserve">HLAVNÝ PARTNER </t>
  </si>
  <si>
    <t xml:space="preserve">PODNIK </t>
  </si>
  <si>
    <t xml:space="preserve">OBHAJCA </t>
  </si>
  <si>
    <t xml:space="preserve">DUŠEVNÉ VLASTNÍCTVO </t>
  </si>
  <si>
    <t xml:space="preserve">BANKROT </t>
  </si>
  <si>
    <t xml:space="preserve">ADMINISTRATÍVNI ZAMESTNANCI </t>
  </si>
  <si>
    <t>SKUTOČNÉ</t>
  </si>
  <si>
    <t xml:space="preserve">HLAVNÝ PARTNER  </t>
  </si>
  <si>
    <t xml:space="preserve">OBHAJCA  </t>
  </si>
  <si>
    <t xml:space="preserve">BANKROT  </t>
  </si>
  <si>
    <t xml:space="preserve">DUŠEVNÉ VLASTNÍCTVO  </t>
  </si>
  <si>
    <t xml:space="preserve">ADMINISTRATÍVNI ZAMESTNANCI  </t>
  </si>
  <si>
    <t>INFORMÁCIE: 
Kontingenčná tabuľka sa neobnoví automaticky.  Ak ju chcete obnoviť, vyberte ju (ľubovoľnú bunku v kontingenčnej tabuľke) a potom na karte NÁSTROJE PRE KONTINGENČNÉ TABUĽKY | ANALYZOVAŤ na páse s nástrojmi vyberte položku Obnoviť.  Prípadne v kontingenčnej tabuľke stlačte kombináciu klávesov SHIFT + F10 a potom vyberte položku Obnoviť.</t>
  </si>
  <si>
    <t>CELKOVÁ HODNOTA</t>
  </si>
  <si>
    <t xml:space="preserve">PODNIK  </t>
  </si>
  <si>
    <t>Pomocou tejto šablóny môžete sledovať parametre, podrobnosti a súčty projektov počas plánovanie projektov pre advokátske kancelárie.</t>
  </si>
  <si>
    <t>Vyplnením názov spoločnosti v hárku Parametre projektu sa tento názov automaticky aktualizuje v ďalších hárkoch.</t>
  </si>
  <si>
    <t>V každom hárku sú v stĺpci A uvedené ďalšie pokyny. Tento text je zámerne skrytý. Ak chcete text odstrániť, vyberte stĺpec A a potom stlačte kláves ODSTRÁNIŤ. Ak chcete text zobraziť, vyberte stĺpec A a potom zmeňte farbu písma.</t>
  </si>
  <si>
    <t>Stĺpcový graf zobrazujúci porovnanie plánovaných a skutočných nákladov je v bunke vpravo a stĺpcový graf zobrazujúci porovnanie plánovaného a skutočného počtu hodín je v bunke F14.</t>
  </si>
  <si>
    <t>Do tabuľky Podrobnosti začínajúcej v bunke napravo zadajte príslušné informácie. Typ projektu v tabuľke Podrobnosti vpravo sa automaticky aktualizujú na základe tabuľky Parametre hárka Parametre projektu.</t>
  </si>
  <si>
    <t>V bunke C4 je označenie odhadované, v bunke I4 je označenie skutočné hodnoty a v bunke P4 je informačný tip.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</si>
</sst>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7" formatCode="#,##0\ [$EUR]"/>
    <numFmt numFmtId="168" formatCode="#,##0.00\ [$EUR]"/>
  </numFmts>
  <fonts count="29" x14ac:knownFonts="1">
    <font>
      <sz val="10"/>
      <color theme="1" tint="0.24994659260841701"/>
      <name val="Cambria"/>
      <family val="2"/>
      <scheme val="minor"/>
    </font>
    <font>
      <sz val="11"/>
      <color theme="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1"/>
      <color theme="0"/>
      <name val="Cambria"/>
      <family val="1"/>
      <scheme val="minor"/>
    </font>
    <font>
      <b/>
      <sz val="11"/>
      <color theme="3"/>
      <name val="Cambria"/>
      <family val="2"/>
      <scheme val="minor"/>
    </font>
    <font>
      <b/>
      <sz val="16"/>
      <color theme="0"/>
      <name val="Tahoma"/>
      <family val="2"/>
      <scheme val="major"/>
    </font>
    <font>
      <sz val="11"/>
      <color theme="1" tint="0.24994659260841701"/>
      <name val="Calibri"/>
      <family val="2"/>
    </font>
    <font>
      <b/>
      <sz val="11"/>
      <color theme="1" tint="0.24994659260841701"/>
      <name val="Calibri"/>
      <family val="2"/>
    </font>
    <font>
      <sz val="11"/>
      <color theme="0"/>
      <name val="Calibri"/>
      <family val="2"/>
    </font>
    <font>
      <b/>
      <sz val="11"/>
      <color theme="3" tint="-0.249977111117893"/>
      <name val="Cambria"/>
      <family val="2"/>
      <scheme val="minor"/>
    </font>
    <font>
      <sz val="10"/>
      <color theme="1" tint="0.24994659260841701"/>
      <name val="Cambria"/>
      <family val="2"/>
      <scheme val="minor"/>
    </font>
    <font>
      <sz val="18"/>
      <color theme="3"/>
      <name val="Tahoma"/>
      <family val="2"/>
      <scheme val="maj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s>
  <fills count="3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9" fillId="0" borderId="0" applyNumberForma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5" applyNumberFormat="0" applyAlignment="0" applyProtection="0"/>
    <xf numFmtId="0" fontId="21" fillId="10" borderId="6" applyNumberFormat="0" applyAlignment="0" applyProtection="0"/>
    <xf numFmtId="0" fontId="22" fillId="10" borderId="5" applyNumberFormat="0" applyAlignment="0" applyProtection="0"/>
    <xf numFmtId="0" fontId="23" fillId="0" borderId="7" applyNumberFormat="0" applyFill="0" applyAlignment="0" applyProtection="0"/>
    <xf numFmtId="0" fontId="24" fillId="11" borderId="8" applyNumberFormat="0" applyAlignment="0" applyProtection="0"/>
    <xf numFmtId="0" fontId="25" fillId="0" borderId="0" applyNumberFormat="0" applyFill="0" applyBorder="0" applyAlignment="0" applyProtection="0"/>
    <xf numFmtId="0" fontId="15" fillId="12" borderId="9" applyNumberFormat="0" applyFont="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3">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9" fontId="6" fillId="0" borderId="0" xfId="0" applyNumberFormat="1" applyFont="1"/>
    <xf numFmtId="9" fontId="6" fillId="2" borderId="0" xfId="0" applyNumberFormat="1" applyFont="1" applyFill="1"/>
    <xf numFmtId="0" fontId="7" fillId="0" borderId="0" xfId="0" applyFont="1"/>
    <xf numFmtId="14" fontId="0" fillId="0" borderId="0" xfId="0" applyNumberFormat="1"/>
    <xf numFmtId="0" fontId="0" fillId="0" borderId="0" xfId="0" applyAlignment="1">
      <alignment wrapText="1"/>
    </xf>
    <xf numFmtId="0" fontId="2" fillId="0" borderId="0" xfId="0" applyFont="1" applyAlignment="1">
      <alignment wrapText="1"/>
    </xf>
    <xf numFmtId="0" fontId="8" fillId="0" borderId="0" xfId="0" applyFont="1"/>
    <xf numFmtId="4" fontId="8" fillId="0" borderId="0" xfId="0" applyNumberFormat="1" applyFont="1"/>
    <xf numFmtId="0" fontId="0" fillId="4" borderId="0" xfId="0" applyFill="1" applyAlignment="1">
      <alignment wrapText="1"/>
    </xf>
    <xf numFmtId="0" fontId="5" fillId="0" borderId="0" xfId="3" applyAlignment="1">
      <alignment vertical="top"/>
    </xf>
    <xf numFmtId="0" fontId="2" fillId="0" borderId="0" xfId="0" applyFont="1" applyAlignment="1">
      <alignment vertical="top"/>
    </xf>
    <xf numFmtId="0" fontId="10" fillId="5" borderId="0" xfId="2" applyFont="1" applyFill="1" applyAlignment="1">
      <alignment horizontal="center"/>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xf>
    <xf numFmtId="0" fontId="0" fillId="0" borderId="0" xfId="0" pivotButton="1"/>
    <xf numFmtId="167" fontId="6" fillId="0" borderId="0" xfId="0" applyNumberFormat="1" applyFont="1"/>
    <xf numFmtId="168" fontId="8" fillId="0" borderId="0" xfId="0" applyNumberFormat="1" applyFont="1"/>
    <xf numFmtId="168" fontId="0" fillId="0" borderId="0" xfId="0" applyNumberFormat="1"/>
    <xf numFmtId="167" fontId="0" fillId="0" borderId="0" xfId="0" applyNumberFormat="1"/>
    <xf numFmtId="0" fontId="8" fillId="0" borderId="0" xfId="0" applyFont="1" applyAlignment="1">
      <alignment horizontal="center" wrapText="1"/>
    </xf>
    <xf numFmtId="0" fontId="8" fillId="0" borderId="0" xfId="0" applyFont="1" applyAlignment="1">
      <alignment horizontal="center"/>
    </xf>
    <xf numFmtId="0" fontId="14" fillId="3" borderId="2" xfId="4" applyFont="1" applyFill="1" applyBorder="1" applyAlignment="1">
      <alignment horizontal="center"/>
    </xf>
    <xf numFmtId="0" fontId="14" fillId="3" borderId="3" xfId="4" applyFont="1" applyFill="1" applyBorder="1" applyAlignment="1">
      <alignment horizontal="center"/>
    </xf>
    <xf numFmtId="0" fontId="14" fillId="3" borderId="4" xfId="4" applyFont="1" applyFill="1" applyBorder="1" applyAlignment="1">
      <alignment horizontal="center"/>
    </xf>
    <xf numFmtId="0" fontId="8" fillId="0" borderId="0" xfId="0" applyFont="1" applyAlignment="1">
      <alignment horizontal="center" vertical="top" wrapText="1"/>
    </xf>
    <xf numFmtId="0" fontId="8" fillId="0" borderId="0" xfId="0" applyFont="1" applyAlignment="1">
      <alignment horizontal="center" vertical="top"/>
    </xf>
  </cellXfs>
  <cellStyles count="47">
    <cellStyle name="20 % - zvýraznenie1" xfId="24" builtinId="30" customBuiltin="1"/>
    <cellStyle name="20 % - zvýraznenie2" xfId="28" builtinId="34" customBuiltin="1"/>
    <cellStyle name="20 % - zvýraznenie3" xfId="32" builtinId="38" customBuiltin="1"/>
    <cellStyle name="20 % - zvýraznenie4" xfId="36" builtinId="42" customBuiltin="1"/>
    <cellStyle name="20 % - zvýraznenie5" xfId="40" builtinId="46" customBuiltin="1"/>
    <cellStyle name="20 % - zvýraznenie6" xfId="44" builtinId="50" customBuiltin="1"/>
    <cellStyle name="40 % - zvýraznenie1" xfId="25" builtinId="31" customBuiltin="1"/>
    <cellStyle name="40 % - zvýraznenie2" xfId="29" builtinId="35" customBuiltin="1"/>
    <cellStyle name="40 % - zvýraznenie3" xfId="33" builtinId="39" customBuiltin="1"/>
    <cellStyle name="40 % - zvýraznenie4" xfId="37" builtinId="43" customBuiltin="1"/>
    <cellStyle name="40 % - zvýraznenie5" xfId="41" builtinId="47" customBuiltin="1"/>
    <cellStyle name="40 % - zvýraznenie6" xfId="45" builtinId="51" customBuiltin="1"/>
    <cellStyle name="60 % - zvýraznenie1" xfId="26" builtinId="32" customBuiltin="1"/>
    <cellStyle name="60 % - zvýraznenie2" xfId="30" builtinId="36" customBuiltin="1"/>
    <cellStyle name="60 % - zvýraznenie3" xfId="34" builtinId="40" customBuiltin="1"/>
    <cellStyle name="60 % - zvýraznenie4" xfId="38" builtinId="44" customBuiltin="1"/>
    <cellStyle name="60 % - zvýraznenie5" xfId="42" builtinId="48" customBuiltin="1"/>
    <cellStyle name="60 % - zvýraznenie6" xfId="46" builtinId="52" customBuiltin="1"/>
    <cellStyle name="Čiarka" xfId="5" builtinId="3" customBuiltin="1"/>
    <cellStyle name="Čiarka [0]" xfId="6" builtinId="6" customBuiltin="1"/>
    <cellStyle name="Dobrá" xfId="11" builtinId="26" customBuiltin="1"/>
    <cellStyle name="Kontrolná bunka" xfId="18" builtinId="23" customBuiltin="1"/>
    <cellStyle name="Mena" xfId="7" builtinId="4" customBuiltin="1"/>
    <cellStyle name="Mena [0]" xfId="8" builtinId="7" customBuiltin="1"/>
    <cellStyle name="Nadpis 1" xfId="1" builtinId="16" customBuiltin="1"/>
    <cellStyle name="Nadpis 2" xfId="2" builtinId="17" customBuiltin="1"/>
    <cellStyle name="Nadpis 3" xfId="3" builtinId="18" customBuiltin="1"/>
    <cellStyle name="Nadpis 4" xfId="4" builtinId="19" customBuiltin="1"/>
    <cellStyle name="Názov" xfId="10" builtinId="15" customBuiltin="1"/>
    <cellStyle name="Neutrálna" xfId="13" builtinId="28" customBuiltin="1"/>
    <cellStyle name="Normálna" xfId="0" builtinId="0" customBuiltin="1"/>
    <cellStyle name="Percentá" xfId="9" builtinId="5" customBuiltin="1"/>
    <cellStyle name="Poznámka" xfId="20" builtinId="10" customBuiltin="1"/>
    <cellStyle name="Prepojená bunka" xfId="17" builtinId="24" customBuiltin="1"/>
    <cellStyle name="Spolu" xfId="22" builtinId="25" customBuiltin="1"/>
    <cellStyle name="Text upozornenia" xfId="19" builtinId="11" customBuiltin="1"/>
    <cellStyle name="Vstup" xfId="14" builtinId="20" customBuiltin="1"/>
    <cellStyle name="Výpočet" xfId="16" builtinId="22" customBuiltin="1"/>
    <cellStyle name="Výstup" xfId="15" builtinId="21" customBuiltin="1"/>
    <cellStyle name="Vysvetľujúci text" xfId="21" builtinId="53" customBuiltin="1"/>
    <cellStyle name="Zlá" xfId="12" builtinId="27" customBuiltin="1"/>
    <cellStyle name="Zvýraznenie1" xfId="23" builtinId="29" customBuiltin="1"/>
    <cellStyle name="Zvýraznenie2" xfId="27" builtinId="33" customBuiltin="1"/>
    <cellStyle name="Zvýraznenie3" xfId="31" builtinId="37" customBuiltin="1"/>
    <cellStyle name="Zvýraznenie4" xfId="35" builtinId="41" customBuiltin="1"/>
    <cellStyle name="Zvýraznenie5" xfId="39" builtinId="45" customBuiltin="1"/>
    <cellStyle name="Zvýraznenie6" xfId="43" builtinId="49" customBuiltin="1"/>
  </cellStyles>
  <dxfs count="221">
    <dxf>
      <alignment wrapText="1"/>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68" formatCode="#,##0.00\ [$EUR]"/>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numFmt numFmtId="170" formatCode="#,##0.00\ &quot;€&quot;"/>
    </dxf>
    <dxf>
      <alignment wrapText="1"/>
    </dxf>
    <dxf>
      <font>
        <b val="0"/>
        <i val="0"/>
        <strike val="0"/>
        <condense val="0"/>
        <extend val="0"/>
        <outline val="0"/>
        <shadow val="0"/>
        <u val="none"/>
        <vertAlign val="baseline"/>
        <sz val="11"/>
        <color theme="1"/>
        <name val="Cambria"/>
        <family val="1"/>
        <scheme val="minor"/>
      </font>
    </dxf>
    <dxf>
      <numFmt numFmtId="167" formatCode="#,##0\ [$EUR]"/>
    </dxf>
    <dxf>
      <font>
        <b val="0"/>
        <i val="0"/>
        <strike val="0"/>
        <condense val="0"/>
        <extend val="0"/>
        <outline val="0"/>
        <shadow val="0"/>
        <u val="none"/>
        <vertAlign val="baseline"/>
        <sz val="11"/>
        <color theme="1"/>
        <name val="Cambria"/>
        <family val="1"/>
        <scheme val="minor"/>
      </font>
    </dxf>
    <dxf>
      <numFmt numFmtId="167" formatCode="#,##0\ [$EUR]"/>
    </dxf>
    <dxf>
      <font>
        <b val="0"/>
        <i val="0"/>
        <strike val="0"/>
        <condense val="0"/>
        <extend val="0"/>
        <outline val="0"/>
        <shadow val="0"/>
        <u val="none"/>
        <vertAlign val="baseline"/>
        <sz val="11"/>
        <color theme="1"/>
        <name val="Cambria"/>
        <family val="1"/>
        <scheme val="minor"/>
      </font>
    </dxf>
    <dxf>
      <numFmt numFmtId="167" formatCode="#,##0\ [$EUR]"/>
    </dxf>
    <dxf>
      <font>
        <b val="0"/>
        <i val="0"/>
        <strike val="0"/>
        <condense val="0"/>
        <extend val="0"/>
        <outline val="0"/>
        <shadow val="0"/>
        <u val="none"/>
        <vertAlign val="baseline"/>
        <sz val="11"/>
        <color theme="1"/>
        <name val="Cambria"/>
        <family val="1"/>
        <scheme val="minor"/>
      </font>
    </dxf>
    <dxf>
      <numFmt numFmtId="167" formatCode="#,##0\ [$EUR]"/>
    </dxf>
    <dxf>
      <font>
        <b val="0"/>
        <i val="0"/>
        <strike val="0"/>
        <condense val="0"/>
        <extend val="0"/>
        <outline val="0"/>
        <shadow val="0"/>
        <u val="none"/>
        <vertAlign val="baseline"/>
        <sz val="11"/>
        <color theme="1"/>
        <name val="Cambria"/>
        <family val="1"/>
        <scheme val="minor"/>
      </font>
    </dxf>
    <dxf>
      <numFmt numFmtId="167" formatCode="#,##0\ [$EUR]"/>
    </dxf>
    <dxf>
      <font>
        <b val="0"/>
        <i val="0"/>
        <strike val="0"/>
        <condense val="0"/>
        <extend val="0"/>
        <outline val="0"/>
        <shadow val="0"/>
        <u val="none"/>
        <vertAlign val="baseline"/>
        <sz val="11"/>
        <color theme="1"/>
        <name val="Cambria"/>
        <family val="1"/>
        <scheme val="minor"/>
      </font>
    </dxf>
    <dxf>
      <numFmt numFmtId="167" formatCode="#,##0\ [$EUR]"/>
    </dxf>
    <dxf>
      <font>
        <b val="0"/>
        <i val="0"/>
        <strike val="0"/>
        <condense val="0"/>
        <extend val="0"/>
        <outline val="0"/>
        <shadow val="0"/>
        <u val="none"/>
        <vertAlign val="baseline"/>
        <sz val="11"/>
        <color theme="1"/>
        <name val="Cambria"/>
        <family val="1"/>
        <scheme val="minor"/>
      </font>
    </dxf>
    <dxf>
      <numFmt numFmtId="167" formatCode="#,##0\ [$EUR]"/>
    </dxf>
    <dxf>
      <font>
        <b val="0"/>
        <i val="0"/>
        <strike val="0"/>
        <condense val="0"/>
        <extend val="0"/>
        <outline val="0"/>
        <shadow val="0"/>
        <u val="none"/>
        <vertAlign val="baseline"/>
        <sz val="11"/>
        <color theme="1"/>
        <name val="Cambria"/>
        <family val="1"/>
        <scheme val="minor"/>
      </font>
    </dxf>
    <dxf>
      <numFmt numFmtId="167" formatCode="#,##0\ [$EUR]"/>
    </dxf>
    <dxf>
      <font>
        <b val="0"/>
        <i val="0"/>
        <strike val="0"/>
        <condense val="0"/>
        <extend val="0"/>
        <outline val="0"/>
        <shadow val="0"/>
        <u val="none"/>
        <vertAlign val="baseline"/>
        <sz val="11"/>
        <color theme="1"/>
        <name val="Cambria"/>
        <family val="1"/>
        <scheme val="minor"/>
      </font>
    </dxf>
    <dxf>
      <numFmt numFmtId="167" formatCode="#,##0\ [$EUR]"/>
    </dxf>
    <dxf>
      <font>
        <b val="0"/>
        <i val="0"/>
        <strike val="0"/>
        <condense val="0"/>
        <extend val="0"/>
        <outline val="0"/>
        <shadow val="0"/>
        <u val="none"/>
        <vertAlign val="baseline"/>
        <sz val="11"/>
        <color theme="1"/>
        <name val="Cambria"/>
        <family val="1"/>
        <scheme val="minor"/>
      </font>
    </dxf>
    <dxf>
      <numFmt numFmtId="167" formatCode="#,##0\ [$EUR]"/>
    </dxf>
    <dxf>
      <font>
        <b val="0"/>
        <i val="0"/>
        <strike val="0"/>
        <condense val="0"/>
        <extend val="0"/>
        <outline val="0"/>
        <shadow val="0"/>
        <u val="none"/>
        <vertAlign val="baseline"/>
        <sz val="11"/>
        <color theme="1"/>
        <name val="Cambria"/>
        <family val="1"/>
        <scheme val="minor"/>
      </font>
    </dxf>
    <dxf>
      <numFmt numFmtId="167" formatCode="#,##0\ [$EUR]"/>
    </dxf>
    <dxf>
      <font>
        <b val="0"/>
        <i val="0"/>
        <strike val="0"/>
        <condense val="0"/>
        <extend val="0"/>
        <outline val="0"/>
        <shadow val="0"/>
        <u val="none"/>
        <vertAlign val="baseline"/>
        <sz val="11"/>
        <color theme="1"/>
        <name val="Cambria"/>
        <family val="1"/>
        <scheme val="minor"/>
      </font>
    </dxf>
    <dxf>
      <numFmt numFmtId="167" formatCode="#,##0\ [$EUR]"/>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numFmt numFmtId="0" formatCode="General"/>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numFmt numFmtId="19" formatCode="dd/mm/yyyy"/>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1"/>
        <color theme="1"/>
        <name val="Cambria"/>
        <family val="1"/>
        <scheme val="minor"/>
      </font>
    </dxf>
    <dxf>
      <font>
        <b val="0"/>
        <i val="0"/>
        <strike val="0"/>
        <condense val="0"/>
        <extend val="0"/>
        <outline val="0"/>
        <shadow val="0"/>
        <u val="none"/>
        <vertAlign val="baseline"/>
        <sz val="10"/>
        <color theme="1"/>
        <name val="Tahoma"/>
        <scheme val="major"/>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POROVNANIE PLÁNOVANÝCH A SKUTOČNÝCH NÁKLADOV</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sk-SK"/>
        </a:p>
      </c:txPr>
    </c:title>
    <c:autoTitleDeleted val="0"/>
    <c:plotArea>
      <c:layout/>
      <c:barChart>
        <c:barDir val="col"/>
        <c:grouping val="clustered"/>
        <c:varyColors val="0"/>
        <c:ser>
          <c:idx val="0"/>
          <c:order val="0"/>
          <c:tx>
            <c:strRef>
              <c:f>'PARAMETRE PROJEKTU'!$B$16</c:f>
              <c:strCache>
                <c:ptCount val="1"/>
                <c:pt idx="0">
                  <c:v>PLÁNOVANÉ NÁKLADY</c:v>
                </c:pt>
              </c:strCache>
            </c:strRef>
          </c:tx>
          <c:spPr>
            <a:solidFill>
              <a:schemeClr val="accent1"/>
            </a:solidFill>
            <a:ln>
              <a:noFill/>
            </a:ln>
            <a:effectLst/>
          </c:spPr>
          <c:invertIfNegative val="0"/>
          <c:cat>
            <c:strRef>
              <c:f>'PARAMETRE PROJEKTU'!$C$15:$H$15</c:f>
              <c:strCache>
                <c:ptCount val="6"/>
                <c:pt idx="0">
                  <c:v>HLAVNÝ PARTNER</c:v>
                </c:pt>
                <c:pt idx="1">
                  <c:v>PODNIK</c:v>
                </c:pt>
                <c:pt idx="2">
                  <c:v>OBHAJCA</c:v>
                </c:pt>
                <c:pt idx="3">
                  <c:v>DUŠEVNÉ VLAST.</c:v>
                </c:pt>
                <c:pt idx="4">
                  <c:v>BANKROT</c:v>
                </c:pt>
                <c:pt idx="5">
                  <c:v>ADMINISTRATÍVNI ZAMESTNANCI</c:v>
                </c:pt>
              </c:strCache>
            </c:strRef>
          </c:cat>
          <c:val>
            <c:numRef>
              <c:f>'PARAMETRE PROJEKTU'!$C$16:$H$16</c:f>
              <c:numCache>
                <c:formatCode>#\ ##0.00\ [$EUR]</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'PARAMETRE PROJEKTU'!$B$17</c:f>
              <c:strCache>
                <c:ptCount val="1"/>
                <c:pt idx="0">
                  <c:v>A SKUTOČNÝCH NÁKLADOV</c:v>
                </c:pt>
              </c:strCache>
            </c:strRef>
          </c:tx>
          <c:spPr>
            <a:solidFill>
              <a:schemeClr val="accent2"/>
            </a:solidFill>
            <a:ln>
              <a:noFill/>
            </a:ln>
            <a:effectLst/>
          </c:spPr>
          <c:invertIfNegative val="0"/>
          <c:cat>
            <c:strRef>
              <c:f>'PARAMETRE PROJEKTU'!$C$15:$H$15</c:f>
              <c:strCache>
                <c:ptCount val="6"/>
                <c:pt idx="0">
                  <c:v>HLAVNÝ PARTNER</c:v>
                </c:pt>
                <c:pt idx="1">
                  <c:v>PODNIK</c:v>
                </c:pt>
                <c:pt idx="2">
                  <c:v>OBHAJCA</c:v>
                </c:pt>
                <c:pt idx="3">
                  <c:v>DUŠEVNÉ VLAST.</c:v>
                </c:pt>
                <c:pt idx="4">
                  <c:v>BANKROT</c:v>
                </c:pt>
                <c:pt idx="5">
                  <c:v>ADMINISTRATÍVNI ZAMESTNANCI</c:v>
                </c:pt>
              </c:strCache>
            </c:strRef>
          </c:cat>
          <c:val>
            <c:numRef>
              <c:f>'PARAMETRE PROJEKTU'!$C$17:$H$17</c:f>
              <c:numCache>
                <c:formatCode>#\ ##0.00\ [$EUR]</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99"/>
        <c:axId val="243720024"/>
        <c:axId val="243728600"/>
      </c:barChart>
      <c:catAx>
        <c:axId val="24372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sk-SK"/>
          </a:p>
        </c:txPr>
        <c:crossAx val="243728600"/>
        <c:crosses val="autoZero"/>
        <c:auto val="1"/>
        <c:lblAlgn val="ctr"/>
        <c:lblOffset val="100"/>
        <c:noMultiLvlLbl val="0"/>
      </c:catAx>
      <c:valAx>
        <c:axId val="243728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 ##0.00\ [$EUR]"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243720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POROVNANIE PLÁNOVANÉHO A SKUTOČNÉHO POČTU HODÍN</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sk-SK"/>
        </a:p>
      </c:txPr>
    </c:title>
    <c:autoTitleDeleted val="0"/>
    <c:plotArea>
      <c:layout/>
      <c:barChart>
        <c:barDir val="col"/>
        <c:grouping val="clustered"/>
        <c:varyColors val="0"/>
        <c:ser>
          <c:idx val="0"/>
          <c:order val="0"/>
          <c:tx>
            <c:strRef>
              <c:f>'PARAMETRE PROJEKTU'!$B$18</c:f>
              <c:strCache>
                <c:ptCount val="1"/>
                <c:pt idx="0">
                  <c:v>PLÁNOVANÝ POČET HODÍN</c:v>
                </c:pt>
              </c:strCache>
            </c:strRef>
          </c:tx>
          <c:spPr>
            <a:solidFill>
              <a:schemeClr val="accent1"/>
            </a:solidFill>
            <a:ln>
              <a:noFill/>
            </a:ln>
            <a:effectLst/>
          </c:spPr>
          <c:invertIfNegative val="0"/>
          <c:cat>
            <c:strRef>
              <c:f>'PARAMETRE PROJEKTU'!$C$15:$H$15</c:f>
              <c:strCache>
                <c:ptCount val="6"/>
                <c:pt idx="0">
                  <c:v>HLAVNÝ PARTNER</c:v>
                </c:pt>
                <c:pt idx="1">
                  <c:v>PODNIK</c:v>
                </c:pt>
                <c:pt idx="2">
                  <c:v>OBHAJCA</c:v>
                </c:pt>
                <c:pt idx="3">
                  <c:v>DUŠEVNÉ VLAST.</c:v>
                </c:pt>
                <c:pt idx="4">
                  <c:v>BANKROT</c:v>
                </c:pt>
                <c:pt idx="5">
                  <c:v>ADMINISTRATÍVNI ZAMESTNANCI</c:v>
                </c:pt>
              </c:strCache>
            </c:strRef>
          </c:cat>
          <c:val>
            <c:numRef>
              <c:f>'PARAMETRE PROJEKTU'!$C$18:$H$18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'PARAMETRE PROJEKTU'!$B$19</c:f>
              <c:strCache>
                <c:ptCount val="1"/>
                <c:pt idx="0">
                  <c:v>A SKUTOČNÉHO POČTU HODÍN</c:v>
                </c:pt>
              </c:strCache>
            </c:strRef>
          </c:tx>
          <c:spPr>
            <a:solidFill>
              <a:schemeClr val="accent2"/>
            </a:solidFill>
            <a:ln>
              <a:noFill/>
            </a:ln>
            <a:effectLst/>
          </c:spPr>
          <c:invertIfNegative val="0"/>
          <c:cat>
            <c:strRef>
              <c:f>'PARAMETRE PROJEKTU'!$C$15:$H$15</c:f>
              <c:strCache>
                <c:ptCount val="6"/>
                <c:pt idx="0">
                  <c:v>HLAVNÝ PARTNER</c:v>
                </c:pt>
                <c:pt idx="1">
                  <c:v>PODNIK</c:v>
                </c:pt>
                <c:pt idx="2">
                  <c:v>OBHAJCA</c:v>
                </c:pt>
                <c:pt idx="3">
                  <c:v>DUŠEVNÉ VLAST.</c:v>
                </c:pt>
                <c:pt idx="4">
                  <c:v>BANKROT</c:v>
                </c:pt>
                <c:pt idx="5">
                  <c:v>ADMINISTRATÍVNI ZAMESTNANCI</c:v>
                </c:pt>
              </c:strCache>
            </c:strRef>
          </c:cat>
          <c:val>
            <c:numRef>
              <c:f>'PARAMETRE PROJEKTU'!$C$19:$H$19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99"/>
        <c:axId val="243689824"/>
        <c:axId val="243690208"/>
      </c:barChart>
      <c:catAx>
        <c:axId val="2436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sk-SK"/>
          </a:p>
        </c:txPr>
        <c:crossAx val="243690208"/>
        <c:crosses val="autoZero"/>
        <c:auto val="1"/>
        <c:lblAlgn val="ctr"/>
        <c:lblOffset val="100"/>
        <c:noMultiLvlLbl val="0"/>
      </c:catAx>
      <c:valAx>
        <c:axId val="2436902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2436898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12</xdr:row>
      <xdr:rowOff>180974</xdr:rowOff>
    </xdr:from>
    <xdr:to>
      <xdr:col>4</xdr:col>
      <xdr:colOff>453450</xdr:colOff>
      <xdr:row>42</xdr:row>
      <xdr:rowOff>76200</xdr:rowOff>
    </xdr:to>
    <xdr:graphicFrame macro="">
      <xdr:nvGraphicFramePr>
        <xdr:cNvPr id="7" name="Graf 6" descr="Stĺpcový graf zobrazujúci porovnanie plánovaných a skutočných nákladov">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695324</xdr:colOff>
      <xdr:row>12</xdr:row>
      <xdr:rowOff>180974</xdr:rowOff>
    </xdr:from>
    <xdr:to>
      <xdr:col>8</xdr:col>
      <xdr:colOff>701099</xdr:colOff>
      <xdr:row>42</xdr:row>
      <xdr:rowOff>76200</xdr:rowOff>
    </xdr:to>
    <xdr:graphicFrame macro="">
      <xdr:nvGraphicFramePr>
        <xdr:cNvPr id="8" name="Graf 7" descr="Stĺpcový graf zobrazujúci porovnanie plánovaného a skutočného počtu hodín">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1</xdr:rowOff>
    </xdr:from>
    <xdr:to>
      <xdr:col>28</xdr:col>
      <xdr:colOff>590550</xdr:colOff>
      <xdr:row>15</xdr:row>
      <xdr:rowOff>9526</xdr:rowOff>
    </xdr:to>
    <xdr:sp macro="" textlink="">
      <xdr:nvSpPr>
        <xdr:cNvPr id="3" name="Obdĺžnik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10953750" y="447676"/>
          <a:ext cx="3028950" cy="3105150"/>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sk" sz="1800">
              <a:solidFill>
                <a:schemeClr val="tx1">
                  <a:lumMod val="65000"/>
                  <a:lumOff val="35000"/>
                </a:schemeClr>
              </a:solidFill>
              <a:latin typeface="+mj-lt"/>
            </a:rPr>
            <a:t>INFORMÁCI</a:t>
          </a:r>
          <a:r>
            <a:rPr lang="en-US" sz="1800">
              <a:solidFill>
                <a:schemeClr val="tx1">
                  <a:lumMod val="65000"/>
                  <a:lumOff val="35000"/>
                </a:schemeClr>
              </a:solidFill>
              <a:latin typeface="+mj-lt"/>
            </a:rPr>
            <a:t>E</a:t>
          </a:r>
          <a:endParaRPr lang="sk" sz="1800">
            <a:solidFill>
              <a:schemeClr val="tx1">
                <a:lumMod val="65000"/>
                <a:lumOff val="35000"/>
              </a:schemeClr>
            </a:solidFill>
            <a:latin typeface="+mj-lt"/>
          </a:endParaRPr>
        </a:p>
        <a:p>
          <a:pPr algn="l" rtl="0"/>
          <a:endParaRPr lang="en-US" sz="1100">
            <a:solidFill>
              <a:schemeClr val="tx1">
                <a:lumMod val="65000"/>
                <a:lumOff val="35000"/>
              </a:schemeClr>
            </a:solidFill>
          </a:endParaRPr>
        </a:p>
        <a:p>
          <a:pPr algn="l" rtl="0"/>
          <a:r>
            <a:rPr lang="sk" sz="1100">
              <a:solidFill>
                <a:schemeClr val="tx1">
                  <a:lumMod val="65000"/>
                  <a:lumOff val="35000"/>
                </a:schemeClr>
              </a:solidFill>
            </a:rPr>
            <a:t>Ak chcete pridať riadok, vyberte</a:t>
          </a:r>
          <a:r>
            <a:rPr lang="sk" sz="1100" baseline="0">
              <a:solidFill>
                <a:schemeClr val="tx1">
                  <a:lumMod val="65000"/>
                  <a:lumOff val="35000"/>
                </a:schemeClr>
              </a:solidFill>
            </a:rPr>
            <a:t> pravú dolnú bunku tela tabuľky (nie v riadku súčtov) a potom stlačte kláves Tab. Prípadne na mieste tabuľky, kam chcete riadok vložiť, stlačte kláves SHIFT, potom kláves F10 a vyberte položky Vložiť | Riadok tabuľky nad/pod.</a:t>
          </a:r>
        </a:p>
        <a:p>
          <a:pPr algn="l" rtl="0"/>
          <a:endParaRPr lang="en-US" sz="1100" baseline="0">
            <a:solidFill>
              <a:schemeClr val="tx1">
                <a:lumMod val="65000"/>
                <a:lumOff val="35000"/>
              </a:schemeClr>
            </a:solidFill>
          </a:endParaRPr>
        </a:p>
        <a:p>
          <a:pPr algn="l" rtl="0"/>
          <a:r>
            <a:rPr lang="sk" sz="1100" baseline="0">
              <a:solidFill>
                <a:schemeClr val="tx1">
                  <a:lumMod val="65000"/>
                  <a:lumOff val="35000"/>
                </a:schemeClr>
              </a:solidFill>
            </a:rPr>
            <a:t>Nezabudnite odstrániť všetky nevyužité riadky, pretože kontingenčná tabuľka SÚČTY PROJEKTU použije všetky bunky tabuľky. Ak tak neurobíte, vráti chybné výsledky.</a:t>
          </a:r>
        </a:p>
        <a:p>
          <a:pPr algn="l" rtl="0"/>
          <a:endParaRPr lang="en-US" sz="1100" baseline="0">
            <a:solidFill>
              <a:schemeClr val="tx1">
                <a:lumMod val="65000"/>
                <a:lumOff val="35000"/>
              </a:schemeClr>
            </a:solidFill>
          </a:endParaRPr>
        </a:p>
        <a:p>
          <a:pPr algn="l" rtl="0"/>
          <a:r>
            <a:rPr lang="sk" sz="1100" baseline="0">
              <a:solidFill>
                <a:schemeClr val="tx1">
                  <a:lumMod val="65000"/>
                  <a:lumOff val="35000"/>
                </a:schemeClr>
              </a:solidFill>
            </a:rPr>
            <a:t>Ak chcete tento informačný tip odstrániť, vyberte ľubovoľný okraj a stlačte kláves Delete.</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17</xdr:row>
      <xdr:rowOff>104775</xdr:rowOff>
    </xdr:to>
    <xdr:sp macro="" textlink="">
      <xdr:nvSpPr>
        <xdr:cNvPr id="2" name="Obdĺžnik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3011150" y="885825"/>
          <a:ext cx="3028950" cy="27813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sk" sz="1800">
              <a:solidFill>
                <a:schemeClr val="tx1">
                  <a:lumMod val="65000"/>
                  <a:lumOff val="35000"/>
                </a:schemeClr>
              </a:solidFill>
              <a:latin typeface="+mj-lt"/>
            </a:rPr>
            <a:t>INFORMÁCIA</a:t>
          </a:r>
        </a:p>
        <a:p>
          <a:pPr algn="l" rtl="0"/>
          <a:endParaRPr lang="en-US" sz="1100">
            <a:solidFill>
              <a:schemeClr val="tx1">
                <a:lumMod val="65000"/>
                <a:lumOff val="35000"/>
              </a:schemeClr>
            </a:solidFill>
          </a:endParaRPr>
        </a:p>
        <a:p>
          <a:pPr algn="l" rtl="0"/>
          <a:r>
            <a:rPr lang="sk" sz="1100">
              <a:solidFill>
                <a:schemeClr val="tx1">
                  <a:lumMod val="65000"/>
                  <a:lumOff val="35000"/>
                </a:schemeClr>
              </a:solidFill>
            </a:rPr>
            <a:t>Kontingenčná tabuľka sa neobnoví automaticky.  Ak ju chcete obnoviť, vyberte</a:t>
          </a:r>
          <a:r>
            <a:rPr lang="sk" sz="1100" baseline="0">
              <a:solidFill>
                <a:schemeClr val="tx1">
                  <a:lumMod val="65000"/>
                  <a:lumOff val="35000"/>
                </a:schemeClr>
              </a:solidFill>
            </a:rPr>
            <a:t> ju (ľubovoľnú bunku v kontingenčnej tabuľke) a potom na karte NÁSTROJE PRE KONTINGENČNÉ TABUĽKY | ANALYZOVAŤ na páse s nástrojmi stlačte položku Obnoviť.  Takisto môžete stlačiť kláves SHIFT a potom, keď sa nachádzate v kontingenčnej tabuľke, kláves F10 a vyberať položku Obnoviť.</a:t>
          </a:r>
        </a:p>
        <a:p>
          <a:pPr algn="l" rtl="0"/>
          <a:endParaRPr lang="en-US" sz="1100" baseline="0">
            <a:solidFill>
              <a:schemeClr val="tx1">
                <a:lumMod val="65000"/>
                <a:lumOff val="35000"/>
              </a:schemeClr>
            </a:solidFill>
          </a:endParaRPr>
        </a:p>
        <a:p>
          <a:pPr algn="l" rtl="0"/>
          <a:r>
            <a:rPr lang="sk" sz="1100" baseline="0">
              <a:solidFill>
                <a:schemeClr val="tx1">
                  <a:lumMod val="65000"/>
                  <a:lumOff val="35000"/>
                </a:schemeClr>
              </a:solidFill>
            </a:rPr>
            <a:t>Ak chcete tento informačný tip odstrániť, vyberte ľubovoľný okraj a stlačte kláves Delete.</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5.717060185183" createdVersion="5" refreshedVersion="6" minRefreshableVersion="3" recordCount="5" xr:uid="{00000000-000A-0000-FFFF-FFFF00000000}">
  <cacheSource type="worksheet">
    <worksheetSource name="Podrobnosti"/>
  </cacheSource>
  <cacheFields count="22">
    <cacheField name="NÁZOV PROJEKTU" numFmtId="0">
      <sharedItems count="5">
        <s v="Projekt 1"/>
        <s v="Projekt 2"/>
        <s v="Projekt 3"/>
        <s v="Projekt 4"/>
        <s v="Projekt 5"/>
      </sharedItems>
    </cacheField>
    <cacheField name="TYP PROJEKTU" numFmtId="0">
      <sharedItems/>
    </cacheField>
    <cacheField name="ODHADOVANÝ ZAČIATOK" numFmtId="14">
      <sharedItems containsSemiMixedTypes="0" containsNonDate="0" containsDate="1" containsString="0" minDate="2019-02-19T00:00:00" maxDate="2019-09-28T00:00:00"/>
    </cacheField>
    <cacheField name="OKHADOVANÝ KONIEC" numFmtId="14">
      <sharedItems containsSemiMixedTypes="0" containsNonDate="0" containsDate="1" containsString="0" minDate="2019-04-20T00:00:00" maxDate="2019-10-28T00:00:00"/>
    </cacheField>
    <cacheField name="SKUTOČNÝ ZAČIATOK" numFmtId="14">
      <sharedItems containsSemiMixedTypes="0" containsNonDate="0" containsDate="1" containsString="0" minDate="2019-03-01T00:00:00" maxDate="2019-10-08T00:00:00"/>
    </cacheField>
    <cacheField name="SKUTOČNÝ KONIEC" numFmtId="14">
      <sharedItems containsSemiMixedTypes="0" containsNonDate="0" containsDate="1" containsString="0" minDate="2019-04-25T00:00:00" maxDate="2019-11-06T00:00:00"/>
    </cacheField>
    <cacheField name="ODHADOVANÁ PRÁCA" numFmtId="0">
      <sharedItems containsSemiMixedTypes="0" containsString="0" containsNumber="1" containsInteger="1" minValue="150" maxValue="500"/>
    </cacheField>
    <cacheField name="SKUTOČNÁ PRÁCA" numFmtId="0">
      <sharedItems containsSemiMixedTypes="0" containsString="0" containsNumber="1" containsInteger="1" minValue="145" maxValue="500"/>
    </cacheField>
    <cacheField name="ODHADOVANÉ TRVANIE" numFmtId="0">
      <sharedItems containsSemiMixedTypes="0" containsString="0" containsNumber="1" containsInteger="1" minValue="0" maxValue="69"/>
    </cacheField>
    <cacheField name="SKUTOČNÉ TRVANIE" numFmtId="0">
      <sharedItems containsSemiMixedTypes="0" containsString="0" containsNumber="1" containsInteger="1" minValue="0" maxValue="69"/>
    </cacheField>
    <cacheField name="HLAVNÝ PARTNER" numFmtId="167">
      <sharedItems containsSemiMixedTypes="0" containsString="0" containsNumber="1" containsInteger="1" minValue="5250" maxValue="35000"/>
    </cacheField>
    <cacheField name="OBCHODNÝ PRÁVNIK" numFmtId="167">
      <sharedItems containsSemiMixedTypes="0" containsString="0" containsNumber="1" containsInteger="1" minValue="0" maxValue="40000"/>
    </cacheField>
    <cacheField name="OBHAJCA" numFmtId="167">
      <sharedItems containsSemiMixedTypes="0" containsString="0" containsNumber="1" containsInteger="1" minValue="0" maxValue="75000"/>
    </cacheField>
    <cacheField name="PRÁVNIK ŠPECIALIZUJÚCI SA NA DUŠEVNÉ VLASNTÍCTVO" numFmtId="167">
      <sharedItems containsSemiMixedTypes="0" containsString="0" containsNumber="1" containsInteger="1" minValue="0" maxValue="24750"/>
    </cacheField>
    <cacheField name="PRÁVNIK ŠPECIALIZUJÚCI SA NA BANKROTY" numFmtId="167">
      <sharedItems containsSemiMixedTypes="0" containsString="0" containsNumber="1" containsInteger="1" minValue="0" maxValue="0"/>
    </cacheField>
    <cacheField name="ADMINISTRATÍVNI ZAMESTNANCI" numFmtId="167">
      <sharedItems containsSemiMixedTypes="0" containsString="0" containsNumber="1" containsInteger="1" minValue="5625" maxValue="20000"/>
    </cacheField>
    <cacheField name="HLAVNÝ PARTNER 2" numFmtId="167">
      <sharedItems containsSemiMixedTypes="0" containsString="0" containsNumber="1" containsInteger="1" minValue="5075" maxValue="35000"/>
    </cacheField>
    <cacheField name="OBCHODNÝ PRÁVNIK 2" numFmtId="167">
      <sharedItems containsSemiMixedTypes="0" containsString="0" containsNumber="1" containsInteger="1" minValue="0" maxValue="39000"/>
    </cacheField>
    <cacheField name="OBHAJCA 2" numFmtId="167">
      <sharedItems containsSemiMixedTypes="0" containsString="0" containsNumber="1" containsInteger="1" minValue="0" maxValue="75000"/>
    </cacheField>
    <cacheField name="PRÁVNIK ŠPECIALIZUJÚCI SA NA DUŠEVNÉ VLASNTÍCTVO 2" numFmtId="167">
      <sharedItems containsSemiMixedTypes="0" containsString="0" containsNumber="1" containsInteger="1" minValue="0" maxValue="23925"/>
    </cacheField>
    <cacheField name="PRÁVNIK ŠPECIALIZUJÚCI SA NA BANKROTY 2" numFmtId="167">
      <sharedItems containsSemiMixedTypes="0" containsString="0" containsNumber="1" containsInteger="1" minValue="0" maxValue="0"/>
    </cacheField>
    <cacheField name="ADMINISTRATÍVNI ZAMESTNANCI 2" numFmtId="167">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Založenie podniku"/>
    <d v="2019-02-19T00:00:00"/>
    <d v="2019-04-20T00:00:00"/>
    <d v="2019-03-01T00:00:00"/>
    <d v="2019-04-25T00:00:00"/>
    <n v="200"/>
    <n v="220"/>
    <n v="61"/>
    <n v="54"/>
    <n v="7000"/>
    <n v="20000"/>
    <n v="0"/>
    <n v="0"/>
    <n v="0"/>
    <n v="12500"/>
    <n v="7700"/>
    <n v="22000"/>
    <n v="0"/>
    <n v="0"/>
    <n v="0"/>
    <n v="13750"/>
  </r>
  <r>
    <x v="1"/>
    <s v="Akvizícia podniku"/>
    <d v="2019-03-21T00:00:00"/>
    <d v="2019-05-30T00:00:00"/>
    <d v="2019-03-31T00:00:00"/>
    <d v="2019-06-09T00:00:00"/>
    <n v="400"/>
    <n v="390"/>
    <n v="69"/>
    <n v="69"/>
    <n v="14000"/>
    <n v="40000"/>
    <n v="0"/>
    <n v="11000"/>
    <n v="0"/>
    <n v="20000"/>
    <n v="13650"/>
    <n v="39000"/>
    <n v="0"/>
    <n v="10725"/>
    <n v="0"/>
    <n v="19500"/>
  </r>
  <r>
    <x v="2"/>
    <s v="Zodpovednosť za výrobok – obhajoba"/>
    <d v="2019-07-19T00:00:00"/>
    <d v="2019-07-19T00:00:00"/>
    <d v="2019-07-19T00:00:00"/>
    <d v="2019-08-08T00:00:00"/>
    <n v="500"/>
    <n v="500"/>
    <n v="0"/>
    <n v="19"/>
    <n v="35000"/>
    <n v="0"/>
    <n v="75000"/>
    <n v="0"/>
    <n v="0"/>
    <n v="18750"/>
    <n v="35000"/>
    <n v="0"/>
    <n v="75000"/>
    <n v="0"/>
    <n v="0"/>
    <n v="18750"/>
  </r>
  <r>
    <x v="3"/>
    <s v="Patentová prihláška"/>
    <d v="2019-09-07T00:00:00"/>
    <d v="2019-10-07T00:00:00"/>
    <d v="2019-10-07T00:00:00"/>
    <d v="2019-10-07T00:00:00"/>
    <n v="150"/>
    <n v="145"/>
    <n v="30"/>
    <n v="0"/>
    <n v="5250"/>
    <n v="0"/>
    <n v="0"/>
    <n v="24750"/>
    <n v="0"/>
    <n v="5625"/>
    <n v="5075"/>
    <n v="0"/>
    <n v="0"/>
    <n v="23925"/>
    <n v="0"/>
    <n v="5437.5"/>
  </r>
  <r>
    <x v="4"/>
    <s v="Súdne spory so zamestnancami"/>
    <d v="2019-09-27T00:00:00"/>
    <d v="2019-10-27T00:00:00"/>
    <d v="2019-10-07T00:00:00"/>
    <d v="2019-11-05T00:00:00"/>
    <n v="250"/>
    <n v="255"/>
    <n v="30"/>
    <n v="28"/>
    <n v="17500"/>
    <n v="6250"/>
    <n v="30000"/>
    <n v="0"/>
    <n v="0"/>
    <n v="9375"/>
    <n v="17850"/>
    <n v="6375"/>
    <n v="30600"/>
    <n v="0"/>
    <n v="0"/>
    <n v="95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SúčtyKontingenčnejTabuľky" cacheId="3"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HLAVNÝ PARTNER " fld="10" baseField="0" baseItem="0" numFmtId="168"/>
    <dataField name="PODNIK " fld="11" baseField="0" baseItem="0" numFmtId="168"/>
    <dataField name="OBHAJCA " fld="12" baseField="0" baseItem="0" numFmtId="168"/>
    <dataField name="DUŠEVNÉ VLASTNÍCTVO " fld="13" baseField="0" baseItem="0" numFmtId="168"/>
    <dataField name="BANKROT " fld="14" baseField="0" baseItem="0" numFmtId="168"/>
    <dataField name="ADMINISTRATÍVNI ZAMESTNANCI " fld="15" baseField="0" baseItem="0" numFmtId="168"/>
    <dataField name="HLAVNÝ PARTNER  " fld="16" baseField="0" baseItem="0" numFmtId="168"/>
    <dataField name="PODNIK  " fld="17" baseField="0" baseItem="0" numFmtId="168"/>
    <dataField name="OBHAJCA  " fld="18" baseField="0" baseItem="0" numFmtId="168"/>
    <dataField name="BANKROT  " fld="19" baseField="0" baseItem="0" numFmtId="168"/>
    <dataField name="DUŠEVNÉ VLASTNÍCTVO  " fld="20" baseField="0" baseItem="0" numFmtId="168"/>
    <dataField name="ADMINISTRATÍVNI ZAMESTNANCI  " fld="21" baseField="0" baseItem="0" numFmtId="168"/>
  </dataFields>
  <formats count="85">
    <format dxfId="169">
      <pivotArea dataOnly="0" labelOnly="1" outline="0" fieldPosition="0">
        <references count="1">
          <reference field="4294967294" count="12">
            <x v="0"/>
            <x v="1"/>
            <x v="2"/>
            <x v="3"/>
            <x v="4"/>
            <x v="5"/>
            <x v="6"/>
            <x v="7"/>
            <x v="8"/>
            <x v="9"/>
            <x v="10"/>
            <x v="11"/>
          </reference>
        </references>
      </pivotArea>
    </format>
    <format dxfId="168">
      <pivotArea outline="0" fieldPosition="0">
        <references count="2">
          <reference field="4294967294" count="1" selected="0">
            <x v="0"/>
          </reference>
          <reference field="0" count="1" selected="0">
            <x v="0"/>
          </reference>
        </references>
      </pivotArea>
    </format>
    <format dxfId="167">
      <pivotArea outline="0" fieldPosition="0">
        <references count="2">
          <reference field="4294967294" count="1" selected="0">
            <x v="1"/>
          </reference>
          <reference field="0" count="1" selected="0">
            <x v="0"/>
          </reference>
        </references>
      </pivotArea>
    </format>
    <format dxfId="166">
      <pivotArea outline="0" fieldPosition="0">
        <references count="2">
          <reference field="4294967294" count="1" selected="0">
            <x v="2"/>
          </reference>
          <reference field="0" count="1" selected="0">
            <x v="0"/>
          </reference>
        </references>
      </pivotArea>
    </format>
    <format dxfId="165">
      <pivotArea outline="0" fieldPosition="0">
        <references count="2">
          <reference field="4294967294" count="1" selected="0">
            <x v="3"/>
          </reference>
          <reference field="0" count="1" selected="0">
            <x v="0"/>
          </reference>
        </references>
      </pivotArea>
    </format>
    <format dxfId="164">
      <pivotArea outline="0" fieldPosition="0">
        <references count="2">
          <reference field="4294967294" count="1" selected="0">
            <x v="4"/>
          </reference>
          <reference field="0" count="1" selected="0">
            <x v="0"/>
          </reference>
        </references>
      </pivotArea>
    </format>
    <format dxfId="163">
      <pivotArea outline="0" fieldPosition="0">
        <references count="2">
          <reference field="4294967294" count="1" selected="0">
            <x v="5"/>
          </reference>
          <reference field="0" count="1" selected="0">
            <x v="0"/>
          </reference>
        </references>
      </pivotArea>
    </format>
    <format dxfId="162">
      <pivotArea outline="0" fieldPosition="0">
        <references count="2">
          <reference field="4294967294" count="1" selected="0">
            <x v="6"/>
          </reference>
          <reference field="0" count="1" selected="0">
            <x v="0"/>
          </reference>
        </references>
      </pivotArea>
    </format>
    <format dxfId="161">
      <pivotArea outline="0" fieldPosition="0">
        <references count="2">
          <reference field="4294967294" count="1" selected="0">
            <x v="7"/>
          </reference>
          <reference field="0" count="1" selected="0">
            <x v="0"/>
          </reference>
        </references>
      </pivotArea>
    </format>
    <format dxfId="160">
      <pivotArea outline="0" fieldPosition="0">
        <references count="2">
          <reference field="4294967294" count="1" selected="0">
            <x v="8"/>
          </reference>
          <reference field="0" count="1" selected="0">
            <x v="0"/>
          </reference>
        </references>
      </pivotArea>
    </format>
    <format dxfId="159">
      <pivotArea outline="0" fieldPosition="0">
        <references count="2">
          <reference field="4294967294" count="1" selected="0">
            <x v="9"/>
          </reference>
          <reference field="0" count="1" selected="0">
            <x v="0"/>
          </reference>
        </references>
      </pivotArea>
    </format>
    <format dxfId="158">
      <pivotArea outline="0" fieldPosition="0">
        <references count="2">
          <reference field="4294967294" count="1" selected="0">
            <x v="10"/>
          </reference>
          <reference field="0" count="1" selected="0">
            <x v="0"/>
          </reference>
        </references>
      </pivotArea>
    </format>
    <format dxfId="157">
      <pivotArea outline="0" fieldPosition="0">
        <references count="2">
          <reference field="4294967294" count="1" selected="0">
            <x v="11"/>
          </reference>
          <reference field="0" count="1" selected="0">
            <x v="0"/>
          </reference>
        </references>
      </pivotArea>
    </format>
    <format dxfId="156">
      <pivotArea outline="0" fieldPosition="0">
        <references count="2">
          <reference field="4294967294" count="1" selected="0">
            <x v="0"/>
          </reference>
          <reference field="0" count="1" selected="0">
            <x v="1"/>
          </reference>
        </references>
      </pivotArea>
    </format>
    <format dxfId="155">
      <pivotArea outline="0" fieldPosition="0">
        <references count="2">
          <reference field="4294967294" count="1" selected="0">
            <x v="1"/>
          </reference>
          <reference field="0" count="1" selected="0">
            <x v="1"/>
          </reference>
        </references>
      </pivotArea>
    </format>
    <format dxfId="154">
      <pivotArea outline="0" fieldPosition="0">
        <references count="2">
          <reference field="4294967294" count="1" selected="0">
            <x v="2"/>
          </reference>
          <reference field="0" count="1" selected="0">
            <x v="1"/>
          </reference>
        </references>
      </pivotArea>
    </format>
    <format dxfId="153">
      <pivotArea outline="0" fieldPosition="0">
        <references count="2">
          <reference field="4294967294" count="1" selected="0">
            <x v="3"/>
          </reference>
          <reference field="0" count="1" selected="0">
            <x v="1"/>
          </reference>
        </references>
      </pivotArea>
    </format>
    <format dxfId="152">
      <pivotArea outline="0" fieldPosition="0">
        <references count="2">
          <reference field="4294967294" count="1" selected="0">
            <x v="4"/>
          </reference>
          <reference field="0" count="1" selected="0">
            <x v="1"/>
          </reference>
        </references>
      </pivotArea>
    </format>
    <format dxfId="151">
      <pivotArea outline="0" fieldPosition="0">
        <references count="2">
          <reference field="4294967294" count="1" selected="0">
            <x v="5"/>
          </reference>
          <reference field="0" count="1" selected="0">
            <x v="1"/>
          </reference>
        </references>
      </pivotArea>
    </format>
    <format dxfId="150">
      <pivotArea outline="0" fieldPosition="0">
        <references count="2">
          <reference field="4294967294" count="1" selected="0">
            <x v="6"/>
          </reference>
          <reference field="0" count="1" selected="0">
            <x v="1"/>
          </reference>
        </references>
      </pivotArea>
    </format>
    <format dxfId="149">
      <pivotArea outline="0" fieldPosition="0">
        <references count="2">
          <reference field="4294967294" count="1" selected="0">
            <x v="7"/>
          </reference>
          <reference field="0" count="1" selected="0">
            <x v="1"/>
          </reference>
        </references>
      </pivotArea>
    </format>
    <format dxfId="148">
      <pivotArea outline="0" fieldPosition="0">
        <references count="2">
          <reference field="4294967294" count="1" selected="0">
            <x v="8"/>
          </reference>
          <reference field="0" count="1" selected="0">
            <x v="1"/>
          </reference>
        </references>
      </pivotArea>
    </format>
    <format dxfId="147">
      <pivotArea outline="0" fieldPosition="0">
        <references count="2">
          <reference field="4294967294" count="1" selected="0">
            <x v="9"/>
          </reference>
          <reference field="0" count="1" selected="0">
            <x v="1"/>
          </reference>
        </references>
      </pivotArea>
    </format>
    <format dxfId="146">
      <pivotArea outline="0" fieldPosition="0">
        <references count="2">
          <reference field="4294967294" count="1" selected="0">
            <x v="10"/>
          </reference>
          <reference field="0" count="1" selected="0">
            <x v="1"/>
          </reference>
        </references>
      </pivotArea>
    </format>
    <format dxfId="145">
      <pivotArea outline="0" fieldPosition="0">
        <references count="2">
          <reference field="4294967294" count="1" selected="0">
            <x v="11"/>
          </reference>
          <reference field="0" count="1" selected="0">
            <x v="1"/>
          </reference>
        </references>
      </pivotArea>
    </format>
    <format dxfId="144">
      <pivotArea outline="0" fieldPosition="0">
        <references count="2">
          <reference field="4294967294" count="1" selected="0">
            <x v="0"/>
          </reference>
          <reference field="0" count="1" selected="0">
            <x v="2"/>
          </reference>
        </references>
      </pivotArea>
    </format>
    <format dxfId="143">
      <pivotArea outline="0" fieldPosition="0">
        <references count="2">
          <reference field="4294967294" count="1" selected="0">
            <x v="1"/>
          </reference>
          <reference field="0" count="1" selected="0">
            <x v="2"/>
          </reference>
        </references>
      </pivotArea>
    </format>
    <format dxfId="142">
      <pivotArea outline="0" fieldPosition="0">
        <references count="2">
          <reference field="4294967294" count="1" selected="0">
            <x v="2"/>
          </reference>
          <reference field="0" count="1" selected="0">
            <x v="2"/>
          </reference>
        </references>
      </pivotArea>
    </format>
    <format dxfId="141">
      <pivotArea outline="0" fieldPosition="0">
        <references count="2">
          <reference field="4294967294" count="1" selected="0">
            <x v="3"/>
          </reference>
          <reference field="0" count="1" selected="0">
            <x v="2"/>
          </reference>
        </references>
      </pivotArea>
    </format>
    <format dxfId="140">
      <pivotArea outline="0" fieldPosition="0">
        <references count="2">
          <reference field="4294967294" count="1" selected="0">
            <x v="4"/>
          </reference>
          <reference field="0" count="1" selected="0">
            <x v="2"/>
          </reference>
        </references>
      </pivotArea>
    </format>
    <format dxfId="139">
      <pivotArea outline="0" fieldPosition="0">
        <references count="2">
          <reference field="4294967294" count="1" selected="0">
            <x v="5"/>
          </reference>
          <reference field="0" count="1" selected="0">
            <x v="2"/>
          </reference>
        </references>
      </pivotArea>
    </format>
    <format dxfId="138">
      <pivotArea outline="0" fieldPosition="0">
        <references count="2">
          <reference field="4294967294" count="1" selected="0">
            <x v="6"/>
          </reference>
          <reference field="0" count="1" selected="0">
            <x v="2"/>
          </reference>
        </references>
      </pivotArea>
    </format>
    <format dxfId="137">
      <pivotArea outline="0" fieldPosition="0">
        <references count="2">
          <reference field="4294967294" count="1" selected="0">
            <x v="7"/>
          </reference>
          <reference field="0" count="1" selected="0">
            <x v="2"/>
          </reference>
        </references>
      </pivotArea>
    </format>
    <format dxfId="136">
      <pivotArea outline="0" fieldPosition="0">
        <references count="2">
          <reference field="4294967294" count="1" selected="0">
            <x v="8"/>
          </reference>
          <reference field="0" count="1" selected="0">
            <x v="2"/>
          </reference>
        </references>
      </pivotArea>
    </format>
    <format dxfId="135">
      <pivotArea outline="0" fieldPosition="0">
        <references count="2">
          <reference field="4294967294" count="1" selected="0">
            <x v="9"/>
          </reference>
          <reference field="0" count="1" selected="0">
            <x v="2"/>
          </reference>
        </references>
      </pivotArea>
    </format>
    <format dxfId="134">
      <pivotArea outline="0" fieldPosition="0">
        <references count="2">
          <reference field="4294967294" count="1" selected="0">
            <x v="10"/>
          </reference>
          <reference field="0" count="1" selected="0">
            <x v="2"/>
          </reference>
        </references>
      </pivotArea>
    </format>
    <format dxfId="133">
      <pivotArea outline="0" fieldPosition="0">
        <references count="2">
          <reference field="4294967294" count="1" selected="0">
            <x v="11"/>
          </reference>
          <reference field="0" count="1" selected="0">
            <x v="2"/>
          </reference>
        </references>
      </pivotArea>
    </format>
    <format dxfId="132">
      <pivotArea outline="0" fieldPosition="0">
        <references count="2">
          <reference field="4294967294" count="1" selected="0">
            <x v="0"/>
          </reference>
          <reference field="0" count="1" selected="0">
            <x v="3"/>
          </reference>
        </references>
      </pivotArea>
    </format>
    <format dxfId="131">
      <pivotArea outline="0" fieldPosition="0">
        <references count="2">
          <reference field="4294967294" count="1" selected="0">
            <x v="1"/>
          </reference>
          <reference field="0" count="1" selected="0">
            <x v="3"/>
          </reference>
        </references>
      </pivotArea>
    </format>
    <format dxfId="130">
      <pivotArea outline="0" fieldPosition="0">
        <references count="2">
          <reference field="4294967294" count="1" selected="0">
            <x v="2"/>
          </reference>
          <reference field="0" count="1" selected="0">
            <x v="3"/>
          </reference>
        </references>
      </pivotArea>
    </format>
    <format dxfId="129">
      <pivotArea outline="0" fieldPosition="0">
        <references count="2">
          <reference field="4294967294" count="1" selected="0">
            <x v="3"/>
          </reference>
          <reference field="0" count="1" selected="0">
            <x v="3"/>
          </reference>
        </references>
      </pivotArea>
    </format>
    <format dxfId="128">
      <pivotArea outline="0" fieldPosition="0">
        <references count="2">
          <reference field="4294967294" count="1" selected="0">
            <x v="4"/>
          </reference>
          <reference field="0" count="1" selected="0">
            <x v="3"/>
          </reference>
        </references>
      </pivotArea>
    </format>
    <format dxfId="127">
      <pivotArea outline="0" fieldPosition="0">
        <references count="2">
          <reference field="4294967294" count="1" selected="0">
            <x v="5"/>
          </reference>
          <reference field="0" count="1" selected="0">
            <x v="3"/>
          </reference>
        </references>
      </pivotArea>
    </format>
    <format dxfId="126">
      <pivotArea outline="0" fieldPosition="0">
        <references count="2">
          <reference field="4294967294" count="1" selected="0">
            <x v="6"/>
          </reference>
          <reference field="0" count="1" selected="0">
            <x v="3"/>
          </reference>
        </references>
      </pivotArea>
    </format>
    <format dxfId="125">
      <pivotArea outline="0" fieldPosition="0">
        <references count="2">
          <reference field="4294967294" count="1" selected="0">
            <x v="7"/>
          </reference>
          <reference field="0" count="1" selected="0">
            <x v="3"/>
          </reference>
        </references>
      </pivotArea>
    </format>
    <format dxfId="124">
      <pivotArea outline="0" fieldPosition="0">
        <references count="2">
          <reference field="4294967294" count="1" selected="0">
            <x v="8"/>
          </reference>
          <reference field="0" count="1" selected="0">
            <x v="3"/>
          </reference>
        </references>
      </pivotArea>
    </format>
    <format dxfId="123">
      <pivotArea outline="0" fieldPosition="0">
        <references count="2">
          <reference field="4294967294" count="1" selected="0">
            <x v="9"/>
          </reference>
          <reference field="0" count="1" selected="0">
            <x v="3"/>
          </reference>
        </references>
      </pivotArea>
    </format>
    <format dxfId="122">
      <pivotArea outline="0" fieldPosition="0">
        <references count="2">
          <reference field="4294967294" count="1" selected="0">
            <x v="10"/>
          </reference>
          <reference field="0" count="1" selected="0">
            <x v="3"/>
          </reference>
        </references>
      </pivotArea>
    </format>
    <format dxfId="121">
      <pivotArea outline="0" fieldPosition="0">
        <references count="2">
          <reference field="4294967294" count="1" selected="0">
            <x v="11"/>
          </reference>
          <reference field="0" count="1" selected="0">
            <x v="3"/>
          </reference>
        </references>
      </pivotArea>
    </format>
    <format dxfId="120">
      <pivotArea outline="0" fieldPosition="0">
        <references count="2">
          <reference field="4294967294" count="1" selected="0">
            <x v="0"/>
          </reference>
          <reference field="0" count="1" selected="0">
            <x v="4"/>
          </reference>
        </references>
      </pivotArea>
    </format>
    <format dxfId="119">
      <pivotArea outline="0" fieldPosition="0">
        <references count="2">
          <reference field="4294967294" count="1" selected="0">
            <x v="1"/>
          </reference>
          <reference field="0" count="1" selected="0">
            <x v="4"/>
          </reference>
        </references>
      </pivotArea>
    </format>
    <format dxfId="118">
      <pivotArea outline="0" fieldPosition="0">
        <references count="2">
          <reference field="4294967294" count="1" selected="0">
            <x v="2"/>
          </reference>
          <reference field="0" count="1" selected="0">
            <x v="4"/>
          </reference>
        </references>
      </pivotArea>
    </format>
    <format dxfId="117">
      <pivotArea outline="0" fieldPosition="0">
        <references count="2">
          <reference field="4294967294" count="1" selected="0">
            <x v="3"/>
          </reference>
          <reference field="0" count="1" selected="0">
            <x v="4"/>
          </reference>
        </references>
      </pivotArea>
    </format>
    <format dxfId="116">
      <pivotArea outline="0" fieldPosition="0">
        <references count="2">
          <reference field="4294967294" count="1" selected="0">
            <x v="4"/>
          </reference>
          <reference field="0" count="1" selected="0">
            <x v="4"/>
          </reference>
        </references>
      </pivotArea>
    </format>
    <format dxfId="115">
      <pivotArea outline="0" fieldPosition="0">
        <references count="2">
          <reference field="4294967294" count="1" selected="0">
            <x v="5"/>
          </reference>
          <reference field="0" count="1" selected="0">
            <x v="4"/>
          </reference>
        </references>
      </pivotArea>
    </format>
    <format dxfId="114">
      <pivotArea outline="0" fieldPosition="0">
        <references count="2">
          <reference field="4294967294" count="1" selected="0">
            <x v="6"/>
          </reference>
          <reference field="0" count="1" selected="0">
            <x v="4"/>
          </reference>
        </references>
      </pivotArea>
    </format>
    <format dxfId="113">
      <pivotArea outline="0" fieldPosition="0">
        <references count="2">
          <reference field="4294967294" count="1" selected="0">
            <x v="7"/>
          </reference>
          <reference field="0" count="1" selected="0">
            <x v="4"/>
          </reference>
        </references>
      </pivotArea>
    </format>
    <format dxfId="112">
      <pivotArea outline="0" fieldPosition="0">
        <references count="2">
          <reference field="4294967294" count="1" selected="0">
            <x v="8"/>
          </reference>
          <reference field="0" count="1" selected="0">
            <x v="4"/>
          </reference>
        </references>
      </pivotArea>
    </format>
    <format dxfId="111">
      <pivotArea outline="0" fieldPosition="0">
        <references count="2">
          <reference field="4294967294" count="1" selected="0">
            <x v="9"/>
          </reference>
          <reference field="0" count="1" selected="0">
            <x v="4"/>
          </reference>
        </references>
      </pivotArea>
    </format>
    <format dxfId="110">
      <pivotArea outline="0" fieldPosition="0">
        <references count="2">
          <reference field="4294967294" count="1" selected="0">
            <x v="10"/>
          </reference>
          <reference field="0" count="1" selected="0">
            <x v="4"/>
          </reference>
        </references>
      </pivotArea>
    </format>
    <format dxfId="109">
      <pivotArea outline="0" fieldPosition="0">
        <references count="2">
          <reference field="4294967294" count="1" selected="0">
            <x v="11"/>
          </reference>
          <reference field="0" count="1" selected="0">
            <x v="4"/>
          </reference>
        </references>
      </pivotArea>
    </format>
    <format dxfId="108">
      <pivotArea field="0" grandRow="1" outline="0" axis="axisRow" fieldPosition="0">
        <references count="1">
          <reference field="4294967294" count="1" selected="0">
            <x v="0"/>
          </reference>
        </references>
      </pivotArea>
    </format>
    <format dxfId="107">
      <pivotArea field="0" grandRow="1" outline="0" axis="axisRow" fieldPosition="0">
        <references count="1">
          <reference field="4294967294" count="1" selected="0">
            <x v="1"/>
          </reference>
        </references>
      </pivotArea>
    </format>
    <format dxfId="106">
      <pivotArea field="0" grandRow="1" outline="0" axis="axisRow" fieldPosition="0">
        <references count="1">
          <reference field="4294967294" count="1" selected="0">
            <x v="2"/>
          </reference>
        </references>
      </pivotArea>
    </format>
    <format dxfId="105">
      <pivotArea field="0" grandRow="1" outline="0" axis="axisRow" fieldPosition="0">
        <references count="1">
          <reference field="4294967294" count="1" selected="0">
            <x v="3"/>
          </reference>
        </references>
      </pivotArea>
    </format>
    <format dxfId="104">
      <pivotArea field="0" grandRow="1" outline="0" axis="axisRow" fieldPosition="0">
        <references count="1">
          <reference field="4294967294" count="1" selected="0">
            <x v="4"/>
          </reference>
        </references>
      </pivotArea>
    </format>
    <format dxfId="103">
      <pivotArea field="0" grandRow="1" outline="0" axis="axisRow" fieldPosition="0">
        <references count="1">
          <reference field="4294967294" count="1" selected="0">
            <x v="5"/>
          </reference>
        </references>
      </pivotArea>
    </format>
    <format dxfId="102">
      <pivotArea field="0" grandRow="1" outline="0" axis="axisRow" fieldPosition="0">
        <references count="1">
          <reference field="4294967294" count="1" selected="0">
            <x v="6"/>
          </reference>
        </references>
      </pivotArea>
    </format>
    <format dxfId="101">
      <pivotArea field="0" grandRow="1" outline="0" axis="axisRow" fieldPosition="0">
        <references count="1">
          <reference field="4294967294" count="1" selected="0">
            <x v="7"/>
          </reference>
        </references>
      </pivotArea>
    </format>
    <format dxfId="100">
      <pivotArea field="0" grandRow="1" outline="0" axis="axisRow" fieldPosition="0">
        <references count="1">
          <reference field="4294967294" count="1" selected="0">
            <x v="8"/>
          </reference>
        </references>
      </pivotArea>
    </format>
    <format dxfId="99">
      <pivotArea field="0" grandRow="1" outline="0" axis="axisRow" fieldPosition="0">
        <references count="1">
          <reference field="4294967294" count="1" selected="0">
            <x v="9"/>
          </reference>
        </references>
      </pivotArea>
    </format>
    <format dxfId="98">
      <pivotArea field="0" grandRow="1" outline="0" axis="axisRow" fieldPosition="0">
        <references count="1">
          <reference field="4294967294" count="1" selected="0">
            <x v="10"/>
          </reference>
        </references>
      </pivotArea>
    </format>
    <format dxfId="97">
      <pivotArea field="0" grandRow="1" outline="0" axis="axisRow" fieldPosition="0">
        <references count="1">
          <reference field="4294967294" count="1" selected="0">
            <x v="11"/>
          </reference>
        </references>
      </pivotArea>
    </format>
    <format dxfId="96">
      <pivotArea outline="0" fieldPosition="0">
        <references count="1">
          <reference field="4294967294" count="1">
            <x v="0"/>
          </reference>
        </references>
      </pivotArea>
    </format>
    <format dxfId="95">
      <pivotArea outline="0" fieldPosition="0">
        <references count="1">
          <reference field="4294967294" count="1">
            <x v="1"/>
          </reference>
        </references>
      </pivotArea>
    </format>
    <format dxfId="94">
      <pivotArea outline="0" fieldPosition="0">
        <references count="1">
          <reference field="4294967294" count="1">
            <x v="2"/>
          </reference>
        </references>
      </pivotArea>
    </format>
    <format dxfId="93">
      <pivotArea outline="0" fieldPosition="0">
        <references count="1">
          <reference field="4294967294" count="1">
            <x v="3"/>
          </reference>
        </references>
      </pivotArea>
    </format>
    <format dxfId="92">
      <pivotArea outline="0" fieldPosition="0">
        <references count="1">
          <reference field="4294967294" count="1">
            <x v="4"/>
          </reference>
        </references>
      </pivotArea>
    </format>
    <format dxfId="91">
      <pivotArea outline="0" fieldPosition="0">
        <references count="1">
          <reference field="4294967294" count="1">
            <x v="5"/>
          </reference>
        </references>
      </pivotArea>
    </format>
    <format dxfId="90">
      <pivotArea outline="0" fieldPosition="0">
        <references count="1">
          <reference field="4294967294" count="1">
            <x v="6"/>
          </reference>
        </references>
      </pivotArea>
    </format>
    <format dxfId="89">
      <pivotArea outline="0" fieldPosition="0">
        <references count="1">
          <reference field="4294967294" count="1">
            <x v="7"/>
          </reference>
        </references>
      </pivotArea>
    </format>
    <format dxfId="88">
      <pivotArea outline="0" fieldPosition="0">
        <references count="1">
          <reference field="4294967294" count="1">
            <x v="8"/>
          </reference>
        </references>
      </pivotArea>
    </format>
    <format dxfId="87">
      <pivotArea outline="0" fieldPosition="0">
        <references count="1">
          <reference field="4294967294" count="1">
            <x v="9"/>
          </reference>
        </references>
      </pivotArea>
    </format>
    <format dxfId="86">
      <pivotArea outline="0" fieldPosition="0">
        <references count="1">
          <reference field="4294967294" count="1">
            <x v="10"/>
          </reference>
        </references>
      </pivotArea>
    </format>
    <format dxfId="85">
      <pivotArea outline="0" fieldPosition="0">
        <references count="1">
          <reference field="4294967294" count="1">
            <x v="11"/>
          </reference>
        </references>
      </pivotArea>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Summary="Táto kontingenčná tabuľka uvádza názvy projektov a vypočítané hodnoty pre všetky položky hárka PARAMETRE PROJEKTU, ktoré sa vypočítajú vynásobením počtu hodín uvedených v hárku PODROBNOSTI O PROJEKTE."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ametre" displayName="Parametre" ref="B5:I11" totalsRowShown="0" headerRowDxfId="220" dataDxfId="219">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TYP PROJEKTU" dataDxfId="218"/>
    <tableColumn id="2" xr3:uid="{00000000-0010-0000-0000-000002000000}" name="HLAVNÝ PARTNER" dataDxfId="217"/>
    <tableColumn id="3" xr3:uid="{00000000-0010-0000-0000-000003000000}" name="OBCHODNÝ PRÁVNIK" dataDxfId="216"/>
    <tableColumn id="4" xr3:uid="{00000000-0010-0000-0000-000004000000}" name="OBHAJCA" dataDxfId="215"/>
    <tableColumn id="5" xr3:uid="{00000000-0010-0000-0000-000005000000}" name="PRÁVNIK ŠPECIALIZUJÚCI SA NA DUŠEVNÉ VLASNTÍCTVO" dataDxfId="214"/>
    <tableColumn id="6" xr3:uid="{00000000-0010-0000-0000-000006000000}" name="PRÁVNIK ŠPECIALIZUJÚCI SA NA BANKROTY" dataDxfId="213"/>
    <tableColumn id="7" xr3:uid="{00000000-0010-0000-0000-000007000000}" name="ADMINISTRATÍVNI ZAMESTNANCI" dataDxfId="212"/>
    <tableColumn id="8" xr3:uid="{00000000-0010-0000-0000-000008000000}" name="CELKOVÁ HODNOTA" dataDxfId="211">
      <calculatedColumnFormula>SUM(Parametre[[#This Row],[HLAVNÝ PARTNER]:[ADMINISTRATÍVNI ZAMESTNANCI]])</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Do tejto tabuľky zadajte typ projektu, percentuálne hodnoty pre hlavného partnera, obchodného právnika, obhajcu, právnika špecializujúceho sa na duševné vlastníctvo, právnika špecializujúceho sa na bankroty a administratívnych zamestnancov. Súčet sa vypočíta automatick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odrobnosti" displayName="Podrobnosti" ref="B4:W10" totalsRowCount="1" headerRowDxfId="210">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NÁZOV PROJEKTU" totalsRowLabel="CELKOVÁ HODNOTA" totalsRowDxfId="209"/>
    <tableColumn id="2" xr3:uid="{00000000-0010-0000-0100-000002000000}" name="TYP PROJEKTU" totalsRowDxfId="208"/>
    <tableColumn id="3" xr3:uid="{00000000-0010-0000-0100-000003000000}" name="ODHADOVANÝ ZAČIATOK" dataDxfId="207" totalsRowDxfId="206"/>
    <tableColumn id="4" xr3:uid="{00000000-0010-0000-0100-000004000000}" name="OKHADOVANÝ KONIEC" dataDxfId="205" totalsRowDxfId="204"/>
    <tableColumn id="7" xr3:uid="{00000000-0010-0000-0100-000007000000}" name="SKUTOČNÝ ZAČIATOK" dataDxfId="203" totalsRowDxfId="202"/>
    <tableColumn id="8" xr3:uid="{00000000-0010-0000-0100-000008000000}" name="SKUTOČNÝ KONIEC" dataDxfId="201" totalsRowDxfId="200"/>
    <tableColumn id="5" xr3:uid="{00000000-0010-0000-0100-000005000000}" name="ODHADOVANÁ PRÁCA" totalsRowFunction="sum" totalsRowDxfId="199"/>
    <tableColumn id="9" xr3:uid="{00000000-0010-0000-0100-000009000000}" name="SKUTOČNÁ PRÁCA" totalsRowFunction="sum" totalsRowDxfId="198"/>
    <tableColumn id="6" xr3:uid="{00000000-0010-0000-0100-000006000000}" name="ODHADOVANÉ TRVANIE" totalsRowFunction="sum" dataDxfId="197" totalsRowDxfId="196">
      <calculatedColumnFormula>DAYS360(Podrobnosti[[#This Row],[ODHADOVANÝ ZAČIATOK]],Podrobnosti[[#This Row],[OKHADOVANÝ KONIEC]],FALSE)</calculatedColumnFormula>
    </tableColumn>
    <tableColumn id="10" xr3:uid="{00000000-0010-0000-0100-00000A000000}" name="SKUTOČNÉ TRVANIE" totalsRowFunction="sum" dataDxfId="195" totalsRowDxfId="194">
      <calculatedColumnFormula>DAYS360(Podrobnosti[[#This Row],[SKUTOČNÝ ZAČIATOK]],Podrobnosti[[#This Row],[SKUTOČNÝ KONIEC]],FALSE)</calculatedColumnFormula>
    </tableColumn>
    <tableColumn id="11" xr3:uid="{00000000-0010-0000-0100-00000B000000}" name="HLAVNÝ PARTNER" dataDxfId="193" totalsRowDxfId="192">
      <calculatedColumnFormula>INDEX(Parametre[],MATCH(Podrobnosti[[#This Row],[TYP PROJEKTU]],Parametre[TYP PROJEKTU],0),MATCH(Podrobnosti[[#Headers],[HLAVNÝ PARTNER]],Parametre[#Headers],0))*INDEX('PARAMETRE PROJEKTU'!$B$12:$H$12,1,MATCH(Podrobnosti[[#Headers],[HLAVNÝ PARTNER]],Parametre[#Headers],0))*Podrobnosti[[#This Row],[ODHADOVANÁ PRÁCA]]</calculatedColumnFormula>
    </tableColumn>
    <tableColumn id="12" xr3:uid="{00000000-0010-0000-0100-00000C000000}" name="OBCHODNÝ PRÁVNIK" dataDxfId="191" totalsRowDxfId="190">
      <calculatedColumnFormula>INDEX(Parametre[],MATCH(Podrobnosti[[#This Row],[TYP PROJEKTU]],Parametre[TYP PROJEKTU],0),MATCH(Podrobnosti[[#Headers],[OBCHODNÝ PRÁVNIK]],Parametre[#Headers],0))*INDEX('PARAMETRE PROJEKTU'!$B$12:$H$12,1,MATCH(Podrobnosti[[#Headers],[OBCHODNÝ PRÁVNIK]],Parametre[#Headers],0))*Podrobnosti[[#This Row],[ODHADOVANÁ PRÁCA]]</calculatedColumnFormula>
    </tableColumn>
    <tableColumn id="13" xr3:uid="{00000000-0010-0000-0100-00000D000000}" name="OBHAJCA" dataDxfId="189" totalsRowDxfId="188">
      <calculatedColumnFormula>INDEX(Parametre[],MATCH(Podrobnosti[[#This Row],[TYP PROJEKTU]],Parametre[TYP PROJEKTU],0),MATCH(Podrobnosti[[#Headers],[OBHAJCA]],Parametre[#Headers],0))*INDEX('PARAMETRE PROJEKTU'!$B$12:$H$12,1,MATCH(Podrobnosti[[#Headers],[OBHAJCA]],Parametre[#Headers],0))*Podrobnosti[[#This Row],[ODHADOVANÁ PRÁCA]]</calculatedColumnFormula>
    </tableColumn>
    <tableColumn id="14" xr3:uid="{00000000-0010-0000-0100-00000E000000}" name="PRÁVNIK ŠPECIALIZUJÚCI SA NA DUŠEVNÉ VLASNTÍCTVO" dataDxfId="187" totalsRowDxfId="186">
      <calculatedColumnFormula>INDEX(Parametre[],MATCH(Podrobnosti[[#This Row],[TYP PROJEKTU]],Parametre[TYP PROJEKTU],0),MATCH(Podrobnosti[[#Headers],[PRÁVNIK ŠPECIALIZUJÚCI SA NA DUŠEVNÉ VLASNTÍCTVO]],Parametre[#Headers],0))*INDEX('PARAMETRE PROJEKTU'!$B$12:$H$12,1,MATCH(Podrobnosti[[#Headers],[PRÁVNIK ŠPECIALIZUJÚCI SA NA DUŠEVNÉ VLASNTÍCTVO]],Parametre[#Headers],0))*Podrobnosti[[#This Row],[ODHADOVANÁ PRÁCA]]</calculatedColumnFormula>
    </tableColumn>
    <tableColumn id="15" xr3:uid="{00000000-0010-0000-0100-00000F000000}" name="PRÁVNIK ŠPECIALIZUJÚCI SA NA BANKROTY" dataDxfId="185" totalsRowDxfId="184">
      <calculatedColumnFormula>INDEX(Parametre[],MATCH(Podrobnosti[[#This Row],[TYP PROJEKTU]],Parametre[TYP PROJEKTU],0),MATCH(Podrobnosti[[#Headers],[PRÁVNIK ŠPECIALIZUJÚCI SA NA BANKROTY]],Parametre[#Headers],0))*INDEX('PARAMETRE PROJEKTU'!$B$12:$H$12,1,MATCH(Podrobnosti[[#Headers],[PRÁVNIK ŠPECIALIZUJÚCI SA NA BANKROTY]],Parametre[#Headers],0))*Podrobnosti[[#This Row],[ODHADOVANÁ PRÁCA]]</calculatedColumnFormula>
    </tableColumn>
    <tableColumn id="16" xr3:uid="{00000000-0010-0000-0100-000010000000}" name="ADMINISTRATÍVNI ZAMESTNANCI" dataDxfId="183" totalsRowDxfId="182">
      <calculatedColumnFormula>INDEX(Parametre[],MATCH(Podrobnosti[[#This Row],[TYP PROJEKTU]],Parametre[TYP PROJEKTU],0),MATCH(Podrobnosti[[#Headers],[ADMINISTRATÍVNI ZAMESTNANCI]],Parametre[#Headers],0))*INDEX('PARAMETRE PROJEKTU'!$B$12:$H$12,1,MATCH(Podrobnosti[[#Headers],[ADMINISTRATÍVNI ZAMESTNANCI]],Parametre[#Headers],0))*Podrobnosti[[#This Row],[ODHADOVANÁ PRÁCA]]</calculatedColumnFormula>
    </tableColumn>
    <tableColumn id="17" xr3:uid="{00000000-0010-0000-0100-000011000000}" name="HLAVNÝ PARTNER 2" dataDxfId="181" totalsRowDxfId="180">
      <calculatedColumnFormula>INDEX(Parametre[],MATCH(Podrobnosti[[#This Row],[TYP PROJEKTU]],Parametre[TYP PROJEKTU],0),MATCH(Podrobnosti[[#Headers],[HLAVNÝ PARTNER]],Parametre[#Headers],0))*INDEX('PARAMETRE PROJEKTU'!$B$12:$H$12,1,MATCH(Podrobnosti[[#Headers],[HLAVNÝ PARTNER]],Parametre[#Headers],0))*Podrobnosti[[#This Row],[SKUTOČNÁ PRÁCA]]</calculatedColumnFormula>
    </tableColumn>
    <tableColumn id="18" xr3:uid="{00000000-0010-0000-0100-000012000000}" name="OBCHODNÝ PRÁVNIK 2" dataDxfId="179" totalsRowDxfId="178">
      <calculatedColumnFormula>INDEX(Parametre[],MATCH(Podrobnosti[[#This Row],[TYP PROJEKTU]],Parametre[TYP PROJEKTU],0),MATCH(Podrobnosti[[#Headers],[OBCHODNÝ PRÁVNIK]],Parametre[#Headers],0))*INDEX('PARAMETRE PROJEKTU'!$B$12:$H$12,1,MATCH(Podrobnosti[[#Headers],[OBCHODNÝ PRÁVNIK]],Parametre[#Headers],0))*Podrobnosti[[#This Row],[SKUTOČNÁ PRÁCA]]</calculatedColumnFormula>
    </tableColumn>
    <tableColumn id="19" xr3:uid="{00000000-0010-0000-0100-000013000000}" name="OBHAJCA 2" dataDxfId="177" totalsRowDxfId="176">
      <calculatedColumnFormula>INDEX(Parametre[],MATCH(Podrobnosti[[#This Row],[TYP PROJEKTU]],Parametre[TYP PROJEKTU],0),MATCH(Podrobnosti[[#Headers],[OBHAJCA]],Parametre[#Headers],0))*INDEX('PARAMETRE PROJEKTU'!$B$12:$H$12,1,MATCH(Podrobnosti[[#Headers],[OBHAJCA]],Parametre[#Headers],0))*Podrobnosti[[#This Row],[SKUTOČNÁ PRÁCA]]</calculatedColumnFormula>
    </tableColumn>
    <tableColumn id="20" xr3:uid="{00000000-0010-0000-0100-000014000000}" name="PRÁVNIK ŠPECIALIZUJÚCI SA NA DUŠEVNÉ VLASNTÍCTVO 2" dataDxfId="175" totalsRowDxfId="174">
      <calculatedColumnFormula>INDEX(Parametre[],MATCH(Podrobnosti[[#This Row],[TYP PROJEKTU]],Parametre[TYP PROJEKTU],0),MATCH(Podrobnosti[[#Headers],[PRÁVNIK ŠPECIALIZUJÚCI SA NA DUŠEVNÉ VLASNTÍCTVO]],Parametre[#Headers],0))*INDEX('PARAMETRE PROJEKTU'!$B$12:$H$12,1,MATCH(Podrobnosti[[#Headers],[PRÁVNIK ŠPECIALIZUJÚCI SA NA DUŠEVNÉ VLASNTÍCTVO]],Parametre[#Headers],0))*Podrobnosti[[#This Row],[SKUTOČNÁ PRÁCA]]</calculatedColumnFormula>
    </tableColumn>
    <tableColumn id="21" xr3:uid="{00000000-0010-0000-0100-000015000000}" name="PRÁVNIK ŠPECIALIZUJÚCI SA NA BANKROTY 2" dataDxfId="173" totalsRowDxfId="172">
      <calculatedColumnFormula>INDEX(Parametre[],MATCH(Podrobnosti[[#This Row],[TYP PROJEKTU]],Parametre[TYP PROJEKTU],0),MATCH(Podrobnosti[[#Headers],[PRÁVNIK ŠPECIALIZUJÚCI SA NA BANKROTY]],Parametre[#Headers],0))*INDEX('PARAMETRE PROJEKTU'!$B$12:$H$12,1,MATCH(Podrobnosti[[#Headers],[PRÁVNIK ŠPECIALIZUJÚCI SA NA BANKROTY]],Parametre[#Headers],0))*Podrobnosti[[#This Row],[SKUTOČNÁ PRÁCA]]</calculatedColumnFormula>
    </tableColumn>
    <tableColumn id="22" xr3:uid="{00000000-0010-0000-0100-000016000000}" name="ADMINISTRATÍVNI ZAMESTNANCI 2" dataDxfId="171" totalsRowDxfId="170">
      <calculatedColumnFormula>INDEX(Parametre[],MATCH(Podrobnosti[[#This Row],[TYP PROJEKTU]],Parametre[TYP PROJEKTU],0),MATCH(Podrobnosti[[#Headers],[ADMINISTRATÍVNI ZAMESTNANCI]],Parametre[#Headers],0))*INDEX('PARAMETRE PROJEKTU'!$B$12:$H$12,1,MATCH(Podrobnosti[[#Headers],[ADMINISTRATÍVNI ZAMESTNANCI]],Parametre[#Headers],0))*Podrobnosti[[#This Row],[SKUTOČNÁ PRÁCA]]</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Do tejto tabuľky zadajte názov projektu, odhadovaný dátum začiatku a konca, skutočný dátum začiatku a konca a odhadovanú a skutočnú prácu. Odhadované a skutočné trvanie a súčty sa vypočítajú automaticky."/>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B1:B8"/>
  <sheetViews>
    <sheetView showGridLines="0" tabSelected="1" workbookViewId="0"/>
  </sheetViews>
  <sheetFormatPr defaultRowHeight="12.75" x14ac:dyDescent="0.2"/>
  <cols>
    <col min="1" max="1" width="2.7109375" customWidth="1"/>
    <col min="2" max="2" width="74.42578125" customWidth="1"/>
    <col min="3" max="3" width="2.7109375" customWidth="1"/>
  </cols>
  <sheetData>
    <row r="1" spans="2:2" ht="19.5" x14ac:dyDescent="0.25">
      <c r="B1" s="17" t="s">
        <v>0</v>
      </c>
    </row>
    <row r="3" spans="2:2" ht="30" x14ac:dyDescent="0.2">
      <c r="B3" s="18" t="s">
        <v>76</v>
      </c>
    </row>
    <row r="4" spans="2:2" ht="43.5" customHeight="1" x14ac:dyDescent="0.2">
      <c r="B4" s="18" t="s">
        <v>77</v>
      </c>
    </row>
    <row r="5" spans="2:2" ht="42.75" customHeight="1" x14ac:dyDescent="0.2">
      <c r="B5" s="18" t="s">
        <v>1</v>
      </c>
    </row>
    <row r="6" spans="2:2" ht="42" customHeight="1" x14ac:dyDescent="0.2">
      <c r="B6" s="19" t="s">
        <v>2</v>
      </c>
    </row>
    <row r="7" spans="2:2" ht="42" customHeight="1" x14ac:dyDescent="0.2">
      <c r="B7" s="18" t="s">
        <v>78</v>
      </c>
    </row>
    <row r="8" spans="2:2" ht="89.25" customHeight="1" x14ac:dyDescent="0.2">
      <c r="B8" s="18" t="s">
        <v>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fitToPage="1"/>
  </sheetPr>
  <dimension ref="A1:I22"/>
  <sheetViews>
    <sheetView showGridLines="0" workbookViewId="0"/>
  </sheetViews>
  <sheetFormatPr defaultColWidth="9.140625" defaultRowHeight="14.25" x14ac:dyDescent="0.2"/>
  <cols>
    <col min="1" max="1" width="1.85546875" style="12" customWidth="1"/>
    <col min="2" max="2" width="36" style="5" customWidth="1"/>
    <col min="3" max="3" width="20.140625" style="5" customWidth="1"/>
    <col min="4" max="4" width="20.85546875" style="5" bestFit="1" customWidth="1"/>
    <col min="5" max="5" width="15.140625" style="5" customWidth="1"/>
    <col min="6" max="6" width="25.85546875" style="5" customWidth="1"/>
    <col min="7" max="7" width="23.7109375" style="5" customWidth="1"/>
    <col min="8" max="8" width="19.42578125" style="5" customWidth="1"/>
    <col min="9" max="9" width="10.5703125" style="5" customWidth="1"/>
    <col min="10" max="16384" width="9.140625" style="5"/>
  </cols>
  <sheetData>
    <row r="1" spans="1:9" ht="35.450000000000003" customHeight="1" x14ac:dyDescent="0.35">
      <c r="A1" s="12" t="s">
        <v>4</v>
      </c>
      <c r="B1" s="2" t="s">
        <v>10</v>
      </c>
      <c r="C1" s="2"/>
      <c r="D1" s="2"/>
      <c r="E1" s="2"/>
      <c r="F1" s="2"/>
      <c r="G1" s="2"/>
      <c r="H1" s="2"/>
      <c r="I1" s="2"/>
    </row>
    <row r="2" spans="1:9" ht="19.5" x14ac:dyDescent="0.25">
      <c r="A2" s="12" t="s">
        <v>5</v>
      </c>
      <c r="B2" s="3" t="s">
        <v>11</v>
      </c>
      <c r="C2" s="3"/>
      <c r="D2" s="3"/>
      <c r="E2" s="3"/>
      <c r="F2" s="3"/>
      <c r="G2" s="3"/>
      <c r="H2" s="3"/>
      <c r="I2" s="3"/>
    </row>
    <row r="3" spans="1:9" ht="15" x14ac:dyDescent="0.2">
      <c r="A3" s="12" t="s">
        <v>6</v>
      </c>
      <c r="B3" s="4" t="str">
        <f>B1&amp;" je dôverný"</f>
        <v>Názov spoločnosti je dôverný</v>
      </c>
      <c r="C3" s="4"/>
      <c r="D3" s="4"/>
      <c r="E3" s="4"/>
      <c r="F3" s="4"/>
      <c r="G3" s="4"/>
      <c r="H3" s="4"/>
      <c r="I3" s="4"/>
    </row>
    <row r="4" spans="1:9" ht="28.5" customHeight="1" x14ac:dyDescent="0.2">
      <c r="A4" s="12" t="s">
        <v>7</v>
      </c>
      <c r="B4" s="8" t="s">
        <v>12</v>
      </c>
    </row>
    <row r="5" spans="1:9" ht="25.5" customHeight="1" x14ac:dyDescent="0.2">
      <c r="A5" s="12" t="s">
        <v>8</v>
      </c>
      <c r="B5" s="10" t="s">
        <v>13</v>
      </c>
      <c r="C5" s="10" t="s">
        <v>25</v>
      </c>
      <c r="D5" s="10" t="s">
        <v>26</v>
      </c>
      <c r="E5" s="10" t="s">
        <v>28</v>
      </c>
      <c r="F5" s="10" t="s">
        <v>29</v>
      </c>
      <c r="G5" s="10" t="s">
        <v>31</v>
      </c>
      <c r="H5" s="10" t="s">
        <v>33</v>
      </c>
      <c r="I5" s="10" t="s">
        <v>74</v>
      </c>
    </row>
    <row r="6" spans="1:9" x14ac:dyDescent="0.2">
      <c r="B6" s="5" t="s">
        <v>14</v>
      </c>
      <c r="C6" s="6">
        <v>0.1</v>
      </c>
      <c r="D6" s="6">
        <v>0.4</v>
      </c>
      <c r="E6" s="6">
        <v>0</v>
      </c>
      <c r="F6" s="6">
        <v>0</v>
      </c>
      <c r="G6" s="6">
        <v>0</v>
      </c>
      <c r="H6" s="6">
        <v>0.5</v>
      </c>
      <c r="I6" s="7">
        <f>SUM(Parametre[[#This Row],[HLAVNÝ PARTNER]:[ADMINISTRATÍVNI ZAMESTNANCI]])</f>
        <v>1</v>
      </c>
    </row>
    <row r="7" spans="1:9" x14ac:dyDescent="0.2">
      <c r="B7" s="5" t="s">
        <v>15</v>
      </c>
      <c r="C7" s="6">
        <v>0.1</v>
      </c>
      <c r="D7" s="6">
        <v>0.4</v>
      </c>
      <c r="E7" s="6">
        <v>0</v>
      </c>
      <c r="F7" s="6">
        <v>0.1</v>
      </c>
      <c r="G7" s="6">
        <v>0</v>
      </c>
      <c r="H7" s="6">
        <v>0.4</v>
      </c>
      <c r="I7" s="7">
        <f>SUM(Parametre[[#This Row],[HLAVNÝ PARTNER]:[ADMINISTRATÍVNI ZAMESTNANCI]])</f>
        <v>1</v>
      </c>
    </row>
    <row r="8" spans="1:9" x14ac:dyDescent="0.2">
      <c r="B8" s="5" t="s">
        <v>16</v>
      </c>
      <c r="C8" s="6">
        <v>0.2</v>
      </c>
      <c r="D8" s="6">
        <v>0</v>
      </c>
      <c r="E8" s="6">
        <v>0.5</v>
      </c>
      <c r="F8" s="6">
        <v>0</v>
      </c>
      <c r="G8" s="6">
        <v>0</v>
      </c>
      <c r="H8" s="6">
        <v>0.3</v>
      </c>
      <c r="I8" s="7">
        <f>SUM(Parametre[[#This Row],[HLAVNÝ PARTNER]:[ADMINISTRATÍVNI ZAMESTNANCI]])</f>
        <v>1</v>
      </c>
    </row>
    <row r="9" spans="1:9" x14ac:dyDescent="0.2">
      <c r="B9" s="5" t="s">
        <v>17</v>
      </c>
      <c r="C9" s="6">
        <v>0.1</v>
      </c>
      <c r="D9" s="6">
        <v>0</v>
      </c>
      <c r="E9" s="6">
        <v>0</v>
      </c>
      <c r="F9" s="6">
        <v>0.6</v>
      </c>
      <c r="G9" s="6">
        <v>0</v>
      </c>
      <c r="H9" s="6">
        <v>0.3</v>
      </c>
      <c r="I9" s="7">
        <f>SUM(Parametre[[#This Row],[HLAVNÝ PARTNER]:[ADMINISTRATÍVNI ZAMESTNANCI]])</f>
        <v>1</v>
      </c>
    </row>
    <row r="10" spans="1:9" x14ac:dyDescent="0.2">
      <c r="B10" s="5" t="s">
        <v>18</v>
      </c>
      <c r="C10" s="6">
        <v>0.2</v>
      </c>
      <c r="D10" s="6">
        <v>0.1</v>
      </c>
      <c r="E10" s="6">
        <v>0.4</v>
      </c>
      <c r="F10" s="6">
        <v>0</v>
      </c>
      <c r="G10" s="6">
        <v>0</v>
      </c>
      <c r="H10" s="6">
        <v>0.3</v>
      </c>
      <c r="I10" s="7">
        <f>SUM(Parametre[[#This Row],[HLAVNÝ PARTNER]:[ADMINISTRATÍVNI ZAMESTNANCI]])</f>
        <v>1</v>
      </c>
    </row>
    <row r="11" spans="1:9" x14ac:dyDescent="0.2">
      <c r="B11" s="5" t="s">
        <v>19</v>
      </c>
      <c r="C11" s="6">
        <v>0.1</v>
      </c>
      <c r="D11" s="6">
        <v>0.2</v>
      </c>
      <c r="E11" s="6">
        <v>0</v>
      </c>
      <c r="F11" s="6">
        <v>0</v>
      </c>
      <c r="G11" s="6">
        <v>0.4</v>
      </c>
      <c r="H11" s="6">
        <v>0.3</v>
      </c>
      <c r="I11" s="7">
        <f>SUM(Parametre[[#This Row],[HLAVNÝ PARTNER]:[ADMINISTRATÍVNI ZAMESTNANCI]])</f>
        <v>1</v>
      </c>
    </row>
    <row r="12" spans="1:9" ht="15" x14ac:dyDescent="0.2">
      <c r="A12" s="20" t="s">
        <v>9</v>
      </c>
      <c r="B12" s="5" t="s">
        <v>20</v>
      </c>
      <c r="C12" s="22">
        <v>350</v>
      </c>
      <c r="D12" s="22">
        <v>250</v>
      </c>
      <c r="E12" s="22">
        <v>300</v>
      </c>
      <c r="F12" s="22">
        <v>275</v>
      </c>
      <c r="G12" s="22">
        <v>225</v>
      </c>
      <c r="H12" s="22">
        <v>125</v>
      </c>
      <c r="I12" s="6"/>
    </row>
    <row r="14" spans="1:9" x14ac:dyDescent="0.2">
      <c r="A14" s="12" t="s">
        <v>79</v>
      </c>
      <c r="B14" s="12"/>
      <c r="C14" s="12"/>
      <c r="D14" s="12"/>
      <c r="E14" s="12"/>
      <c r="F14" s="12"/>
      <c r="G14" s="12"/>
      <c r="H14" s="12"/>
      <c r="I14" s="12"/>
    </row>
    <row r="15" spans="1:9" x14ac:dyDescent="0.2">
      <c r="B15" s="12"/>
      <c r="C15" s="12" t="s">
        <v>25</v>
      </c>
      <c r="D15" s="12" t="s">
        <v>27</v>
      </c>
      <c r="E15" s="12" t="s">
        <v>28</v>
      </c>
      <c r="F15" s="12" t="s">
        <v>30</v>
      </c>
      <c r="G15" s="12" t="s">
        <v>32</v>
      </c>
      <c r="H15" s="12" t="s">
        <v>33</v>
      </c>
      <c r="I15" s="12"/>
    </row>
    <row r="16" spans="1:9" x14ac:dyDescent="0.2">
      <c r="B16" s="12" t="s">
        <v>21</v>
      </c>
      <c r="C16" s="23">
        <f>SUBTOTAL(109,Podrobnosti[HLAVNÝ PARTNER])</f>
        <v>78750</v>
      </c>
      <c r="D16" s="23">
        <f>SUBTOTAL(109,Podrobnosti[OBCHODNÝ PRÁVNIK])</f>
        <v>66250</v>
      </c>
      <c r="E16" s="23">
        <f>SUBTOTAL(109,Podrobnosti[OBHAJCA])</f>
        <v>105000</v>
      </c>
      <c r="F16" s="23">
        <f>SUBTOTAL(109,Podrobnosti[PRÁVNIK ŠPECIALIZUJÚCI SA NA DUŠEVNÉ VLASNTÍCTVO])</f>
        <v>35750</v>
      </c>
      <c r="G16" s="23">
        <f>SUBTOTAL(109,Podrobnosti[PRÁVNIK ŠPECIALIZUJÚCI SA NA BANKROTY])</f>
        <v>0</v>
      </c>
      <c r="H16" s="23">
        <f>SUBTOTAL(109,Podrobnosti[ADMINISTRATÍVNI ZAMESTNANCI])</f>
        <v>66250</v>
      </c>
      <c r="I16" s="12"/>
    </row>
    <row r="17" spans="2:9" x14ac:dyDescent="0.2">
      <c r="B17" s="12" t="s">
        <v>22</v>
      </c>
      <c r="C17" s="23">
        <f>SUBTOTAL(109,Podrobnosti[HLAVNÝ PARTNER 2])</f>
        <v>79275</v>
      </c>
      <c r="D17" s="23">
        <f>SUBTOTAL(109,Podrobnosti[OBCHODNÝ PRÁVNIK 2])</f>
        <v>67375</v>
      </c>
      <c r="E17" s="23">
        <f>SUBTOTAL(109,Podrobnosti[OBHAJCA 2])</f>
        <v>105600</v>
      </c>
      <c r="F17" s="23">
        <f>SUBTOTAL(109,Podrobnosti[PRÁVNIK ŠPECIALIZUJÚCI SA NA DUŠEVNÉ VLASNTÍCTVO 2])</f>
        <v>34650</v>
      </c>
      <c r="G17" s="23">
        <f>SUBTOTAL(109,Podrobnosti[PRÁVNIK ŠPECIALIZUJÚCI SA NA BANKROTY 2])</f>
        <v>0</v>
      </c>
      <c r="H17" s="23">
        <f>SUBTOTAL(109,Podrobnosti[ADMINISTRATÍVNI ZAMESTNANCI 2])</f>
        <v>67000</v>
      </c>
      <c r="I17" s="12"/>
    </row>
    <row r="18" spans="2:9" x14ac:dyDescent="0.2">
      <c r="B18" s="12" t="s">
        <v>23</v>
      </c>
      <c r="C18" s="13">
        <f>C16/$C$12</f>
        <v>225</v>
      </c>
      <c r="D18" s="13">
        <f t="shared" ref="D18:H18" si="0">D16/$C$12</f>
        <v>189.28571428571428</v>
      </c>
      <c r="E18" s="13">
        <f t="shared" si="0"/>
        <v>300</v>
      </c>
      <c r="F18" s="13">
        <f t="shared" si="0"/>
        <v>102.14285714285714</v>
      </c>
      <c r="G18" s="13">
        <f t="shared" si="0"/>
        <v>0</v>
      </c>
      <c r="H18" s="13">
        <f t="shared" si="0"/>
        <v>189.28571428571428</v>
      </c>
      <c r="I18" s="12"/>
    </row>
    <row r="19" spans="2:9" x14ac:dyDescent="0.2">
      <c r="B19" s="12" t="s">
        <v>24</v>
      </c>
      <c r="C19" s="13">
        <f>C17/$C$12</f>
        <v>226.5</v>
      </c>
      <c r="D19" s="13">
        <f>D17/$C$12</f>
        <v>192.5</v>
      </c>
      <c r="E19" s="13">
        <f>E17/$C$12</f>
        <v>301.71428571428572</v>
      </c>
      <c r="F19" s="13">
        <f>F17/$C$12</f>
        <v>99</v>
      </c>
      <c r="G19" s="13">
        <f>G17/$C$12</f>
        <v>0</v>
      </c>
      <c r="H19" s="13">
        <f>H17/$C$12</f>
        <v>191.42857142857142</v>
      </c>
      <c r="I19" s="12"/>
    </row>
    <row r="20" spans="2:9" x14ac:dyDescent="0.2">
      <c r="B20" s="12"/>
      <c r="C20" s="12"/>
      <c r="D20" s="12"/>
      <c r="E20" s="12"/>
      <c r="F20" s="12"/>
      <c r="G20" s="12"/>
      <c r="H20" s="12"/>
      <c r="I20" s="12"/>
    </row>
    <row r="21" spans="2:9" x14ac:dyDescent="0.2">
      <c r="B21" s="12"/>
      <c r="C21" s="12"/>
      <c r="D21" s="12"/>
      <c r="E21" s="12"/>
      <c r="F21" s="12"/>
      <c r="G21" s="12"/>
      <c r="H21" s="12"/>
      <c r="I21" s="12"/>
    </row>
    <row r="22" spans="2:9" x14ac:dyDescent="0.2">
      <c r="B22" s="12"/>
      <c r="C22" s="12"/>
      <c r="D22" s="12"/>
      <c r="E22" s="12"/>
      <c r="F22" s="12"/>
      <c r="G22" s="12"/>
      <c r="H22" s="12"/>
      <c r="I22" s="12"/>
    </row>
  </sheetData>
  <printOptions horizontalCentered="1"/>
  <pageMargins left="0.4" right="0.4" top="0.4" bottom="0.4" header="0.3" footer="0.3"/>
  <pageSetup paperSize="9" orientation="landscape" horizontalDpi="4294967293"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AC10"/>
  <sheetViews>
    <sheetView showGridLines="0" workbookViewId="0"/>
  </sheetViews>
  <sheetFormatPr defaultColWidth="9.140625" defaultRowHeight="14.25" x14ac:dyDescent="0.2"/>
  <cols>
    <col min="1" max="1" width="1.85546875" style="12" customWidth="1"/>
    <col min="2" max="2" width="25.5703125" style="1" customWidth="1"/>
    <col min="3" max="3" width="31.7109375" style="1" customWidth="1"/>
    <col min="4" max="4" width="14.28515625" style="1" customWidth="1"/>
    <col min="5" max="5" width="13.85546875" style="1" customWidth="1"/>
    <col min="6" max="7" width="11.85546875" style="1" customWidth="1"/>
    <col min="8" max="8" width="13.42578125" style="1" customWidth="1"/>
    <col min="9" max="9" width="11.28515625" style="1" customWidth="1"/>
    <col min="10" max="10" width="14.140625" style="1" customWidth="1"/>
    <col min="11" max="11" width="11.7109375" style="1" customWidth="1"/>
    <col min="12" max="12" width="10.28515625" style="1" hidden="1" customWidth="1"/>
    <col min="13" max="13" width="12.5703125" style="1" hidden="1" customWidth="1"/>
    <col min="14" max="14" width="11.5703125" style="1" hidden="1" customWidth="1"/>
    <col min="15" max="15" width="23.42578125" style="1" hidden="1" customWidth="1"/>
    <col min="16" max="16" width="16.42578125" style="1" hidden="1" customWidth="1"/>
    <col min="17" max="17" width="18.140625" style="1" hidden="1" customWidth="1"/>
    <col min="18" max="18" width="12.28515625" style="1" hidden="1" customWidth="1"/>
    <col min="19" max="19" width="13" style="1" hidden="1" customWidth="1"/>
    <col min="20" max="20" width="12" style="1" hidden="1" customWidth="1"/>
    <col min="21" max="21" width="23.28515625" style="1" hidden="1" customWidth="1"/>
    <col min="22" max="22" width="18" style="1" hidden="1" customWidth="1"/>
    <col min="23" max="23" width="17.85546875" style="1" hidden="1" customWidth="1"/>
    <col min="24" max="24" width="2.7109375" style="1" customWidth="1"/>
    <col min="25" max="16384" width="9.140625" style="1"/>
  </cols>
  <sheetData>
    <row r="1" spans="1:29" ht="35.450000000000003" customHeight="1" x14ac:dyDescent="0.35">
      <c r="A1" s="12" t="s">
        <v>34</v>
      </c>
      <c r="B1" s="2" t="str">
        <f>'PARAMETRE PROJEKTU'!B1</f>
        <v>Názov spoločnosti</v>
      </c>
      <c r="C1" s="2"/>
      <c r="D1" s="2"/>
      <c r="E1" s="2"/>
      <c r="F1" s="2"/>
      <c r="G1" s="2"/>
      <c r="H1" s="2"/>
      <c r="I1" s="2"/>
      <c r="J1" s="2"/>
      <c r="K1" s="2"/>
    </row>
    <row r="2" spans="1:29" ht="19.5" x14ac:dyDescent="0.25">
      <c r="A2" s="12" t="s">
        <v>35</v>
      </c>
      <c r="B2" s="3" t="str">
        <f>'PARAMETRE PROJEKTU'!B2</f>
        <v>Plánovanie projektov pre advokátske kancelárie</v>
      </c>
      <c r="C2" s="3"/>
      <c r="D2" s="3"/>
      <c r="E2" s="3"/>
      <c r="F2" s="3"/>
      <c r="G2" s="3"/>
      <c r="H2" s="3"/>
      <c r="I2" s="3"/>
      <c r="J2" s="3"/>
      <c r="K2" s="3"/>
      <c r="Y2" s="26" t="s">
        <v>56</v>
      </c>
      <c r="Z2" s="27"/>
      <c r="AA2" s="27"/>
      <c r="AB2" s="27"/>
      <c r="AC2" s="27"/>
    </row>
    <row r="3" spans="1:29" s="16" customFormat="1" ht="29.25" customHeight="1" x14ac:dyDescent="0.2">
      <c r="A3" s="20" t="s">
        <v>6</v>
      </c>
      <c r="B3" s="15" t="str">
        <f>'PARAMETRE PROJEKTU'!B3</f>
        <v>Názov spoločnosti je dôverný</v>
      </c>
      <c r="C3" s="15"/>
      <c r="D3" s="15"/>
      <c r="E3" s="15"/>
      <c r="F3" s="15"/>
      <c r="G3" s="15"/>
      <c r="H3" s="15"/>
      <c r="I3" s="15"/>
      <c r="J3" s="15"/>
      <c r="K3" s="15"/>
      <c r="Y3" s="27"/>
      <c r="Z3" s="27"/>
      <c r="AA3" s="27"/>
      <c r="AB3" s="27"/>
      <c r="AC3" s="27"/>
    </row>
    <row r="4" spans="1:29" ht="38.25" customHeight="1" x14ac:dyDescent="0.2">
      <c r="A4" s="20" t="s">
        <v>80</v>
      </c>
      <c r="B4" s="14" t="s">
        <v>36</v>
      </c>
      <c r="C4" s="14" t="s">
        <v>13</v>
      </c>
      <c r="D4" s="14" t="s">
        <v>42</v>
      </c>
      <c r="E4" s="14" t="s">
        <v>43</v>
      </c>
      <c r="F4" s="14" t="s">
        <v>44</v>
      </c>
      <c r="G4" s="14" t="s">
        <v>45</v>
      </c>
      <c r="H4" s="14" t="s">
        <v>46</v>
      </c>
      <c r="I4" s="14" t="s">
        <v>47</v>
      </c>
      <c r="J4" s="14" t="s">
        <v>48</v>
      </c>
      <c r="K4" s="14" t="s">
        <v>49</v>
      </c>
      <c r="L4" s="14" t="s">
        <v>25</v>
      </c>
      <c r="M4" s="14" t="s">
        <v>26</v>
      </c>
      <c r="N4" s="14" t="s">
        <v>28</v>
      </c>
      <c r="O4" s="14" t="s">
        <v>29</v>
      </c>
      <c r="P4" s="14" t="s">
        <v>31</v>
      </c>
      <c r="Q4" s="14" t="s">
        <v>33</v>
      </c>
      <c r="R4" s="14" t="s">
        <v>50</v>
      </c>
      <c r="S4" s="14" t="s">
        <v>51</v>
      </c>
      <c r="T4" s="14" t="s">
        <v>52</v>
      </c>
      <c r="U4" s="14" t="s">
        <v>53</v>
      </c>
      <c r="V4" s="14" t="s">
        <v>54</v>
      </c>
      <c r="W4" s="14" t="s">
        <v>55</v>
      </c>
      <c r="Y4" s="27"/>
      <c r="Z4" s="27"/>
      <c r="AA4" s="27"/>
      <c r="AB4" s="27"/>
      <c r="AC4" s="27"/>
    </row>
    <row r="5" spans="1:29" x14ac:dyDescent="0.2">
      <c r="B5" t="s">
        <v>37</v>
      </c>
      <c r="C5" t="s">
        <v>14</v>
      </c>
      <c r="D5" s="9">
        <f ca="1">TODAY()</f>
        <v>43515</v>
      </c>
      <c r="E5" s="9">
        <f ca="1">TODAY()+60</f>
        <v>43575</v>
      </c>
      <c r="F5" s="9">
        <f ca="1">TODAY()+10</f>
        <v>43525</v>
      </c>
      <c r="G5" s="9">
        <f ca="1">TODAY()+65</f>
        <v>43580</v>
      </c>
      <c r="H5">
        <v>200</v>
      </c>
      <c r="I5">
        <v>220</v>
      </c>
      <c r="J5">
        <f ca="1">DAYS360(Podrobnosti[[#This Row],[ODHADOVANÝ ZAČIATOK]],Podrobnosti[[#This Row],[OKHADOVANÝ KONIEC]],FALSE)</f>
        <v>61</v>
      </c>
      <c r="K5">
        <f ca="1">DAYS360(Podrobnosti[[#This Row],[SKUTOČNÝ ZAČIATOK]],Podrobnosti[[#This Row],[SKUTOČNÝ KONIEC]],FALSE)</f>
        <v>54</v>
      </c>
      <c r="L5" s="25">
        <f>INDEX(Parametre[],MATCH(Podrobnosti[[#This Row],[TYP PROJEKTU]],Parametre[TYP PROJEKTU],0),MATCH(Podrobnosti[[#Headers],[HLAVNÝ PARTNER]],Parametre[#Headers],0))*INDEX('PARAMETRE PROJEKTU'!$B$12:$H$12,1,MATCH(Podrobnosti[[#Headers],[HLAVNÝ PARTNER]],Parametre[#Headers],0))*Podrobnosti[[#This Row],[ODHADOVANÁ PRÁCA]]</f>
        <v>7000</v>
      </c>
      <c r="M5" s="25">
        <f>INDEX(Parametre[],MATCH(Podrobnosti[[#This Row],[TYP PROJEKTU]],Parametre[TYP PROJEKTU],0),MATCH(Podrobnosti[[#Headers],[OBCHODNÝ PRÁVNIK]],Parametre[#Headers],0))*INDEX('PARAMETRE PROJEKTU'!$B$12:$H$12,1,MATCH(Podrobnosti[[#Headers],[OBCHODNÝ PRÁVNIK]],Parametre[#Headers],0))*Podrobnosti[[#This Row],[ODHADOVANÁ PRÁCA]]</f>
        <v>20000</v>
      </c>
      <c r="N5" s="25">
        <f>INDEX(Parametre[],MATCH(Podrobnosti[[#This Row],[TYP PROJEKTU]],Parametre[TYP PROJEKTU],0),MATCH(Podrobnosti[[#Headers],[OBHAJCA]],Parametre[#Headers],0))*INDEX('PARAMETRE PROJEKTU'!$B$12:$H$12,1,MATCH(Podrobnosti[[#Headers],[OBHAJCA]],Parametre[#Headers],0))*Podrobnosti[[#This Row],[ODHADOVANÁ PRÁCA]]</f>
        <v>0</v>
      </c>
      <c r="O5" s="25">
        <f>INDEX(Parametre[],MATCH(Podrobnosti[[#This Row],[TYP PROJEKTU]],Parametre[TYP PROJEKTU],0),MATCH(Podrobnosti[[#Headers],[PRÁVNIK ŠPECIALIZUJÚCI SA NA DUŠEVNÉ VLASNTÍCTVO]],Parametre[#Headers],0))*INDEX('PARAMETRE PROJEKTU'!$B$12:$H$12,1,MATCH(Podrobnosti[[#Headers],[PRÁVNIK ŠPECIALIZUJÚCI SA NA DUŠEVNÉ VLASNTÍCTVO]],Parametre[#Headers],0))*Podrobnosti[[#This Row],[ODHADOVANÁ PRÁCA]]</f>
        <v>0</v>
      </c>
      <c r="P5" s="25">
        <f>INDEX(Parametre[],MATCH(Podrobnosti[[#This Row],[TYP PROJEKTU]],Parametre[TYP PROJEKTU],0),MATCH(Podrobnosti[[#Headers],[PRÁVNIK ŠPECIALIZUJÚCI SA NA BANKROTY]],Parametre[#Headers],0))*INDEX('PARAMETRE PROJEKTU'!$B$12:$H$12,1,MATCH(Podrobnosti[[#Headers],[PRÁVNIK ŠPECIALIZUJÚCI SA NA BANKROTY]],Parametre[#Headers],0))*Podrobnosti[[#This Row],[ODHADOVANÁ PRÁCA]]</f>
        <v>0</v>
      </c>
      <c r="Q5" s="25">
        <f>INDEX(Parametre[],MATCH(Podrobnosti[[#This Row],[TYP PROJEKTU]],Parametre[TYP PROJEKTU],0),MATCH(Podrobnosti[[#Headers],[ADMINISTRATÍVNI ZAMESTNANCI]],Parametre[#Headers],0))*INDEX('PARAMETRE PROJEKTU'!$B$12:$H$12,1,MATCH(Podrobnosti[[#Headers],[ADMINISTRATÍVNI ZAMESTNANCI]],Parametre[#Headers],0))*Podrobnosti[[#This Row],[ODHADOVANÁ PRÁCA]]</f>
        <v>12500</v>
      </c>
      <c r="R5" s="25">
        <f>INDEX(Parametre[],MATCH(Podrobnosti[[#This Row],[TYP PROJEKTU]],Parametre[TYP PROJEKTU],0),MATCH(Podrobnosti[[#Headers],[HLAVNÝ PARTNER]],Parametre[#Headers],0))*INDEX('PARAMETRE PROJEKTU'!$B$12:$H$12,1,MATCH(Podrobnosti[[#Headers],[HLAVNÝ PARTNER]],Parametre[#Headers],0))*Podrobnosti[[#This Row],[SKUTOČNÁ PRÁCA]]</f>
        <v>7700</v>
      </c>
      <c r="S5" s="25">
        <f>INDEX(Parametre[],MATCH(Podrobnosti[[#This Row],[TYP PROJEKTU]],Parametre[TYP PROJEKTU],0),MATCH(Podrobnosti[[#Headers],[OBCHODNÝ PRÁVNIK]],Parametre[#Headers],0))*INDEX('PARAMETRE PROJEKTU'!$B$12:$H$12,1,MATCH(Podrobnosti[[#Headers],[OBCHODNÝ PRÁVNIK]],Parametre[#Headers],0))*Podrobnosti[[#This Row],[SKUTOČNÁ PRÁCA]]</f>
        <v>22000</v>
      </c>
      <c r="T5" s="25">
        <f>INDEX(Parametre[],MATCH(Podrobnosti[[#This Row],[TYP PROJEKTU]],Parametre[TYP PROJEKTU],0),MATCH(Podrobnosti[[#Headers],[OBHAJCA]],Parametre[#Headers],0))*INDEX('PARAMETRE PROJEKTU'!$B$12:$H$12,1,MATCH(Podrobnosti[[#Headers],[OBHAJCA]],Parametre[#Headers],0))*Podrobnosti[[#This Row],[SKUTOČNÁ PRÁCA]]</f>
        <v>0</v>
      </c>
      <c r="U5" s="25">
        <f>INDEX(Parametre[],MATCH(Podrobnosti[[#This Row],[TYP PROJEKTU]],Parametre[TYP PROJEKTU],0),MATCH(Podrobnosti[[#Headers],[PRÁVNIK ŠPECIALIZUJÚCI SA NA DUŠEVNÉ VLASNTÍCTVO]],Parametre[#Headers],0))*INDEX('PARAMETRE PROJEKTU'!$B$12:$H$12,1,MATCH(Podrobnosti[[#Headers],[PRÁVNIK ŠPECIALIZUJÚCI SA NA DUŠEVNÉ VLASNTÍCTVO]],Parametre[#Headers],0))*Podrobnosti[[#This Row],[SKUTOČNÁ PRÁCA]]</f>
        <v>0</v>
      </c>
      <c r="V5" s="25">
        <f>INDEX(Parametre[],MATCH(Podrobnosti[[#This Row],[TYP PROJEKTU]],Parametre[TYP PROJEKTU],0),MATCH(Podrobnosti[[#Headers],[PRÁVNIK ŠPECIALIZUJÚCI SA NA BANKROTY]],Parametre[#Headers],0))*INDEX('PARAMETRE PROJEKTU'!$B$12:$H$12,1,MATCH(Podrobnosti[[#Headers],[PRÁVNIK ŠPECIALIZUJÚCI SA NA BANKROTY]],Parametre[#Headers],0))*Podrobnosti[[#This Row],[SKUTOČNÁ PRÁCA]]</f>
        <v>0</v>
      </c>
      <c r="W5" s="25">
        <f>INDEX(Parametre[],MATCH(Podrobnosti[[#This Row],[TYP PROJEKTU]],Parametre[TYP PROJEKTU],0),MATCH(Podrobnosti[[#Headers],[ADMINISTRATÍVNI ZAMESTNANCI]],Parametre[#Headers],0))*INDEX('PARAMETRE PROJEKTU'!$B$12:$H$12,1,MATCH(Podrobnosti[[#Headers],[ADMINISTRATÍVNI ZAMESTNANCI]],Parametre[#Headers],0))*Podrobnosti[[#This Row],[SKUTOČNÁ PRÁCA]]</f>
        <v>13750</v>
      </c>
      <c r="Y5" s="27"/>
      <c r="Z5" s="27"/>
      <c r="AA5" s="27"/>
      <c r="AB5" s="27"/>
      <c r="AC5" s="27"/>
    </row>
    <row r="6" spans="1:29" x14ac:dyDescent="0.2">
      <c r="B6" t="s">
        <v>38</v>
      </c>
      <c r="C6" t="s">
        <v>15</v>
      </c>
      <c r="D6" s="9">
        <f ca="1">TODAY()+30</f>
        <v>43545</v>
      </c>
      <c r="E6" s="9">
        <f ca="1">TODAY()+100</f>
        <v>43615</v>
      </c>
      <c r="F6" s="9">
        <f ca="1">TODAY()+40</f>
        <v>43555</v>
      </c>
      <c r="G6" s="9">
        <f ca="1">TODAY()+110</f>
        <v>43625</v>
      </c>
      <c r="H6">
        <v>400</v>
      </c>
      <c r="I6">
        <v>390</v>
      </c>
      <c r="J6">
        <f ca="1">DAYS360(Podrobnosti[[#This Row],[ODHADOVANÝ ZAČIATOK]],Podrobnosti[[#This Row],[OKHADOVANÝ KONIEC]],FALSE)</f>
        <v>69</v>
      </c>
      <c r="K6">
        <f ca="1">DAYS360(Podrobnosti[[#This Row],[SKUTOČNÝ ZAČIATOK]],Podrobnosti[[#This Row],[SKUTOČNÝ KONIEC]],FALSE)</f>
        <v>69</v>
      </c>
      <c r="L6" s="25">
        <f>INDEX(Parametre[],MATCH(Podrobnosti[[#This Row],[TYP PROJEKTU]],Parametre[TYP PROJEKTU],0),MATCH(Podrobnosti[[#Headers],[HLAVNÝ PARTNER]],Parametre[#Headers],0))*INDEX('PARAMETRE PROJEKTU'!$B$12:$H$12,1,MATCH(Podrobnosti[[#Headers],[HLAVNÝ PARTNER]],Parametre[#Headers],0))*Podrobnosti[[#This Row],[ODHADOVANÁ PRÁCA]]</f>
        <v>14000</v>
      </c>
      <c r="M6" s="25">
        <f>INDEX(Parametre[],MATCH(Podrobnosti[[#This Row],[TYP PROJEKTU]],Parametre[TYP PROJEKTU],0),MATCH(Podrobnosti[[#Headers],[OBCHODNÝ PRÁVNIK]],Parametre[#Headers],0))*INDEX('PARAMETRE PROJEKTU'!$B$12:$H$12,1,MATCH(Podrobnosti[[#Headers],[OBCHODNÝ PRÁVNIK]],Parametre[#Headers],0))*Podrobnosti[[#This Row],[ODHADOVANÁ PRÁCA]]</f>
        <v>40000</v>
      </c>
      <c r="N6" s="25">
        <f>INDEX(Parametre[],MATCH(Podrobnosti[[#This Row],[TYP PROJEKTU]],Parametre[TYP PROJEKTU],0),MATCH(Podrobnosti[[#Headers],[OBHAJCA]],Parametre[#Headers],0))*INDEX('PARAMETRE PROJEKTU'!$B$12:$H$12,1,MATCH(Podrobnosti[[#Headers],[OBHAJCA]],Parametre[#Headers],0))*Podrobnosti[[#This Row],[ODHADOVANÁ PRÁCA]]</f>
        <v>0</v>
      </c>
      <c r="O6" s="25">
        <f>INDEX(Parametre[],MATCH(Podrobnosti[[#This Row],[TYP PROJEKTU]],Parametre[TYP PROJEKTU],0),MATCH(Podrobnosti[[#Headers],[PRÁVNIK ŠPECIALIZUJÚCI SA NA DUŠEVNÉ VLASNTÍCTVO]],Parametre[#Headers],0))*INDEX('PARAMETRE PROJEKTU'!$B$12:$H$12,1,MATCH(Podrobnosti[[#Headers],[PRÁVNIK ŠPECIALIZUJÚCI SA NA DUŠEVNÉ VLASNTÍCTVO]],Parametre[#Headers],0))*Podrobnosti[[#This Row],[ODHADOVANÁ PRÁCA]]</f>
        <v>11000</v>
      </c>
      <c r="P6" s="25">
        <f>INDEX(Parametre[],MATCH(Podrobnosti[[#This Row],[TYP PROJEKTU]],Parametre[TYP PROJEKTU],0),MATCH(Podrobnosti[[#Headers],[PRÁVNIK ŠPECIALIZUJÚCI SA NA BANKROTY]],Parametre[#Headers],0))*INDEX('PARAMETRE PROJEKTU'!$B$12:$H$12,1,MATCH(Podrobnosti[[#Headers],[PRÁVNIK ŠPECIALIZUJÚCI SA NA BANKROTY]],Parametre[#Headers],0))*Podrobnosti[[#This Row],[ODHADOVANÁ PRÁCA]]</f>
        <v>0</v>
      </c>
      <c r="Q6" s="25">
        <f>INDEX(Parametre[],MATCH(Podrobnosti[[#This Row],[TYP PROJEKTU]],Parametre[TYP PROJEKTU],0),MATCH(Podrobnosti[[#Headers],[ADMINISTRATÍVNI ZAMESTNANCI]],Parametre[#Headers],0))*INDEX('PARAMETRE PROJEKTU'!$B$12:$H$12,1,MATCH(Podrobnosti[[#Headers],[ADMINISTRATÍVNI ZAMESTNANCI]],Parametre[#Headers],0))*Podrobnosti[[#This Row],[ODHADOVANÁ PRÁCA]]</f>
        <v>20000</v>
      </c>
      <c r="R6" s="25">
        <f>INDEX(Parametre[],MATCH(Podrobnosti[[#This Row],[TYP PROJEKTU]],Parametre[TYP PROJEKTU],0),MATCH(Podrobnosti[[#Headers],[HLAVNÝ PARTNER]],Parametre[#Headers],0))*INDEX('PARAMETRE PROJEKTU'!$B$12:$H$12,1,MATCH(Podrobnosti[[#Headers],[HLAVNÝ PARTNER]],Parametre[#Headers],0))*Podrobnosti[[#This Row],[SKUTOČNÁ PRÁCA]]</f>
        <v>13650</v>
      </c>
      <c r="S6" s="25">
        <f>INDEX(Parametre[],MATCH(Podrobnosti[[#This Row],[TYP PROJEKTU]],Parametre[TYP PROJEKTU],0),MATCH(Podrobnosti[[#Headers],[OBCHODNÝ PRÁVNIK]],Parametre[#Headers],0))*INDEX('PARAMETRE PROJEKTU'!$B$12:$H$12,1,MATCH(Podrobnosti[[#Headers],[OBCHODNÝ PRÁVNIK]],Parametre[#Headers],0))*Podrobnosti[[#This Row],[SKUTOČNÁ PRÁCA]]</f>
        <v>39000</v>
      </c>
      <c r="T6" s="25">
        <f>INDEX(Parametre[],MATCH(Podrobnosti[[#This Row],[TYP PROJEKTU]],Parametre[TYP PROJEKTU],0),MATCH(Podrobnosti[[#Headers],[OBHAJCA]],Parametre[#Headers],0))*INDEX('PARAMETRE PROJEKTU'!$B$12:$H$12,1,MATCH(Podrobnosti[[#Headers],[OBHAJCA]],Parametre[#Headers],0))*Podrobnosti[[#This Row],[SKUTOČNÁ PRÁCA]]</f>
        <v>0</v>
      </c>
      <c r="U6" s="25">
        <f>INDEX(Parametre[],MATCH(Podrobnosti[[#This Row],[TYP PROJEKTU]],Parametre[TYP PROJEKTU],0),MATCH(Podrobnosti[[#Headers],[PRÁVNIK ŠPECIALIZUJÚCI SA NA DUŠEVNÉ VLASNTÍCTVO]],Parametre[#Headers],0))*INDEX('PARAMETRE PROJEKTU'!$B$12:$H$12,1,MATCH(Podrobnosti[[#Headers],[PRÁVNIK ŠPECIALIZUJÚCI SA NA DUŠEVNÉ VLASNTÍCTVO]],Parametre[#Headers],0))*Podrobnosti[[#This Row],[SKUTOČNÁ PRÁCA]]</f>
        <v>10725</v>
      </c>
      <c r="V6" s="25">
        <f>INDEX(Parametre[],MATCH(Podrobnosti[[#This Row],[TYP PROJEKTU]],Parametre[TYP PROJEKTU],0),MATCH(Podrobnosti[[#Headers],[PRÁVNIK ŠPECIALIZUJÚCI SA NA BANKROTY]],Parametre[#Headers],0))*INDEX('PARAMETRE PROJEKTU'!$B$12:$H$12,1,MATCH(Podrobnosti[[#Headers],[PRÁVNIK ŠPECIALIZUJÚCI SA NA BANKROTY]],Parametre[#Headers],0))*Podrobnosti[[#This Row],[SKUTOČNÁ PRÁCA]]</f>
        <v>0</v>
      </c>
      <c r="W6" s="25">
        <f>INDEX(Parametre[],MATCH(Podrobnosti[[#This Row],[TYP PROJEKTU]],Parametre[TYP PROJEKTU],0),MATCH(Podrobnosti[[#Headers],[ADMINISTRATÍVNI ZAMESTNANCI]],Parametre[#Headers],0))*INDEX('PARAMETRE PROJEKTU'!$B$12:$H$12,1,MATCH(Podrobnosti[[#Headers],[ADMINISTRATÍVNI ZAMESTNANCI]],Parametre[#Headers],0))*Podrobnosti[[#This Row],[SKUTOČNÁ PRÁCA]]</f>
        <v>19500</v>
      </c>
      <c r="Y6" s="27"/>
      <c r="Z6" s="27"/>
      <c r="AA6" s="27"/>
      <c r="AB6" s="27"/>
      <c r="AC6" s="27"/>
    </row>
    <row r="7" spans="1:29" x14ac:dyDescent="0.2">
      <c r="B7" t="s">
        <v>39</v>
      </c>
      <c r="C7" t="s">
        <v>16</v>
      </c>
      <c r="D7" s="9">
        <f ca="1">TODAY()+150</f>
        <v>43665</v>
      </c>
      <c r="E7" s="9">
        <f ca="1">TODAY()+150</f>
        <v>43665</v>
      </c>
      <c r="F7" s="9">
        <f ca="1">TODAY()+150</f>
        <v>43665</v>
      </c>
      <c r="G7" s="9">
        <f ca="1">TODAY()+170</f>
        <v>43685</v>
      </c>
      <c r="H7">
        <v>500</v>
      </c>
      <c r="I7">
        <v>500</v>
      </c>
      <c r="J7">
        <f ca="1">DAYS360(Podrobnosti[[#This Row],[ODHADOVANÝ ZAČIATOK]],Podrobnosti[[#This Row],[OKHADOVANÝ KONIEC]],FALSE)</f>
        <v>0</v>
      </c>
      <c r="K7">
        <f ca="1">DAYS360(Podrobnosti[[#This Row],[SKUTOČNÝ ZAČIATOK]],Podrobnosti[[#This Row],[SKUTOČNÝ KONIEC]],FALSE)</f>
        <v>19</v>
      </c>
      <c r="L7" s="25">
        <f>INDEX(Parametre[],MATCH(Podrobnosti[[#This Row],[TYP PROJEKTU]],Parametre[TYP PROJEKTU],0),MATCH(Podrobnosti[[#Headers],[HLAVNÝ PARTNER]],Parametre[#Headers],0))*INDEX('PARAMETRE PROJEKTU'!$B$12:$H$12,1,MATCH(Podrobnosti[[#Headers],[HLAVNÝ PARTNER]],Parametre[#Headers],0))*Podrobnosti[[#This Row],[ODHADOVANÁ PRÁCA]]</f>
        <v>35000</v>
      </c>
      <c r="M7" s="25">
        <f>INDEX(Parametre[],MATCH(Podrobnosti[[#This Row],[TYP PROJEKTU]],Parametre[TYP PROJEKTU],0),MATCH(Podrobnosti[[#Headers],[OBCHODNÝ PRÁVNIK]],Parametre[#Headers],0))*INDEX('PARAMETRE PROJEKTU'!$B$12:$H$12,1,MATCH(Podrobnosti[[#Headers],[OBCHODNÝ PRÁVNIK]],Parametre[#Headers],0))*Podrobnosti[[#This Row],[ODHADOVANÁ PRÁCA]]</f>
        <v>0</v>
      </c>
      <c r="N7" s="25">
        <f>INDEX(Parametre[],MATCH(Podrobnosti[[#This Row],[TYP PROJEKTU]],Parametre[TYP PROJEKTU],0),MATCH(Podrobnosti[[#Headers],[OBHAJCA]],Parametre[#Headers],0))*INDEX('PARAMETRE PROJEKTU'!$B$12:$H$12,1,MATCH(Podrobnosti[[#Headers],[OBHAJCA]],Parametre[#Headers],0))*Podrobnosti[[#This Row],[ODHADOVANÁ PRÁCA]]</f>
        <v>75000</v>
      </c>
      <c r="O7" s="25">
        <f>INDEX(Parametre[],MATCH(Podrobnosti[[#This Row],[TYP PROJEKTU]],Parametre[TYP PROJEKTU],0),MATCH(Podrobnosti[[#Headers],[PRÁVNIK ŠPECIALIZUJÚCI SA NA DUŠEVNÉ VLASNTÍCTVO]],Parametre[#Headers],0))*INDEX('PARAMETRE PROJEKTU'!$B$12:$H$12,1,MATCH(Podrobnosti[[#Headers],[PRÁVNIK ŠPECIALIZUJÚCI SA NA DUŠEVNÉ VLASNTÍCTVO]],Parametre[#Headers],0))*Podrobnosti[[#This Row],[ODHADOVANÁ PRÁCA]]</f>
        <v>0</v>
      </c>
      <c r="P7" s="25">
        <f>INDEX(Parametre[],MATCH(Podrobnosti[[#This Row],[TYP PROJEKTU]],Parametre[TYP PROJEKTU],0),MATCH(Podrobnosti[[#Headers],[PRÁVNIK ŠPECIALIZUJÚCI SA NA BANKROTY]],Parametre[#Headers],0))*INDEX('PARAMETRE PROJEKTU'!$B$12:$H$12,1,MATCH(Podrobnosti[[#Headers],[PRÁVNIK ŠPECIALIZUJÚCI SA NA BANKROTY]],Parametre[#Headers],0))*Podrobnosti[[#This Row],[ODHADOVANÁ PRÁCA]]</f>
        <v>0</v>
      </c>
      <c r="Q7" s="25">
        <f>INDEX(Parametre[],MATCH(Podrobnosti[[#This Row],[TYP PROJEKTU]],Parametre[TYP PROJEKTU],0),MATCH(Podrobnosti[[#Headers],[ADMINISTRATÍVNI ZAMESTNANCI]],Parametre[#Headers],0))*INDEX('PARAMETRE PROJEKTU'!$B$12:$H$12,1,MATCH(Podrobnosti[[#Headers],[ADMINISTRATÍVNI ZAMESTNANCI]],Parametre[#Headers],0))*Podrobnosti[[#This Row],[ODHADOVANÁ PRÁCA]]</f>
        <v>18750</v>
      </c>
      <c r="R7" s="25">
        <f>INDEX(Parametre[],MATCH(Podrobnosti[[#This Row],[TYP PROJEKTU]],Parametre[TYP PROJEKTU],0),MATCH(Podrobnosti[[#Headers],[HLAVNÝ PARTNER]],Parametre[#Headers],0))*INDEX('PARAMETRE PROJEKTU'!$B$12:$H$12,1,MATCH(Podrobnosti[[#Headers],[HLAVNÝ PARTNER]],Parametre[#Headers],0))*Podrobnosti[[#This Row],[SKUTOČNÁ PRÁCA]]</f>
        <v>35000</v>
      </c>
      <c r="S7" s="25">
        <f>INDEX(Parametre[],MATCH(Podrobnosti[[#This Row],[TYP PROJEKTU]],Parametre[TYP PROJEKTU],0),MATCH(Podrobnosti[[#Headers],[OBCHODNÝ PRÁVNIK]],Parametre[#Headers],0))*INDEX('PARAMETRE PROJEKTU'!$B$12:$H$12,1,MATCH(Podrobnosti[[#Headers],[OBCHODNÝ PRÁVNIK]],Parametre[#Headers],0))*Podrobnosti[[#This Row],[SKUTOČNÁ PRÁCA]]</f>
        <v>0</v>
      </c>
      <c r="T7" s="25">
        <f>INDEX(Parametre[],MATCH(Podrobnosti[[#This Row],[TYP PROJEKTU]],Parametre[TYP PROJEKTU],0),MATCH(Podrobnosti[[#Headers],[OBHAJCA]],Parametre[#Headers],0))*INDEX('PARAMETRE PROJEKTU'!$B$12:$H$12,1,MATCH(Podrobnosti[[#Headers],[OBHAJCA]],Parametre[#Headers],0))*Podrobnosti[[#This Row],[SKUTOČNÁ PRÁCA]]</f>
        <v>75000</v>
      </c>
      <c r="U7" s="25">
        <f>INDEX(Parametre[],MATCH(Podrobnosti[[#This Row],[TYP PROJEKTU]],Parametre[TYP PROJEKTU],0),MATCH(Podrobnosti[[#Headers],[PRÁVNIK ŠPECIALIZUJÚCI SA NA DUŠEVNÉ VLASNTÍCTVO]],Parametre[#Headers],0))*INDEX('PARAMETRE PROJEKTU'!$B$12:$H$12,1,MATCH(Podrobnosti[[#Headers],[PRÁVNIK ŠPECIALIZUJÚCI SA NA DUŠEVNÉ VLASNTÍCTVO]],Parametre[#Headers],0))*Podrobnosti[[#This Row],[SKUTOČNÁ PRÁCA]]</f>
        <v>0</v>
      </c>
      <c r="V7" s="25">
        <f>INDEX(Parametre[],MATCH(Podrobnosti[[#This Row],[TYP PROJEKTU]],Parametre[TYP PROJEKTU],0),MATCH(Podrobnosti[[#Headers],[PRÁVNIK ŠPECIALIZUJÚCI SA NA BANKROTY]],Parametre[#Headers],0))*INDEX('PARAMETRE PROJEKTU'!$B$12:$H$12,1,MATCH(Podrobnosti[[#Headers],[PRÁVNIK ŠPECIALIZUJÚCI SA NA BANKROTY]],Parametre[#Headers],0))*Podrobnosti[[#This Row],[SKUTOČNÁ PRÁCA]]</f>
        <v>0</v>
      </c>
      <c r="W7" s="25">
        <f>INDEX(Parametre[],MATCH(Podrobnosti[[#This Row],[TYP PROJEKTU]],Parametre[TYP PROJEKTU],0),MATCH(Podrobnosti[[#Headers],[ADMINISTRATÍVNI ZAMESTNANCI]],Parametre[#Headers],0))*INDEX('PARAMETRE PROJEKTU'!$B$12:$H$12,1,MATCH(Podrobnosti[[#Headers],[ADMINISTRATÍVNI ZAMESTNANCI]],Parametre[#Headers],0))*Podrobnosti[[#This Row],[SKUTOČNÁ PRÁCA]]</f>
        <v>18750</v>
      </c>
      <c r="Y7" s="27"/>
      <c r="Z7" s="27"/>
      <c r="AA7" s="27"/>
      <c r="AB7" s="27"/>
      <c r="AC7" s="27"/>
    </row>
    <row r="8" spans="1:29" x14ac:dyDescent="0.2">
      <c r="B8" t="s">
        <v>40</v>
      </c>
      <c r="C8" t="s">
        <v>17</v>
      </c>
      <c r="D8" s="9">
        <f ca="1">TODAY()+200</f>
        <v>43715</v>
      </c>
      <c r="E8" s="9">
        <f ca="1">TODAY()+230</f>
        <v>43745</v>
      </c>
      <c r="F8" s="9">
        <f ca="1">TODAY()+230</f>
        <v>43745</v>
      </c>
      <c r="G8" s="9">
        <f ca="1">TODAY()+230</f>
        <v>43745</v>
      </c>
      <c r="H8">
        <v>150</v>
      </c>
      <c r="I8">
        <v>145</v>
      </c>
      <c r="J8">
        <f ca="1">DAYS360(Podrobnosti[[#This Row],[ODHADOVANÝ ZAČIATOK]],Podrobnosti[[#This Row],[OKHADOVANÝ KONIEC]],FALSE)</f>
        <v>30</v>
      </c>
      <c r="K8">
        <f ca="1">DAYS360(Podrobnosti[[#This Row],[SKUTOČNÝ ZAČIATOK]],Podrobnosti[[#This Row],[SKUTOČNÝ KONIEC]],FALSE)</f>
        <v>0</v>
      </c>
      <c r="L8" s="25">
        <f>INDEX(Parametre[],MATCH(Podrobnosti[[#This Row],[TYP PROJEKTU]],Parametre[TYP PROJEKTU],0),MATCH(Podrobnosti[[#Headers],[HLAVNÝ PARTNER]],Parametre[#Headers],0))*INDEX('PARAMETRE PROJEKTU'!$B$12:$H$12,1,MATCH(Podrobnosti[[#Headers],[HLAVNÝ PARTNER]],Parametre[#Headers],0))*Podrobnosti[[#This Row],[ODHADOVANÁ PRÁCA]]</f>
        <v>5250</v>
      </c>
      <c r="M8" s="25">
        <f>INDEX(Parametre[],MATCH(Podrobnosti[[#This Row],[TYP PROJEKTU]],Parametre[TYP PROJEKTU],0),MATCH(Podrobnosti[[#Headers],[OBCHODNÝ PRÁVNIK]],Parametre[#Headers],0))*INDEX('PARAMETRE PROJEKTU'!$B$12:$H$12,1,MATCH(Podrobnosti[[#Headers],[OBCHODNÝ PRÁVNIK]],Parametre[#Headers],0))*Podrobnosti[[#This Row],[ODHADOVANÁ PRÁCA]]</f>
        <v>0</v>
      </c>
      <c r="N8" s="25">
        <f>INDEX(Parametre[],MATCH(Podrobnosti[[#This Row],[TYP PROJEKTU]],Parametre[TYP PROJEKTU],0),MATCH(Podrobnosti[[#Headers],[OBHAJCA]],Parametre[#Headers],0))*INDEX('PARAMETRE PROJEKTU'!$B$12:$H$12,1,MATCH(Podrobnosti[[#Headers],[OBHAJCA]],Parametre[#Headers],0))*Podrobnosti[[#This Row],[ODHADOVANÁ PRÁCA]]</f>
        <v>0</v>
      </c>
      <c r="O8" s="25">
        <f>INDEX(Parametre[],MATCH(Podrobnosti[[#This Row],[TYP PROJEKTU]],Parametre[TYP PROJEKTU],0),MATCH(Podrobnosti[[#Headers],[PRÁVNIK ŠPECIALIZUJÚCI SA NA DUŠEVNÉ VLASNTÍCTVO]],Parametre[#Headers],0))*INDEX('PARAMETRE PROJEKTU'!$B$12:$H$12,1,MATCH(Podrobnosti[[#Headers],[PRÁVNIK ŠPECIALIZUJÚCI SA NA DUŠEVNÉ VLASNTÍCTVO]],Parametre[#Headers],0))*Podrobnosti[[#This Row],[ODHADOVANÁ PRÁCA]]</f>
        <v>24750</v>
      </c>
      <c r="P8" s="25">
        <f>INDEX(Parametre[],MATCH(Podrobnosti[[#This Row],[TYP PROJEKTU]],Parametre[TYP PROJEKTU],0),MATCH(Podrobnosti[[#Headers],[PRÁVNIK ŠPECIALIZUJÚCI SA NA BANKROTY]],Parametre[#Headers],0))*INDEX('PARAMETRE PROJEKTU'!$B$12:$H$12,1,MATCH(Podrobnosti[[#Headers],[PRÁVNIK ŠPECIALIZUJÚCI SA NA BANKROTY]],Parametre[#Headers],0))*Podrobnosti[[#This Row],[ODHADOVANÁ PRÁCA]]</f>
        <v>0</v>
      </c>
      <c r="Q8" s="25">
        <f>INDEX(Parametre[],MATCH(Podrobnosti[[#This Row],[TYP PROJEKTU]],Parametre[TYP PROJEKTU],0),MATCH(Podrobnosti[[#Headers],[ADMINISTRATÍVNI ZAMESTNANCI]],Parametre[#Headers],0))*INDEX('PARAMETRE PROJEKTU'!$B$12:$H$12,1,MATCH(Podrobnosti[[#Headers],[ADMINISTRATÍVNI ZAMESTNANCI]],Parametre[#Headers],0))*Podrobnosti[[#This Row],[ODHADOVANÁ PRÁCA]]</f>
        <v>5625</v>
      </c>
      <c r="R8" s="25">
        <f>INDEX(Parametre[],MATCH(Podrobnosti[[#This Row],[TYP PROJEKTU]],Parametre[TYP PROJEKTU],0),MATCH(Podrobnosti[[#Headers],[HLAVNÝ PARTNER]],Parametre[#Headers],0))*INDEX('PARAMETRE PROJEKTU'!$B$12:$H$12,1,MATCH(Podrobnosti[[#Headers],[HLAVNÝ PARTNER]],Parametre[#Headers],0))*Podrobnosti[[#This Row],[SKUTOČNÁ PRÁCA]]</f>
        <v>5075</v>
      </c>
      <c r="S8" s="25">
        <f>INDEX(Parametre[],MATCH(Podrobnosti[[#This Row],[TYP PROJEKTU]],Parametre[TYP PROJEKTU],0),MATCH(Podrobnosti[[#Headers],[OBCHODNÝ PRÁVNIK]],Parametre[#Headers],0))*INDEX('PARAMETRE PROJEKTU'!$B$12:$H$12,1,MATCH(Podrobnosti[[#Headers],[OBCHODNÝ PRÁVNIK]],Parametre[#Headers],0))*Podrobnosti[[#This Row],[SKUTOČNÁ PRÁCA]]</f>
        <v>0</v>
      </c>
      <c r="T8" s="25">
        <f>INDEX(Parametre[],MATCH(Podrobnosti[[#This Row],[TYP PROJEKTU]],Parametre[TYP PROJEKTU],0),MATCH(Podrobnosti[[#Headers],[OBHAJCA]],Parametre[#Headers],0))*INDEX('PARAMETRE PROJEKTU'!$B$12:$H$12,1,MATCH(Podrobnosti[[#Headers],[OBHAJCA]],Parametre[#Headers],0))*Podrobnosti[[#This Row],[SKUTOČNÁ PRÁCA]]</f>
        <v>0</v>
      </c>
      <c r="U8" s="25">
        <f>INDEX(Parametre[],MATCH(Podrobnosti[[#This Row],[TYP PROJEKTU]],Parametre[TYP PROJEKTU],0),MATCH(Podrobnosti[[#Headers],[PRÁVNIK ŠPECIALIZUJÚCI SA NA DUŠEVNÉ VLASNTÍCTVO]],Parametre[#Headers],0))*INDEX('PARAMETRE PROJEKTU'!$B$12:$H$12,1,MATCH(Podrobnosti[[#Headers],[PRÁVNIK ŠPECIALIZUJÚCI SA NA DUŠEVNÉ VLASNTÍCTVO]],Parametre[#Headers],0))*Podrobnosti[[#This Row],[SKUTOČNÁ PRÁCA]]</f>
        <v>23925</v>
      </c>
      <c r="V8" s="25">
        <f>INDEX(Parametre[],MATCH(Podrobnosti[[#This Row],[TYP PROJEKTU]],Parametre[TYP PROJEKTU],0),MATCH(Podrobnosti[[#Headers],[PRÁVNIK ŠPECIALIZUJÚCI SA NA BANKROTY]],Parametre[#Headers],0))*INDEX('PARAMETRE PROJEKTU'!$B$12:$H$12,1,MATCH(Podrobnosti[[#Headers],[PRÁVNIK ŠPECIALIZUJÚCI SA NA BANKROTY]],Parametre[#Headers],0))*Podrobnosti[[#This Row],[SKUTOČNÁ PRÁCA]]</f>
        <v>0</v>
      </c>
      <c r="W8" s="25">
        <f>INDEX(Parametre[],MATCH(Podrobnosti[[#This Row],[TYP PROJEKTU]],Parametre[TYP PROJEKTU],0),MATCH(Podrobnosti[[#Headers],[ADMINISTRATÍVNI ZAMESTNANCI]],Parametre[#Headers],0))*INDEX('PARAMETRE PROJEKTU'!$B$12:$H$12,1,MATCH(Podrobnosti[[#Headers],[ADMINISTRATÍVNI ZAMESTNANCI]],Parametre[#Headers],0))*Podrobnosti[[#This Row],[SKUTOČNÁ PRÁCA]]</f>
        <v>5437.5</v>
      </c>
      <c r="Y8" s="27"/>
      <c r="Z8" s="27"/>
      <c r="AA8" s="27"/>
      <c r="AB8" s="27"/>
      <c r="AC8" s="27"/>
    </row>
    <row r="9" spans="1:29" x14ac:dyDescent="0.2">
      <c r="B9" t="s">
        <v>41</v>
      </c>
      <c r="C9" t="s">
        <v>18</v>
      </c>
      <c r="D9" s="9">
        <f ca="1">TODAY()+220</f>
        <v>43735</v>
      </c>
      <c r="E9" s="9">
        <f ca="1">TODAY()+250</f>
        <v>43765</v>
      </c>
      <c r="F9" s="9">
        <f ca="1">TODAY()+230</f>
        <v>43745</v>
      </c>
      <c r="G9" s="9">
        <f ca="1">TODAY()+259</f>
        <v>43774</v>
      </c>
      <c r="H9">
        <v>250</v>
      </c>
      <c r="I9">
        <v>255</v>
      </c>
      <c r="J9">
        <f ca="1">DAYS360(Podrobnosti[[#This Row],[ODHADOVANÝ ZAČIATOK]],Podrobnosti[[#This Row],[OKHADOVANÝ KONIEC]],FALSE)</f>
        <v>30</v>
      </c>
      <c r="K9">
        <f ca="1">DAYS360(Podrobnosti[[#This Row],[SKUTOČNÝ ZAČIATOK]],Podrobnosti[[#This Row],[SKUTOČNÝ KONIEC]],FALSE)</f>
        <v>28</v>
      </c>
      <c r="L9" s="25">
        <f>INDEX(Parametre[],MATCH(Podrobnosti[[#This Row],[TYP PROJEKTU]],Parametre[TYP PROJEKTU],0),MATCH(Podrobnosti[[#Headers],[HLAVNÝ PARTNER]],Parametre[#Headers],0))*INDEX('PARAMETRE PROJEKTU'!$B$12:$H$12,1,MATCH(Podrobnosti[[#Headers],[HLAVNÝ PARTNER]],Parametre[#Headers],0))*Podrobnosti[[#This Row],[ODHADOVANÁ PRÁCA]]</f>
        <v>17500</v>
      </c>
      <c r="M9" s="25">
        <f>INDEX(Parametre[],MATCH(Podrobnosti[[#This Row],[TYP PROJEKTU]],Parametre[TYP PROJEKTU],0),MATCH(Podrobnosti[[#Headers],[OBCHODNÝ PRÁVNIK]],Parametre[#Headers],0))*INDEX('PARAMETRE PROJEKTU'!$B$12:$H$12,1,MATCH(Podrobnosti[[#Headers],[OBCHODNÝ PRÁVNIK]],Parametre[#Headers],0))*Podrobnosti[[#This Row],[ODHADOVANÁ PRÁCA]]</f>
        <v>6250</v>
      </c>
      <c r="N9" s="25">
        <f>INDEX(Parametre[],MATCH(Podrobnosti[[#This Row],[TYP PROJEKTU]],Parametre[TYP PROJEKTU],0),MATCH(Podrobnosti[[#Headers],[OBHAJCA]],Parametre[#Headers],0))*INDEX('PARAMETRE PROJEKTU'!$B$12:$H$12,1,MATCH(Podrobnosti[[#Headers],[OBHAJCA]],Parametre[#Headers],0))*Podrobnosti[[#This Row],[ODHADOVANÁ PRÁCA]]</f>
        <v>30000</v>
      </c>
      <c r="O9" s="25">
        <f>INDEX(Parametre[],MATCH(Podrobnosti[[#This Row],[TYP PROJEKTU]],Parametre[TYP PROJEKTU],0),MATCH(Podrobnosti[[#Headers],[PRÁVNIK ŠPECIALIZUJÚCI SA NA DUŠEVNÉ VLASNTÍCTVO]],Parametre[#Headers],0))*INDEX('PARAMETRE PROJEKTU'!$B$12:$H$12,1,MATCH(Podrobnosti[[#Headers],[PRÁVNIK ŠPECIALIZUJÚCI SA NA DUŠEVNÉ VLASNTÍCTVO]],Parametre[#Headers],0))*Podrobnosti[[#This Row],[ODHADOVANÁ PRÁCA]]</f>
        <v>0</v>
      </c>
      <c r="P9" s="25">
        <f>INDEX(Parametre[],MATCH(Podrobnosti[[#This Row],[TYP PROJEKTU]],Parametre[TYP PROJEKTU],0),MATCH(Podrobnosti[[#Headers],[PRÁVNIK ŠPECIALIZUJÚCI SA NA BANKROTY]],Parametre[#Headers],0))*INDEX('PARAMETRE PROJEKTU'!$B$12:$H$12,1,MATCH(Podrobnosti[[#Headers],[PRÁVNIK ŠPECIALIZUJÚCI SA NA BANKROTY]],Parametre[#Headers],0))*Podrobnosti[[#This Row],[ODHADOVANÁ PRÁCA]]</f>
        <v>0</v>
      </c>
      <c r="Q9" s="25">
        <f>INDEX(Parametre[],MATCH(Podrobnosti[[#This Row],[TYP PROJEKTU]],Parametre[TYP PROJEKTU],0),MATCH(Podrobnosti[[#Headers],[ADMINISTRATÍVNI ZAMESTNANCI]],Parametre[#Headers],0))*INDEX('PARAMETRE PROJEKTU'!$B$12:$H$12,1,MATCH(Podrobnosti[[#Headers],[ADMINISTRATÍVNI ZAMESTNANCI]],Parametre[#Headers],0))*Podrobnosti[[#This Row],[ODHADOVANÁ PRÁCA]]</f>
        <v>9375</v>
      </c>
      <c r="R9" s="25">
        <f>INDEX(Parametre[],MATCH(Podrobnosti[[#This Row],[TYP PROJEKTU]],Parametre[TYP PROJEKTU],0),MATCH(Podrobnosti[[#Headers],[HLAVNÝ PARTNER]],Parametre[#Headers],0))*INDEX('PARAMETRE PROJEKTU'!$B$12:$H$12,1,MATCH(Podrobnosti[[#Headers],[HLAVNÝ PARTNER]],Parametre[#Headers],0))*Podrobnosti[[#This Row],[SKUTOČNÁ PRÁCA]]</f>
        <v>17850</v>
      </c>
      <c r="S9" s="25">
        <f>INDEX(Parametre[],MATCH(Podrobnosti[[#This Row],[TYP PROJEKTU]],Parametre[TYP PROJEKTU],0),MATCH(Podrobnosti[[#Headers],[OBCHODNÝ PRÁVNIK]],Parametre[#Headers],0))*INDEX('PARAMETRE PROJEKTU'!$B$12:$H$12,1,MATCH(Podrobnosti[[#Headers],[OBCHODNÝ PRÁVNIK]],Parametre[#Headers],0))*Podrobnosti[[#This Row],[SKUTOČNÁ PRÁCA]]</f>
        <v>6375</v>
      </c>
      <c r="T9" s="25">
        <f>INDEX(Parametre[],MATCH(Podrobnosti[[#This Row],[TYP PROJEKTU]],Parametre[TYP PROJEKTU],0),MATCH(Podrobnosti[[#Headers],[OBHAJCA]],Parametre[#Headers],0))*INDEX('PARAMETRE PROJEKTU'!$B$12:$H$12,1,MATCH(Podrobnosti[[#Headers],[OBHAJCA]],Parametre[#Headers],0))*Podrobnosti[[#This Row],[SKUTOČNÁ PRÁCA]]</f>
        <v>30600</v>
      </c>
      <c r="U9" s="25">
        <f>INDEX(Parametre[],MATCH(Podrobnosti[[#This Row],[TYP PROJEKTU]],Parametre[TYP PROJEKTU],0),MATCH(Podrobnosti[[#Headers],[PRÁVNIK ŠPECIALIZUJÚCI SA NA DUŠEVNÉ VLASNTÍCTVO]],Parametre[#Headers],0))*INDEX('PARAMETRE PROJEKTU'!$B$12:$H$12,1,MATCH(Podrobnosti[[#Headers],[PRÁVNIK ŠPECIALIZUJÚCI SA NA DUŠEVNÉ VLASNTÍCTVO]],Parametre[#Headers],0))*Podrobnosti[[#This Row],[SKUTOČNÁ PRÁCA]]</f>
        <v>0</v>
      </c>
      <c r="V9" s="25">
        <f>INDEX(Parametre[],MATCH(Podrobnosti[[#This Row],[TYP PROJEKTU]],Parametre[TYP PROJEKTU],0),MATCH(Podrobnosti[[#Headers],[PRÁVNIK ŠPECIALIZUJÚCI SA NA BANKROTY]],Parametre[#Headers],0))*INDEX('PARAMETRE PROJEKTU'!$B$12:$H$12,1,MATCH(Podrobnosti[[#Headers],[PRÁVNIK ŠPECIALIZUJÚCI SA NA BANKROTY]],Parametre[#Headers],0))*Podrobnosti[[#This Row],[SKUTOČNÁ PRÁCA]]</f>
        <v>0</v>
      </c>
      <c r="W9" s="25">
        <f>INDEX(Parametre[],MATCH(Podrobnosti[[#This Row],[TYP PROJEKTU]],Parametre[TYP PROJEKTU],0),MATCH(Podrobnosti[[#Headers],[ADMINISTRATÍVNI ZAMESTNANCI]],Parametre[#Headers],0))*INDEX('PARAMETRE PROJEKTU'!$B$12:$H$12,1,MATCH(Podrobnosti[[#Headers],[ADMINISTRATÍVNI ZAMESTNANCI]],Parametre[#Headers],0))*Podrobnosti[[#This Row],[SKUTOČNÁ PRÁCA]]</f>
        <v>9562.5</v>
      </c>
      <c r="Y9" s="27"/>
      <c r="Z9" s="27"/>
      <c r="AA9" s="27"/>
      <c r="AB9" s="27"/>
      <c r="AC9" s="27"/>
    </row>
    <row r="10" spans="1:29" x14ac:dyDescent="0.2">
      <c r="B10" s="1" t="s">
        <v>74</v>
      </c>
      <c r="H10" s="1">
        <f>SUBTOTAL(109,Podrobnosti[ODHADOVANÁ PRÁCA])</f>
        <v>1500</v>
      </c>
      <c r="I10" s="1">
        <f>SUBTOTAL(109,Podrobnosti[SKUTOČNÁ PRÁCA])</f>
        <v>1510</v>
      </c>
      <c r="J10" s="1">
        <f ca="1">SUBTOTAL(109,Podrobnosti[ODHADOVANÉ TRVANIE])</f>
        <v>190</v>
      </c>
      <c r="K10" s="1">
        <f ca="1">SUBTOTAL(109,Podrobnosti[SKUTOČNÉ TRVANIE])</f>
        <v>170</v>
      </c>
    </row>
  </sheetData>
  <mergeCells count="1">
    <mergeCell ref="Y2:AC9"/>
  </mergeCells>
  <dataValidations count="1">
    <dataValidation type="list" allowBlank="1" showInputMessage="1" showErrorMessage="1" sqref="C5:C9" xr:uid="{00000000-0002-0000-0100-000000000000}">
      <formula1>TypProjektu</formula1>
    </dataValidation>
  </dataValidations>
  <printOptions horizontalCentered="1"/>
  <pageMargins left="0.4" right="0.4" top="0.4" bottom="0.4" header="0.3" footer="0.3"/>
  <pageSetup paperSize="9" scale="75" fitToHeight="0" orientation="landscape" horizontalDpi="4294967293" verticalDpi="4294967295"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T28"/>
  <sheetViews>
    <sheetView showGridLines="0" workbookViewId="0"/>
  </sheetViews>
  <sheetFormatPr defaultColWidth="9.140625" defaultRowHeight="14.25" x14ac:dyDescent="0.2"/>
  <cols>
    <col min="1" max="1" width="1.85546875" style="12" customWidth="1"/>
    <col min="2" max="2" width="18.140625" style="1" bestFit="1" customWidth="1"/>
    <col min="3" max="4" width="14.140625" style="1" bestFit="1" customWidth="1"/>
    <col min="5" max="5" width="15.28515625" style="1" bestFit="1" customWidth="1"/>
    <col min="6" max="6" width="14.140625" style="1" bestFit="1" customWidth="1"/>
    <col min="7" max="7" width="9.28515625" style="1" bestFit="1" customWidth="1"/>
    <col min="8" max="8" width="16.5703125" style="1" bestFit="1" customWidth="1"/>
    <col min="9" max="10" width="14.140625" style="1" bestFit="1" customWidth="1"/>
    <col min="11" max="11" width="15.28515625" style="1" bestFit="1" customWidth="1"/>
    <col min="12" max="12" width="14.140625" style="1" bestFit="1" customWidth="1"/>
    <col min="13" max="13" width="12.7109375" style="1" bestFit="1" customWidth="1"/>
    <col min="14" max="14" width="16.5703125" style="1" bestFit="1" customWidth="1"/>
    <col min="15" max="15" width="2.7109375" style="1" customWidth="1"/>
    <col min="16" max="16384" width="9.140625" style="1"/>
  </cols>
  <sheetData>
    <row r="1" spans="1:20" ht="35.450000000000003" customHeight="1" x14ac:dyDescent="0.35">
      <c r="A1" s="12" t="s">
        <v>57</v>
      </c>
      <c r="B1" s="2" t="str">
        <f>'PARAMETRE PROJEKTU'!B1</f>
        <v>Názov spoločnosti</v>
      </c>
      <c r="C1" s="2"/>
      <c r="D1" s="2"/>
      <c r="E1" s="2"/>
      <c r="F1" s="2"/>
      <c r="G1" s="2"/>
      <c r="H1" s="2"/>
      <c r="I1" s="2"/>
      <c r="J1" s="2"/>
      <c r="K1" s="2"/>
      <c r="L1" s="2"/>
      <c r="M1" s="2"/>
      <c r="N1" s="2"/>
    </row>
    <row r="2" spans="1:20" ht="19.5" x14ac:dyDescent="0.25">
      <c r="A2" s="12" t="s">
        <v>5</v>
      </c>
      <c r="B2" s="3" t="str">
        <f>'PARAMETRE PROJEKTU'!B2</f>
        <v>Plánovanie projektov pre advokátske kancelárie</v>
      </c>
      <c r="C2" s="3"/>
      <c r="D2" s="3"/>
      <c r="E2" s="3"/>
      <c r="F2" s="3"/>
      <c r="G2" s="3"/>
      <c r="H2" s="3"/>
      <c r="I2" s="3"/>
      <c r="J2" s="3"/>
      <c r="K2" s="3"/>
    </row>
    <row r="3" spans="1:20" ht="15" x14ac:dyDescent="0.2">
      <c r="A3" s="12" t="s">
        <v>6</v>
      </c>
      <c r="B3" s="4" t="str">
        <f>'PARAMETRE PROJEKTU'!B3</f>
        <v>Názov spoločnosti je dôverný</v>
      </c>
      <c r="C3" s="4"/>
      <c r="D3" s="4"/>
      <c r="E3" s="4"/>
      <c r="F3" s="4"/>
      <c r="G3" s="4"/>
      <c r="H3" s="4"/>
      <c r="I3" s="4"/>
      <c r="J3" s="4"/>
      <c r="K3" s="4"/>
    </row>
    <row r="4" spans="1:20" x14ac:dyDescent="0.2">
      <c r="A4" s="12" t="s">
        <v>81</v>
      </c>
      <c r="C4" s="28" t="s">
        <v>60</v>
      </c>
      <c r="D4" s="29"/>
      <c r="E4" s="29"/>
      <c r="F4" s="29"/>
      <c r="G4" s="29"/>
      <c r="H4" s="30"/>
      <c r="I4" s="28" t="s">
        <v>67</v>
      </c>
      <c r="J4" s="29"/>
      <c r="K4" s="29"/>
      <c r="L4" s="29"/>
      <c r="M4" s="29"/>
      <c r="N4" s="30"/>
      <c r="P4" s="31" t="s">
        <v>73</v>
      </c>
      <c r="Q4" s="32"/>
      <c r="R4" s="32"/>
      <c r="S4" s="32"/>
      <c r="T4" s="32"/>
    </row>
    <row r="5" spans="1:20" s="11" customFormat="1" ht="25.5" x14ac:dyDescent="0.2">
      <c r="A5" s="20" t="s">
        <v>58</v>
      </c>
      <c r="B5" s="21" t="s">
        <v>36</v>
      </c>
      <c r="C5" s="10" t="s">
        <v>61</v>
      </c>
      <c r="D5" s="10" t="s">
        <v>62</v>
      </c>
      <c r="E5" s="10" t="s">
        <v>63</v>
      </c>
      <c r="F5" s="10" t="s">
        <v>64</v>
      </c>
      <c r="G5" s="10" t="s">
        <v>65</v>
      </c>
      <c r="H5" s="10" t="s">
        <v>66</v>
      </c>
      <c r="I5" s="10" t="s">
        <v>68</v>
      </c>
      <c r="J5" s="10" t="s">
        <v>75</v>
      </c>
      <c r="K5" s="10" t="s">
        <v>69</v>
      </c>
      <c r="L5" s="10" t="s">
        <v>70</v>
      </c>
      <c r="M5" s="10" t="s">
        <v>71</v>
      </c>
      <c r="N5" s="10" t="s">
        <v>72</v>
      </c>
      <c r="P5" s="32"/>
      <c r="Q5" s="32"/>
      <c r="R5" s="32"/>
      <c r="S5" s="32"/>
      <c r="T5" s="32"/>
    </row>
    <row r="6" spans="1:20" x14ac:dyDescent="0.2">
      <c r="B6" t="s">
        <v>37</v>
      </c>
      <c r="C6" s="24">
        <v>7000</v>
      </c>
      <c r="D6" s="24">
        <v>20000</v>
      </c>
      <c r="E6" s="24">
        <v>0</v>
      </c>
      <c r="F6" s="24">
        <v>0</v>
      </c>
      <c r="G6" s="24">
        <v>0</v>
      </c>
      <c r="H6" s="24">
        <v>12500</v>
      </c>
      <c r="I6" s="24">
        <v>7700</v>
      </c>
      <c r="J6" s="24">
        <v>22000</v>
      </c>
      <c r="K6" s="24">
        <v>0</v>
      </c>
      <c r="L6" s="24">
        <v>0</v>
      </c>
      <c r="M6" s="24">
        <v>0</v>
      </c>
      <c r="N6" s="24">
        <v>13750</v>
      </c>
      <c r="P6" s="32"/>
      <c r="Q6" s="32"/>
      <c r="R6" s="32"/>
      <c r="S6" s="32"/>
      <c r="T6" s="32"/>
    </row>
    <row r="7" spans="1:20" x14ac:dyDescent="0.2">
      <c r="B7" t="s">
        <v>38</v>
      </c>
      <c r="C7" s="24">
        <v>14000</v>
      </c>
      <c r="D7" s="24">
        <v>40000</v>
      </c>
      <c r="E7" s="24">
        <v>0</v>
      </c>
      <c r="F7" s="24">
        <v>11000</v>
      </c>
      <c r="G7" s="24">
        <v>0</v>
      </c>
      <c r="H7" s="24">
        <v>20000</v>
      </c>
      <c r="I7" s="24">
        <v>13650</v>
      </c>
      <c r="J7" s="24">
        <v>39000</v>
      </c>
      <c r="K7" s="24">
        <v>0</v>
      </c>
      <c r="L7" s="24">
        <v>10725</v>
      </c>
      <c r="M7" s="24">
        <v>0</v>
      </c>
      <c r="N7" s="24">
        <v>19500</v>
      </c>
      <c r="P7" s="32"/>
      <c r="Q7" s="32"/>
      <c r="R7" s="32"/>
      <c r="S7" s="32"/>
      <c r="T7" s="32"/>
    </row>
    <row r="8" spans="1:20" x14ac:dyDescent="0.2">
      <c r="B8" t="s">
        <v>39</v>
      </c>
      <c r="C8" s="24">
        <v>35000</v>
      </c>
      <c r="D8" s="24">
        <v>0</v>
      </c>
      <c r="E8" s="24">
        <v>75000</v>
      </c>
      <c r="F8" s="24">
        <v>0</v>
      </c>
      <c r="G8" s="24">
        <v>0</v>
      </c>
      <c r="H8" s="24">
        <v>18750</v>
      </c>
      <c r="I8" s="24">
        <v>35000</v>
      </c>
      <c r="J8" s="24">
        <v>0</v>
      </c>
      <c r="K8" s="24">
        <v>75000</v>
      </c>
      <c r="L8" s="24">
        <v>0</v>
      </c>
      <c r="M8" s="24">
        <v>0</v>
      </c>
      <c r="N8" s="24">
        <v>18750</v>
      </c>
      <c r="P8" s="32"/>
      <c r="Q8" s="32"/>
      <c r="R8" s="32"/>
      <c r="S8" s="32"/>
      <c r="T8" s="32"/>
    </row>
    <row r="9" spans="1:20" x14ac:dyDescent="0.2">
      <c r="B9" t="s">
        <v>40</v>
      </c>
      <c r="C9" s="24">
        <v>5250</v>
      </c>
      <c r="D9" s="24">
        <v>0</v>
      </c>
      <c r="E9" s="24">
        <v>0</v>
      </c>
      <c r="F9" s="24">
        <v>24750</v>
      </c>
      <c r="G9" s="24">
        <v>0</v>
      </c>
      <c r="H9" s="24">
        <v>5625</v>
      </c>
      <c r="I9" s="24">
        <v>5075</v>
      </c>
      <c r="J9" s="24">
        <v>0</v>
      </c>
      <c r="K9" s="24">
        <v>0</v>
      </c>
      <c r="L9" s="24">
        <v>23925</v>
      </c>
      <c r="M9" s="24">
        <v>0</v>
      </c>
      <c r="N9" s="24">
        <v>5437.5</v>
      </c>
      <c r="P9" s="32"/>
      <c r="Q9" s="32"/>
      <c r="R9" s="32"/>
      <c r="S9" s="32"/>
      <c r="T9" s="32"/>
    </row>
    <row r="10" spans="1:20" x14ac:dyDescent="0.2">
      <c r="B10" t="s">
        <v>41</v>
      </c>
      <c r="C10" s="24">
        <v>17500</v>
      </c>
      <c r="D10" s="24">
        <v>6250</v>
      </c>
      <c r="E10" s="24">
        <v>30000</v>
      </c>
      <c r="F10" s="24">
        <v>0</v>
      </c>
      <c r="G10" s="24">
        <v>0</v>
      </c>
      <c r="H10" s="24">
        <v>9375</v>
      </c>
      <c r="I10" s="24">
        <v>17850</v>
      </c>
      <c r="J10" s="24">
        <v>6375</v>
      </c>
      <c r="K10" s="24">
        <v>30600</v>
      </c>
      <c r="L10" s="24">
        <v>0</v>
      </c>
      <c r="M10" s="24">
        <v>0</v>
      </c>
      <c r="N10" s="24">
        <v>9562.5</v>
      </c>
      <c r="P10" s="32"/>
      <c r="Q10" s="32"/>
      <c r="R10" s="32"/>
      <c r="S10" s="32"/>
      <c r="T10" s="32"/>
    </row>
    <row r="11" spans="1:20" x14ac:dyDescent="0.2">
      <c r="B11" t="s">
        <v>59</v>
      </c>
      <c r="C11" s="24">
        <v>78750</v>
      </c>
      <c r="D11" s="24">
        <v>66250</v>
      </c>
      <c r="E11" s="24">
        <v>105000</v>
      </c>
      <c r="F11" s="24">
        <v>35750</v>
      </c>
      <c r="G11" s="24">
        <v>0</v>
      </c>
      <c r="H11" s="24">
        <v>66250</v>
      </c>
      <c r="I11" s="24">
        <v>79275</v>
      </c>
      <c r="J11" s="24">
        <v>67375</v>
      </c>
      <c r="K11" s="24">
        <v>105600</v>
      </c>
      <c r="L11" s="24">
        <v>34650</v>
      </c>
      <c r="M11" s="24">
        <v>0</v>
      </c>
      <c r="N11" s="24">
        <v>67000</v>
      </c>
      <c r="P11" s="32"/>
      <c r="Q11" s="32"/>
      <c r="R11" s="32"/>
      <c r="S11" s="32"/>
      <c r="T11" s="32"/>
    </row>
    <row r="12" spans="1:20" x14ac:dyDescent="0.2">
      <c r="B12"/>
      <c r="C12"/>
      <c r="D12"/>
      <c r="E12"/>
      <c r="F12"/>
      <c r="G12"/>
      <c r="H12"/>
      <c r="I12"/>
      <c r="J12"/>
      <c r="K12"/>
      <c r="L12"/>
      <c r="M12"/>
      <c r="N12"/>
      <c r="P12" s="32"/>
      <c r="Q12" s="32"/>
      <c r="R12" s="32"/>
      <c r="S12" s="32"/>
      <c r="T12" s="32"/>
    </row>
    <row r="13" spans="1:20" x14ac:dyDescent="0.2">
      <c r="B13"/>
      <c r="C13"/>
      <c r="D13"/>
      <c r="E13"/>
      <c r="F13"/>
      <c r="G13"/>
      <c r="H13"/>
      <c r="I13"/>
      <c r="J13"/>
      <c r="K13"/>
      <c r="L13"/>
      <c r="M13"/>
      <c r="N13"/>
      <c r="P13" s="32"/>
      <c r="Q13" s="32"/>
      <c r="R13" s="32"/>
      <c r="S13" s="32"/>
      <c r="T13" s="32"/>
    </row>
    <row r="14" spans="1:20" x14ac:dyDescent="0.2">
      <c r="B14"/>
      <c r="C14"/>
      <c r="D14"/>
      <c r="E14"/>
      <c r="F14"/>
      <c r="G14"/>
      <c r="H14"/>
      <c r="I14"/>
      <c r="J14"/>
      <c r="K14"/>
      <c r="L14"/>
      <c r="M14"/>
      <c r="N14"/>
      <c r="P14" s="32"/>
      <c r="Q14" s="32"/>
      <c r="R14" s="32"/>
      <c r="S14" s="32"/>
      <c r="T14" s="32"/>
    </row>
    <row r="15" spans="1:20" x14ac:dyDescent="0.2">
      <c r="B15"/>
      <c r="C15"/>
      <c r="D15"/>
      <c r="E15"/>
      <c r="F15"/>
      <c r="G15"/>
      <c r="H15"/>
      <c r="I15"/>
      <c r="J15"/>
      <c r="K15"/>
      <c r="L15"/>
      <c r="M15"/>
      <c r="N15"/>
      <c r="P15" s="32"/>
      <c r="Q15" s="32"/>
      <c r="R15" s="32"/>
      <c r="S15" s="32"/>
      <c r="T15" s="32"/>
    </row>
    <row r="16" spans="1:20"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row r="28" spans="2:14" x14ac:dyDescent="0.2">
      <c r="B28"/>
      <c r="C28"/>
      <c r="D28"/>
      <c r="E28"/>
      <c r="F28"/>
      <c r="G28"/>
      <c r="H28"/>
      <c r="I28"/>
      <c r="J28"/>
      <c r="K28"/>
      <c r="L28"/>
      <c r="M28"/>
      <c r="N28"/>
    </row>
  </sheetData>
  <mergeCells count="3">
    <mergeCell ref="I4:N4"/>
    <mergeCell ref="C4:H4"/>
    <mergeCell ref="P4:T15"/>
  </mergeCells>
  <printOptions horizontalCentered="1"/>
  <pageMargins left="0.4" right="0.4" top="0.4" bottom="0.4" header="0.3" footer="0.3"/>
  <pageSetup paperSize="9" scale="66" fitToHeight="0" orientation="landscape" horizontalDpi="4294967293" r:id="rId2"/>
  <headerFooter differentFirst="1">
    <oddFooter>Page &amp;P of &amp;N</oddFooter>
  </headerFooter>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Začíname</vt:lpstr>
      <vt:lpstr>PARAMETRE PROJEKTU</vt:lpstr>
      <vt:lpstr>PODROBNOSTI O PROJEKTE</vt:lpstr>
      <vt:lpstr>SÚČTY PROJEKTU</vt:lpstr>
      <vt:lpstr>'PODROBNOSTI O PROJEKTE'!Názvy_tlače</vt:lpstr>
      <vt:lpstr>'SÚČTY PROJEKTU'!Názvy_tlače</vt:lpstr>
      <vt:lpstr>TypProjektu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2018-05-29T11:56:34Z</dcterms:created>
  <dcterms:modified xsi:type="dcterms:W3CDTF">2019-02-19T09:13:26Z</dcterms:modified>
</cp:coreProperties>
</file>

<file path=docProps/custom.xml><?xml version="1.0" encoding="utf-8"?>
<Properties xmlns="http://schemas.openxmlformats.org/officeDocument/2006/custom-properties" xmlns:vt="http://schemas.openxmlformats.org/officeDocument/2006/docPropsVTypes"/>
</file>