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18"/>
  <workbookPr filterPrivacy="1" codeName="ThisWorkbook"/>
  <xr:revisionPtr revIDLastSave="0" documentId="13_ncr:20001_{B8080F78-C45A-40A3-B5A8-CD5C6ACC357C}" xr6:coauthVersionLast="47" xr6:coauthVersionMax="47" xr10:uidLastSave="{00000000-0000-0000-0000-000000000000}"/>
  <bookViews>
    <workbookView xWindow="-120" yWindow="-120" windowWidth="29040" windowHeight="15915" xr2:uid="{00000000-000D-0000-FFFF-FFFF00000000}"/>
  </bookViews>
  <sheets>
    <sheet name="Súhrn mesačného rozpočtu" sheetId="1" r:id="rId1"/>
    <sheet name="Príjmy" sheetId="3" r:id="rId2"/>
    <sheet name="Náklady na zamestnancov" sheetId="4" r:id="rId3"/>
    <sheet name="Prevádzkové náklady" sheetId="5" r:id="rId4"/>
  </sheets>
  <definedNames>
    <definedName name="_xlnm._FilterDatabase" localSheetId="2" hidden="1">'Náklady na zamestnancov'!#REF!</definedName>
    <definedName name="_xlnm._FilterDatabase" localSheetId="3" hidden="1">'Prevádzkové náklady'!#REF!</definedName>
    <definedName name="_xlnm._FilterDatabase" localSheetId="1" hidden="1">Príjmy!#REF!</definedName>
    <definedName name="_xlnm._FilterDatabase" localSheetId="0" hidden="1">Príjmy!#REF!</definedName>
    <definedName name="Nadpis1">_5NajvyššíchVýdavkov[[#Headers],[VÝDAVKY]]</definedName>
    <definedName name="Nadpis2">Príjmy[[#Headers],[PRÍJMY]]</definedName>
    <definedName name="Nadpis3">NákladyNaZamestnancov[[#Headers],[NÁKLADY NA ZAMESTNANCOV]]</definedName>
    <definedName name="Nadpis4">PrevádzkovéNáklady[[#Headers],[PREVÁDZKOVÉ NÁKLADY]]</definedName>
    <definedName name="NadpisStĺpca1">Súčty[[#Headers],[CELKOVÝ ROZPOČET]]</definedName>
    <definedName name="NÁZOV_SPOLOČNOSTI">'Súhrn mesačného rozpočtu'!$B$1</definedName>
    <definedName name="_xlnm.Print_Titles" localSheetId="2">'Náklady na zamestnancov'!$4:$4</definedName>
    <definedName name="_xlnm.Print_Titles" localSheetId="3">'Prevádzkové náklady'!$4:$4</definedName>
    <definedName name="_xlnm.Print_Titles" localSheetId="1">Príjmy!$4:$4</definedName>
    <definedName name="ROZPOČET_Názov">'Súhrn mesačného rozpočtu'!$B$2</definedName>
  </definedNames>
  <calcPr calcId="191029"/>
  <fileRecoveryPr autoRecover="0"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B2" i="4"/>
  <c r="B2" i="5"/>
  <c r="D25" i="5" l="1"/>
  <c r="C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B1" i="5"/>
  <c r="D8" i="4"/>
  <c r="D6" i="1" s="1"/>
  <c r="C8" i="4"/>
  <c r="F7" i="4"/>
  <c r="E7" i="4"/>
  <c r="F6" i="4"/>
  <c r="E6" i="4"/>
  <c r="F5" i="4"/>
  <c r="E5" i="4"/>
  <c r="B1" i="4"/>
  <c r="C16" i="1" l="1"/>
  <c r="C15" i="1"/>
  <c r="C13" i="1"/>
  <c r="C12" i="1"/>
  <c r="C14" i="1"/>
  <c r="C6" i="1"/>
  <c r="F25" i="5"/>
  <c r="F8" i="4"/>
  <c r="D8" i="3"/>
  <c r="E7" i="3"/>
  <c r="F6" i="3"/>
  <c r="E6" i="3"/>
  <c r="F5" i="3"/>
  <c r="E5" i="3"/>
  <c r="B1" i="3" l="1"/>
  <c r="D5" i="1"/>
  <c r="E6" i="1"/>
  <c r="D7" i="1"/>
  <c r="C8" i="3" l="1"/>
  <c r="C5" i="1" s="1"/>
  <c r="F7" i="3"/>
  <c r="F8" i="3"/>
  <c r="E5" i="1" l="1"/>
  <c r="C7" i="1"/>
  <c r="E7" i="1" s="1"/>
</calcChain>
</file>

<file path=xl/sharedStrings.xml><?xml version="1.0" encoding="utf-8"?>
<sst xmlns="http://schemas.openxmlformats.org/spreadsheetml/2006/main" count="65" uniqueCount="54">
  <si>
    <t>NÁZOV SPOLOČNOSTI</t>
  </si>
  <si>
    <t>MESAČNÝ ROZPOČET</t>
  </si>
  <si>
    <t>CELKOVÝ ROZPOČET</t>
  </si>
  <si>
    <t>Príjmy</t>
  </si>
  <si>
    <t>Výdavky</t>
  </si>
  <si>
    <t>Zostatok (zisk mínus náklady)</t>
  </si>
  <si>
    <t>ČO PATRÍ MEDZI MOJICH 5 NAJVYŠŠÍCH PREVÁDZKOVÝCH NÁKLADOV?</t>
  </si>
  <si>
    <t>VÝDAVKY</t>
  </si>
  <si>
    <t>Súčet</t>
  </si>
  <si>
    <t>ODHADOVANÉ</t>
  </si>
  <si>
    <t>SUMA</t>
  </si>
  <si>
    <t>SKUTOČNÉ</t>
  </si>
  <si>
    <t>% VÝDAVKOV</t>
  </si>
  <si>
    <t>Dátum</t>
  </si>
  <si>
    <t>ROZDIEL</t>
  </si>
  <si>
    <t>15 % ZNÍŽENIE</t>
  </si>
  <si>
    <t>PRÍJMY</t>
  </si>
  <si>
    <t>Čisté tržby</t>
  </si>
  <si>
    <t>Príjem z úrokov</t>
  </si>
  <si>
    <t>Predaj aktív (zisk/strata)</t>
  </si>
  <si>
    <t>Celkové príjmy</t>
  </si>
  <si>
    <t>5 NAJVYŠŠÍCH SÚM</t>
  </si>
  <si>
    <t>NÁKLADY NA ZAMESTNANCOV</t>
  </si>
  <si>
    <t>Mzdy</t>
  </si>
  <si>
    <t>Zamestnanecké výhody</t>
  </si>
  <si>
    <t>Provízie</t>
  </si>
  <si>
    <t>Celkové náklady na zamestnancov</t>
  </si>
  <si>
    <t>PREVÁDZKOVÉ NÁKLADY</t>
  </si>
  <si>
    <t>Reklama</t>
  </si>
  <si>
    <t>Nedobytné pohľadávky</t>
  </si>
  <si>
    <t>Hotovostné zľavy</t>
  </si>
  <si>
    <t>Náklady na doručenie</t>
  </si>
  <si>
    <t>Odpisy</t>
  </si>
  <si>
    <t>Poplatky a predplatné</t>
  </si>
  <si>
    <t>Poistenie</t>
  </si>
  <si>
    <t>Úroky</t>
  </si>
  <si>
    <t>Právne a audítorské poplatky</t>
  </si>
  <si>
    <t>Údržba a opravy</t>
  </si>
  <si>
    <t>Kancelárske potreby</t>
  </si>
  <si>
    <t>Poštovné</t>
  </si>
  <si>
    <t>Nájomné alebo hypotéka</t>
  </si>
  <si>
    <t>Výdavky na predaj</t>
  </si>
  <si>
    <t>Prepravné a skladové poplatky</t>
  </si>
  <si>
    <t>Zásoby</t>
  </si>
  <si>
    <t>Dane</t>
  </si>
  <si>
    <t>Telefón</t>
  </si>
  <si>
    <t>Energie</t>
  </si>
  <si>
    <t>Iné</t>
  </si>
  <si>
    <t>Celkové prevádzkové náklady</t>
  </si>
  <si>
    <t>Maintenance and repairs</t>
  </si>
  <si>
    <t>Supplies</t>
  </si>
  <si>
    <t>Rent or mortgage</t>
  </si>
  <si>
    <t>Taxes</t>
  </si>
  <si>
    <t>Advertising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</si>
</sst>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5" formatCode="mmmm\ yyyy"/>
    <numFmt numFmtId="166" formatCode="0.0%"/>
    <numFmt numFmtId="167" formatCode="#,##0.00_ ;[Red]\-#,##0.00\ "/>
    <numFmt numFmtId="168" formatCode="_-* #,##0.00\ _€_-;\-* #,##0.00\ _€_-;_-* &quot;-&quot;??\ _€_-;_-@_-"/>
  </numFmts>
  <fonts count="1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0" tint="-4.9989318521683403E-2"/>
      <name val="Gill Sans MT"/>
      <family val="2"/>
      <scheme val="minor"/>
    </font>
    <font>
      <sz val="11"/>
      <color theme="1" tint="4.9989318521683403E-2"/>
      <name val="Gill Sans MT"/>
      <family val="2"/>
      <scheme val="major"/>
    </font>
    <font>
      <sz val="11"/>
      <color theme="0"/>
      <name val="Gill Sans M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Alignment="0" applyProtection="0"/>
    <xf numFmtId="0" fontId="13" fillId="8" borderId="0" applyBorder="0" applyProtection="0">
      <alignment horizontal="left" vertical="center" indent="1"/>
    </xf>
    <xf numFmtId="0" fontId="13" fillId="8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167" fontId="1" fillId="0" borderId="0" applyFont="0" applyFill="0" applyBorder="0" applyProtection="0">
      <alignment horizontal="right"/>
    </xf>
    <xf numFmtId="166" fontId="1" fillId="0" borderId="0" applyFont="0" applyFill="0" applyBorder="0" applyProtection="0">
      <alignment horizontal="right"/>
    </xf>
    <xf numFmtId="165" fontId="11" fillId="5" borderId="0" applyFill="0" applyBorder="0">
      <alignment horizontal="right"/>
    </xf>
  </cellStyleXfs>
  <cellXfs count="32">
    <xf numFmtId="0" fontId="0" fillId="0" borderId="0" xfId="0">
      <alignment horizontal="left" wrapText="1" indent="1"/>
    </xf>
    <xf numFmtId="0" fontId="10" fillId="5" borderId="0" xfId="5" applyFill="1" applyAlignment="1">
      <alignment horizontal="left" indent="1"/>
    </xf>
    <xf numFmtId="0" fontId="0" fillId="5" borderId="0" xfId="0" applyFill="1">
      <alignment horizontal="left" wrapText="1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horizontal="left" wrapText="1" indent="1"/>
    </xf>
    <xf numFmtId="0" fontId="13" fillId="2" borderId="0" xfId="6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5" borderId="0" xfId="0" applyFont="1" applyFill="1" applyAlignment="1"/>
    <xf numFmtId="0" fontId="9" fillId="5" borderId="0" xfId="1" applyFill="1" applyAlignment="1">
      <alignment horizontal="left" indent="1"/>
    </xf>
    <xf numFmtId="0" fontId="4" fillId="5" borderId="0" xfId="0" applyFont="1" applyFill="1" applyAlignment="1">
      <alignment vertical="center"/>
    </xf>
    <xf numFmtId="0" fontId="0" fillId="6" borderId="0" xfId="0" applyFill="1">
      <alignment horizontal="left" wrapText="1" indent="1"/>
    </xf>
    <xf numFmtId="0" fontId="6" fillId="6" borderId="0" xfId="0" applyFont="1" applyFill="1">
      <alignment horizontal="left" wrapText="1" indent="1"/>
    </xf>
    <xf numFmtId="0" fontId="0" fillId="6" borderId="0" xfId="0" applyFill="1" applyAlignment="1">
      <alignment vertical="center"/>
    </xf>
    <xf numFmtId="0" fontId="6" fillId="6" borderId="0" xfId="3" applyFont="1" applyFill="1" applyAlignment="1">
      <alignment vertical="center"/>
    </xf>
    <xf numFmtId="0" fontId="6" fillId="6" borderId="0" xfId="3" applyFont="1" applyFill="1"/>
    <xf numFmtId="167" fontId="0" fillId="0" borderId="0" xfId="10" applyFont="1">
      <alignment horizontal="right"/>
    </xf>
    <xf numFmtId="167" fontId="1" fillId="0" borderId="0" xfId="10">
      <alignment horizontal="right"/>
    </xf>
    <xf numFmtId="166" fontId="1" fillId="7" borderId="0" xfId="11" applyFill="1">
      <alignment horizontal="right"/>
    </xf>
    <xf numFmtId="167" fontId="1" fillId="7" borderId="0" xfId="10" applyFill="1">
      <alignment horizontal="right"/>
    </xf>
    <xf numFmtId="0" fontId="13" fillId="8" borderId="0" xfId="6">
      <alignment horizontal="left" vertical="center" indent="1"/>
    </xf>
    <xf numFmtId="0" fontId="13" fillId="8" borderId="0" xfId="7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1" fillId="5" borderId="0" xfId="12">
      <alignment horizontal="right"/>
    </xf>
    <xf numFmtId="0" fontId="9" fillId="5" borderId="0" xfId="1" applyFill="1" applyAlignment="1">
      <alignment horizontal="left" indent="1"/>
    </xf>
    <xf numFmtId="0" fontId="10" fillId="5" borderId="0" xfId="5" applyFill="1" applyAlignment="1">
      <alignment horizontal="left" indent="1"/>
    </xf>
    <xf numFmtId="167" fontId="6" fillId="6" borderId="0" xfId="4" applyNumberFormat="1" applyFont="1" applyFill="1"/>
    <xf numFmtId="167" fontId="6" fillId="6" borderId="0" xfId="8" applyNumberFormat="1" applyFont="1" applyFill="1"/>
    <xf numFmtId="168" fontId="6" fillId="6" borderId="0" xfId="3" applyNumberFormat="1" applyFont="1" applyFill="1"/>
    <xf numFmtId="167" fontId="8" fillId="0" borderId="0" xfId="10" applyFont="1">
      <alignment horizontal="right"/>
    </xf>
    <xf numFmtId="166" fontId="0" fillId="0" borderId="0" xfId="11" applyFont="1">
      <alignment horizontal="right"/>
    </xf>
  </cellXfs>
  <cellStyles count="13">
    <cellStyle name="20 % - zvýraznenie5" xfId="4" builtinId="46"/>
    <cellStyle name="60 % - zvýraznenie4" xfId="3" builtinId="44" customBuiltin="1"/>
    <cellStyle name="Čiarka" xfId="10" builtinId="3" customBuiltin="1"/>
    <cellStyle name="Dátum" xfId="12" xr:uid="{00000000-0005-0000-0000-000003000000}"/>
    <cellStyle name="Nadpis 1" xfId="5" builtinId="16" customBuiltin="1"/>
    <cellStyle name="Nadpis 2" xfId="6" builtinId="17" customBuiltin="1"/>
    <cellStyle name="Nadpis 3" xfId="7" builtinId="18" customBuiltin="1"/>
    <cellStyle name="Nadpis 4" xfId="2" builtinId="19" customBuiltin="1"/>
    <cellStyle name="Názov" xfId="1" builtinId="15" customBuiltin="1"/>
    <cellStyle name="Normálna" xfId="0" builtinId="0" customBuiltin="1"/>
    <cellStyle name="Percentá" xfId="11" builtinId="5" customBuiltin="1"/>
    <cellStyle name="Spolu" xfId="8" builtinId="25" customBuiltin="1"/>
    <cellStyle name="Text upozornenia" xfId="9" builtinId="11" customBuiltin="1"/>
  </cellStyles>
  <dxfs count="52"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Mesačný rozpočet" pivot="0" count="4" xr9:uid="{00000000-0011-0000-FFFF-FFFF00000000}">
      <tableStyleElement type="wholeTable" dxfId="51"/>
      <tableStyleElement type="headerRow" dxfId="50"/>
      <tableStyleElement type="totalRow" dxfId="49"/>
      <tableStyleElement type="la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PREHĽAD ROZPOČTU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'Súhrn mesačného rozpočtu'!$B$5</c:f>
              <c:strCache>
                <c:ptCount val="1"/>
                <c:pt idx="0">
                  <c:v>Príjmy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'Súhrn mesačného rozpočtu'!$C$4:$D$4</c:f>
              <c:strCache>
                <c:ptCount val="2"/>
                <c:pt idx="0">
                  <c:v>ODHADOVANÉ</c:v>
                </c:pt>
                <c:pt idx="1">
                  <c:v>SKUTOČNÉ</c:v>
                </c:pt>
              </c:strCache>
            </c:strRef>
          </c:cat>
          <c:val>
            <c:numRef>
              <c:f>'Súhrn mesačného rozpočtu'!$C$5:$D$5</c:f>
              <c:numCache>
                <c:formatCode>#\ ##0.00_ ;[Red]\-#\ ##0.00\ 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'Súhrn mesačného rozpočtu'!$B$6</c:f>
              <c:strCache>
                <c:ptCount val="1"/>
                <c:pt idx="0">
                  <c:v>Výdavky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'Súhrn mesačného rozpočtu'!$C$4:$D$4</c:f>
              <c:strCache>
                <c:ptCount val="2"/>
                <c:pt idx="0">
                  <c:v>ODHADOVANÉ</c:v>
                </c:pt>
                <c:pt idx="1">
                  <c:v>SKUTOČNÉ</c:v>
                </c:pt>
              </c:strCache>
            </c:strRef>
          </c:cat>
          <c:val>
            <c:numRef>
              <c:f>'Súhrn mesačného rozpočtu'!$C$6:$D$6</c:f>
              <c:numCache>
                <c:formatCode>#\ ##0.00_ ;[Red]\-#\ ##0.00\ 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sk-SK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 ;[Red]\-#,##0\ 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sk-SK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sk-S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5</xdr:col>
      <xdr:colOff>0</xdr:colOff>
      <xdr:row>8</xdr:row>
      <xdr:rowOff>4133851</xdr:rowOff>
    </xdr:to>
    <xdr:graphicFrame macro="">
      <xdr:nvGraphicFramePr>
        <xdr:cNvPr id="3" name="PrehľadRozpočtu" descr="Stĺpcový prehľadový graf zobrazuje odhadované hodnoty príjmov a výdavkov v porovnaní so skutočným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účty" displayName="Súčty" ref="B4:E7" totalsRowCount="1" headerRowDxfId="45" dataDxfId="44" totalsRowDxfId="43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ELKOVÝ ROZPOČET" totalsRowLabel="Zostatok (zisk mínus náklady)"/>
    <tableColumn id="2" xr3:uid="{00000000-0010-0000-0000-000002000000}" name="ODHADOVANÉ" totalsRowFunction="custom" dataCellStyle="Čiarka">
      <totalsRowFormula>C5-C6</totalsRowFormula>
    </tableColumn>
    <tableColumn id="3" xr3:uid="{00000000-0010-0000-0000-000003000000}" name="SKUTOČNÉ" totalsRowFunction="custom" dataDxfId="42" dataCellStyle="Čiarka">
      <totalsRowFormula>D5-D6</totalsRowFormula>
    </tableColumn>
    <tableColumn id="4" xr3:uid="{00000000-0010-0000-0000-000004000000}" name="ROZDIEL" totalsRowFunction="custom" dataDxfId="41" dataCellStyle="Čiarka">
      <calculatedColumnFormula>Súčty[[#This Row],[SKUTOČNÉ]]-Súčty[[#This Row],[ODHADOVANÉ]]</calculatedColumnFormula>
      <totalsRowFormula>Súčty[[#Totals],[SKUTOČNÉ]]-Súčty[[#Totals],[ODHADOVANÉ]]</totalsRowFormula>
    </tableColumn>
  </tableColumns>
  <tableStyleInfo name="Mesačný rozpočet" showFirstColumn="0" showLastColumn="1" showRowStripes="0" showColumnStripes="0"/>
  <extLst>
    <ext xmlns:x14="http://schemas.microsoft.com/office/spreadsheetml/2009/9/main" uri="{504A1905-F514-4f6f-8877-14C23A59335A}">
      <x14:table altTextSummary="Celkové hodnoty rozpočtu, skutočné príjmy a výdavky sa spolu s rozdielom automaticky aktualizujú v tejto tabuľke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5NajvyššíchVýdavkov" displayName="_5NajvyššíchVýdavkov" ref="B11:E17" totalsRowCount="1" headerRowDxfId="40" dataDxfId="39" totalsRowDxfId="38">
  <tableColumns count="4">
    <tableColumn id="1" xr3:uid="{00000000-0010-0000-0100-000001000000}" name="VÝDAVKY" totalsRowLabel="Súčet"/>
    <tableColumn id="2" xr3:uid="{00000000-0010-0000-0100-000002000000}" name="SUMA" totalsRowFunction="sum" dataDxfId="37" dataCellStyle="Čiarka"/>
    <tableColumn id="3" xr3:uid="{00000000-0010-0000-0100-000003000000}" name="% VÝDAVKOV" totalsRowFunction="sum" dataDxfId="36" dataCellStyle="Percentá"/>
    <tableColumn id="4" xr3:uid="{00000000-0010-0000-0100-000004000000}" name="15 % ZNÍŽENIE" totalsRowFunction="sum" dataDxfId="35" dataCellStyle="Čiarka"/>
  </tableColumns>
  <tableStyleInfo name="Mesačný rozpočet" showFirstColumn="0" showLastColumn="0" showRowStripes="0" showColumnStripes="0"/>
  <extLst>
    <ext xmlns:x14="http://schemas.microsoft.com/office/spreadsheetml/2009/9/main" uri="{504A1905-F514-4f6f-8877-14C23A59335A}">
      <x14:table altTextSummary="V tejto tabuľke sa automaticky aktualizuje 5 najvyšších položiek prevádzkových nákladov, sumy, percentá nákladov a 15 % zníženie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ríjmy" displayName="Príjmy" ref="B4:F8" totalsRowCount="1" headerRowDxfId="33" dataDxfId="32" totalsRowDxfId="31">
  <autoFilter ref="B4:F7" xr:uid="{00000000-0009-0000-0100-000003000000}"/>
  <tableColumns count="5">
    <tableColumn id="1" xr3:uid="{00000000-0010-0000-0200-000001000000}" name="PRÍJMY" totalsRowLabel="Celkové príjmy"/>
    <tableColumn id="2" xr3:uid="{00000000-0010-0000-0200-000002000000}" name="ODHADOVANÉ" totalsRowFunction="sum" dataDxfId="30" dataCellStyle="Čiarka"/>
    <tableColumn id="3" xr3:uid="{00000000-0010-0000-0200-000003000000}" name="SKUTOČNÉ" totalsRowFunction="sum" dataDxfId="29" totalsRowDxfId="28" dataCellStyle="Čiarka"/>
    <tableColumn id="5" xr3:uid="{00000000-0010-0000-0200-000005000000}" name="5 NAJVYŠŠÍCH SÚM" dataDxfId="27" totalsRowDxfId="26" dataCellStyle="Čiarka">
      <calculatedColumnFormula>Príjmy[[#This Row],[SKUTOČNÉ]]+(10^-6)*ROW(Príjmy[[#This Row],[SKUTOČNÉ]])</calculatedColumnFormula>
    </tableColumn>
    <tableColumn id="4" xr3:uid="{00000000-0010-0000-0200-000004000000}" name="ROZDIEL" totalsRowFunction="sum" dataDxfId="25" totalsRowDxfId="24" dataCellStyle="Čiarka">
      <calculatedColumnFormula>Príjmy[[#This Row],[SKUTOČNÉ]]-Príjmy[[#This Row],[ODHADOVANÉ]]</calculatedColumnFormula>
    </tableColumn>
  </tableColumns>
  <tableStyleInfo name="Mesačný rozpočet" showFirstColumn="0" showLastColumn="1" showRowStripes="0" showColumnStripes="0"/>
  <extLst>
    <ext xmlns:x14="http://schemas.microsoft.com/office/spreadsheetml/2009/9/main" uri="{504A1905-F514-4f6f-8877-14C23A59335A}">
      <x14:table altTextSummary="Do tejto tabuľky zadajte mesačný príjem, odhadované a skutočné hodnoty. Rozdiel sa vypočíta automaticky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NákladyNaZamestnancov" displayName="NákladyNaZamestnancov" ref="B4:F8" totalsRowCount="1" headerRowDxfId="22" dataDxfId="21" totalsRowDxfId="20">
  <autoFilter ref="B4:F7" xr:uid="{00000000-0009-0000-0100-000007000000}"/>
  <tableColumns count="5">
    <tableColumn id="1" xr3:uid="{00000000-0010-0000-0300-000001000000}" name="NÁKLADY NA ZAMESTNANCOV" totalsRowLabel="Celkové náklady na zamestnancov"/>
    <tableColumn id="2" xr3:uid="{00000000-0010-0000-0300-000002000000}" name="ODHADOVANÉ" totalsRowFunction="sum" dataDxfId="19" totalsRowDxfId="18" dataCellStyle="Čiarka"/>
    <tableColumn id="3" xr3:uid="{00000000-0010-0000-0300-000003000000}" name="SKUTOČNÉ" totalsRowFunction="sum" dataDxfId="17" totalsRowDxfId="16" dataCellStyle="Čiarka"/>
    <tableColumn id="4" xr3:uid="{00000000-0010-0000-0300-000004000000}" name="5 NAJVYŠŠÍCH SÚM" dataDxfId="15" totalsRowDxfId="14" dataCellStyle="Čiarka">
      <calculatedColumnFormula>NákladyNaZamestnancov[[#This Row],[SKUTOČNÉ]]+(10^-6)*ROW(NákladyNaZamestnancov[[#This Row],[SKUTOČNÉ]])</calculatedColumnFormula>
    </tableColumn>
    <tableColumn id="5" xr3:uid="{00000000-0010-0000-0300-000005000000}" name="ROZDIEL" totalsRowFunction="sum" dataDxfId="13" totalsRowDxfId="12" dataCellStyle="Čiarka">
      <calculatedColumnFormula>NákladyNaZamestnancov[[#This Row],[ODHADOVANÉ]]-NákladyNaZamestnancov[[#This Row],[SKUTOČNÉ]]</calculatedColumnFormula>
    </tableColumn>
  </tableColumns>
  <tableStyleInfo name="Mesačný rozpočet" showFirstColumn="0" showLastColumn="1" showRowStripes="0" showColumnStripes="0"/>
  <extLst>
    <ext xmlns:x14="http://schemas.microsoft.com/office/spreadsheetml/2009/9/main" uri="{504A1905-F514-4f6f-8877-14C23A59335A}">
      <x14:table altTextSummary="Do tejto tabuľky zadajte náklady na zamestnancov, odhadované a skutočné hodnoty. Rozdiel sa vypočíta automaticky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PrevádzkovéNáklady" displayName="PrevádzkovéNáklady" ref="B4:F25" totalsRowCount="1" headerRowDxfId="10" dataDxfId="9" totalsRowDxfId="8">
  <autoFilter ref="B4:F24" xr:uid="{00000000-0009-0000-0100-000009000000}"/>
  <sortState xmlns:xlrd2="http://schemas.microsoft.com/office/spreadsheetml/2017/richdata2" ref="B12:F32">
    <sortCondition ref="B16:B37"/>
  </sortState>
  <tableColumns count="5">
    <tableColumn id="1" xr3:uid="{00000000-0010-0000-0400-000001000000}" name="PREVÁDZKOVÉ NÁKLADY" totalsRowLabel="Celkové prevádzkové náklady"/>
    <tableColumn id="2" xr3:uid="{00000000-0010-0000-0400-000002000000}" name="ODHADOVANÉ" totalsRowFunction="sum" dataDxfId="7" totalsRowDxfId="6" dataCellStyle="Čiarka"/>
    <tableColumn id="3" xr3:uid="{00000000-0010-0000-0400-000003000000}" name="SKUTOČNÉ" totalsRowFunction="sum" dataDxfId="5" totalsRowDxfId="4" dataCellStyle="Čiarka"/>
    <tableColumn id="5" xr3:uid="{00000000-0010-0000-0400-000005000000}" name="5 NAJVYŠŠÍCH SÚM" dataDxfId="3" totalsRowDxfId="2" dataCellStyle="Čiarka">
      <calculatedColumnFormula>PrevádzkovéNáklady[[#This Row],[SKUTOČNÉ]]+(10^-6)*ROW(PrevádzkovéNáklady[[#This Row],[SKUTOČNÉ]])</calculatedColumnFormula>
    </tableColumn>
    <tableColumn id="4" xr3:uid="{00000000-0010-0000-0400-000004000000}" name="ROZDIEL" totalsRowFunction="sum" dataDxfId="1" totalsRowDxfId="0" dataCellStyle="Čiarka">
      <calculatedColumnFormula>PrevádzkovéNáklady[[#This Row],[ODHADOVANÉ]]-PrevádzkovéNáklady[[#This Row],[SKUTOČNÉ]]</calculatedColumnFormula>
    </tableColumn>
  </tableColumns>
  <tableStyleInfo name="Mesačný rozpočet" showFirstColumn="0" showLastColumn="1" showRowStripes="0" showColumnStripes="0"/>
  <extLst>
    <ext xmlns:x14="http://schemas.microsoft.com/office/spreadsheetml/2009/9/main" uri="{504A1905-F514-4f6f-8877-14C23A59335A}">
      <x14:table altTextSummary="Do tejto tabuľky zadajte prevádzkové náklady, odhadované a skutočné hodnoty. Rozdiel sa vypočíta automaticky"/>
    </ext>
  </extLst>
</table>
</file>

<file path=xl/theme/theme1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F17"/>
  <sheetViews>
    <sheetView showGridLines="0" tabSelected="1" zoomScaleNormal="100" workbookViewId="0"/>
  </sheetViews>
  <sheetFormatPr defaultColWidth="9" defaultRowHeight="16.5" customHeight="1" x14ac:dyDescent="0.35"/>
  <cols>
    <col min="1" max="1" width="4.125" style="5" customWidth="1"/>
    <col min="2" max="2" width="29.25" style="5" customWidth="1"/>
    <col min="3" max="5" width="19" style="5" customWidth="1"/>
    <col min="6" max="6" width="4.125" style="5" customWidth="1"/>
    <col min="7" max="7" width="4.125" customWidth="1"/>
  </cols>
  <sheetData>
    <row r="1" spans="1:6" ht="31.5" customHeight="1" x14ac:dyDescent="0.5">
      <c r="A1" s="2"/>
      <c r="B1" s="26" t="s">
        <v>0</v>
      </c>
      <c r="C1" s="26"/>
      <c r="D1" s="26"/>
      <c r="E1"/>
      <c r="F1"/>
    </row>
    <row r="2" spans="1:6" ht="53.25" customHeight="1" x14ac:dyDescent="1">
      <c r="A2" s="2"/>
      <c r="B2" s="25" t="s">
        <v>1</v>
      </c>
      <c r="C2" s="25"/>
      <c r="D2" s="25"/>
      <c r="E2" s="24" t="s">
        <v>13</v>
      </c>
      <c r="F2" s="24"/>
    </row>
    <row r="3" spans="1:6" ht="15" customHeight="1" x14ac:dyDescent="0.35"/>
    <row r="4" spans="1:6" s="4" customFormat="1" ht="21.75" customHeight="1" x14ac:dyDescent="0.35">
      <c r="A4" s="3"/>
      <c r="B4" s="20" t="s">
        <v>2</v>
      </c>
      <c r="C4" s="21" t="s">
        <v>9</v>
      </c>
      <c r="D4" s="21" t="s">
        <v>11</v>
      </c>
      <c r="E4" s="21" t="s">
        <v>14</v>
      </c>
      <c r="F4" s="3"/>
    </row>
    <row r="5" spans="1:6" ht="17.25" x14ac:dyDescent="0.35">
      <c r="B5" t="s">
        <v>3</v>
      </c>
      <c r="C5" s="19">
        <f>Príjmy[[#Totals],[ODHADOVANÉ]]</f>
        <v>63300</v>
      </c>
      <c r="D5" s="19">
        <f>Príjmy[[#Totals],[SKUTOČNÉ]]</f>
        <v>57450</v>
      </c>
      <c r="E5" s="30">
        <f>Súčty[[#This Row],[SKUTOČNÉ]]-Súčty[[#This Row],[ODHADOVANÉ]]</f>
        <v>-5850</v>
      </c>
    </row>
    <row r="6" spans="1:6" ht="17.25" x14ac:dyDescent="0.35">
      <c r="B6" t="s">
        <v>4</v>
      </c>
      <c r="C6" s="19">
        <f>PrevádzkovéNáklady[[#Totals],[ODHADOVANÉ]]+NákladyNaZamestnancov[[#Totals],[ODHADOVANÉ]]</f>
        <v>54500</v>
      </c>
      <c r="D6" s="19">
        <f>PrevádzkovéNáklady[[#Totals],[SKUTOČNÉ]]+NákladyNaZamestnancov[[#Totals],[SKUTOČNÉ]]</f>
        <v>49630</v>
      </c>
      <c r="E6" s="16">
        <f>Súčty[[#This Row],[ODHADOVANÉ]]-Súčty[[#This Row],[SKUTOČNÉ]]</f>
        <v>4870</v>
      </c>
    </row>
    <row r="7" spans="1:6" ht="17.25" x14ac:dyDescent="0.35">
      <c r="B7" t="s">
        <v>5</v>
      </c>
      <c r="C7" s="16">
        <f>C5-C6</f>
        <v>8800</v>
      </c>
      <c r="D7" s="16">
        <f>D5-D6</f>
        <v>7820</v>
      </c>
      <c r="E7" s="17">
        <f>Súčty[[#Totals],[SKUTOČNÉ]]-Súčty[[#Totals],[ODHADOVANÉ]]</f>
        <v>-980</v>
      </c>
    </row>
    <row r="9" spans="1:6" ht="335.45" customHeight="1" x14ac:dyDescent="0.35">
      <c r="A9"/>
      <c r="B9" s="23"/>
      <c r="C9" s="22"/>
      <c r="D9" s="22"/>
      <c r="E9" s="22"/>
      <c r="F9"/>
    </row>
    <row r="10" spans="1:6" ht="20.25" customHeight="1" x14ac:dyDescent="0.35">
      <c r="B10" s="6" t="s">
        <v>6</v>
      </c>
      <c r="C10" s="7"/>
      <c r="D10" s="7"/>
      <c r="E10" s="7"/>
    </row>
    <row r="11" spans="1:6" ht="21.75" customHeight="1" x14ac:dyDescent="0.35">
      <c r="B11" s="20" t="s">
        <v>7</v>
      </c>
      <c r="C11" s="21" t="s">
        <v>10</v>
      </c>
      <c r="D11" s="21" t="s">
        <v>12</v>
      </c>
      <c r="E11" s="21" t="s">
        <v>15</v>
      </c>
    </row>
    <row r="12" spans="1:6" ht="17.25" x14ac:dyDescent="0.35">
      <c r="B12" t="s">
        <v>49</v>
      </c>
      <c r="C12" s="19">
        <f>LARGE(PrevádzkovéNáklady[5 NAJVYŠŠÍCH SÚM],1)</f>
        <v>4600.0000140000002</v>
      </c>
      <c r="D12" s="18">
        <v>9.2685875760628658E-2</v>
      </c>
      <c r="E12" s="19">
        <v>690.00000209999996</v>
      </c>
    </row>
    <row r="13" spans="1:6" ht="17.25" x14ac:dyDescent="0.35">
      <c r="B13" t="s">
        <v>50</v>
      </c>
      <c r="C13" s="19">
        <f>LARGE(PrevádzkovéNáklady[5 NAJVYŠŠÍCH SÚM],2)</f>
        <v>4500.0000200000004</v>
      </c>
      <c r="D13" s="18">
        <v>9.0670965545033261E-2</v>
      </c>
      <c r="E13" s="19">
        <v>675.00000299999999</v>
      </c>
    </row>
    <row r="14" spans="1:6" ht="17.25" x14ac:dyDescent="0.35">
      <c r="B14" t="s">
        <v>51</v>
      </c>
      <c r="C14" s="19">
        <f>LARGE(PrevádzkovéNáklady[5 NAJVYŠŠÍCH SÚM],3)</f>
        <v>4500.0000170000003</v>
      </c>
      <c r="D14" s="18">
        <v>9.0670965484585947E-2</v>
      </c>
      <c r="E14" s="19">
        <v>675.00000254999998</v>
      </c>
    </row>
    <row r="15" spans="1:6" ht="17.25" x14ac:dyDescent="0.35">
      <c r="B15" t="s">
        <v>52</v>
      </c>
      <c r="C15" s="19">
        <f>LARGE(PrevádzkovéNáklady[5 NAJVYŠŠÍCH SÚM],4)</f>
        <v>3200.0000209999998</v>
      </c>
      <c r="D15" s="18">
        <v>6.4477131190812012E-2</v>
      </c>
      <c r="E15" s="19">
        <v>480.00000314999994</v>
      </c>
    </row>
    <row r="16" spans="1:6" ht="17.25" x14ac:dyDescent="0.35">
      <c r="B16" t="s">
        <v>53</v>
      </c>
      <c r="C16" s="19">
        <f>LARGE(PrevádzkovéNáklady[5 NAJVYŠŠÍCH SÚM],5)</f>
        <v>2500.0000049999999</v>
      </c>
      <c r="D16" s="18">
        <v>5.037275851299617E-2</v>
      </c>
      <c r="E16" s="19">
        <v>375.00000074999997</v>
      </c>
    </row>
    <row r="17" spans="2:5" ht="17.25" x14ac:dyDescent="0.35">
      <c r="B17" t="s">
        <v>8</v>
      </c>
      <c r="C17" s="16">
        <v>19300.000077000004</v>
      </c>
      <c r="D17" s="31">
        <v>0.38887769649405601</v>
      </c>
      <c r="E17" s="16">
        <v>2895.0000115499997</v>
      </c>
    </row>
  </sheetData>
  <sheetProtection insertColumns="0" insertRows="0" deleteColumns="0" deleteRows="0" selectLockedCells="1" autoFilter="0"/>
  <mergeCells count="3">
    <mergeCell ref="E2:F2"/>
    <mergeCell ref="B2:D2"/>
    <mergeCell ref="B1:D1"/>
  </mergeCells>
  <conditionalFormatting sqref="C5:E8 C10:E65">
    <cfRule type="cellIs" dxfId="47" priority="2" operator="lessThan">
      <formula>0</formula>
    </cfRule>
  </conditionalFormatting>
  <conditionalFormatting sqref="D12:E17">
    <cfRule type="cellIs" dxfId="46" priority="1" operator="lessThan">
      <formula>0</formula>
    </cfRule>
  </conditionalFormatting>
  <dataValidations count="19">
    <dataValidation type="custom" allowBlank="1" showInputMessage="1" showErrorMessage="1" errorTitle="UPOZORNENIE" error="Táto bunka sa vypĺňa automaticky a nemá sa prepisovať. Prepísaním tejto bunky narušíte výpočty v tomto hárku." sqref="D13 D15:D16 C5:E6" xr:uid="{00000000-0002-0000-0000-000000000000}">
      <formula1>LEN(C5)=""</formula1>
    </dataValidation>
    <dataValidation type="custom" allowBlank="1" showInputMessage="1" showErrorMessage="1" errorTitle="UPOZORNENIE" error="Táto bunka sa vypĺňa automaticky a nemá sa prepisovať. Prepísaním tejto bunky narušíte výpočty v tomto hárku." sqref="E14:E16" xr:uid="{00000000-0002-0000-0000-000001000000}">
      <formula1>LEN(#REF!)=""</formula1>
    </dataValidation>
    <dataValidation type="custom" allowBlank="1" showInputMessage="1" showErrorMessage="1" errorTitle="UPOZORNENIE" error="Táto bunka sa vypĺňa automaticky a nemá sa prepisovať. Prepísaním tejto bunky narušíte výpočty v tomto hárku." sqref="C12:E12 C13:C16" xr:uid="{00000000-0002-0000-0000-000002000000}">
      <formula1>LEN(C12:C17)=""</formula1>
    </dataValidation>
    <dataValidation type="custom" allowBlank="1" showInputMessage="1" showErrorMessage="1" errorTitle="UPOZORNENIE" error="Táto bunka sa vypĺňa automaticky a nemá sa prepisovať. Prepísaním tejto bunky narušíte výpočty v tomto hárku." sqref="D14" xr:uid="{00000000-0002-0000-0000-000004000000}">
      <formula1>LEN(D13:D17)=""</formula1>
    </dataValidation>
    <dataValidation type="custom" allowBlank="1" showInputMessage="1" showErrorMessage="1" errorTitle="UPOZORNENIE" error="Táto bunka sa vypĺňa automaticky a nemá sa prepisovať. Prepísaním tejto bunky narušíte výpočty v tomto hárku." sqref="E13" xr:uid="{00000000-0002-0000-0000-000005000000}">
      <formula1>LEN(E13:E17)=""</formula1>
    </dataValidation>
    <dataValidation allowBlank="1" showInputMessage="1" showErrorMessage="1" prompt="V tomto zošite vytvorte mesačný podnikový rozpočet. Prehľad sa nachádza v tomto hárku. Podrobnosti o príjmoch zadajte do hárku mesačný príjem a náklady na zamestnancov a prevádzkové náklady do príslušných hárkov." sqref="A1" xr:uid="{00000000-0002-0000-0000-000006000000}"/>
    <dataValidation allowBlank="1" showInputMessage="1" showErrorMessage="1" prompt="Do tejto bunky zadajte názov spoločnosti." sqref="B1" xr:uid="{00000000-0002-0000-0000-000007000000}"/>
    <dataValidation allowBlank="1" showInputMessage="1" showErrorMessage="1" prompt="Do tejto bunky zadajte dátum. Graf prehľadu rozpočtu je v bunke B9." sqref="E2:F2" xr:uid="{00000000-0002-0000-0000-000008000000}"/>
    <dataValidation allowBlank="1" showInputMessage="1" showErrorMessage="1" prompt="Celkové hodnoty rozpočtu pre príjmy a náklady, odhadované aj skutočné, sa automaticky vypočítavajú zo súm zadaných v ostatných hárkoch. Zostatok a rozdiel sa upravujú automaticky" sqref="B4" xr:uid="{00000000-0002-0000-0000-000009000000}"/>
    <dataValidation allowBlank="1" showInputMessage="1" showErrorMessage="1" prompt="V tomto stĺpci pod týmto nadpisom sa automaticky vypočítavajú odhadované celkové hodnoty" sqref="C4" xr:uid="{00000000-0002-0000-0000-00000A000000}"/>
    <dataValidation allowBlank="1" showInputMessage="1" showErrorMessage="1" prompt="V tomto stĺpci pod týmto nadpisom sa automaticky vypočítavajú skutočné celkové hodnoty" sqref="D4" xr:uid="{00000000-0002-0000-0000-00000B000000}"/>
    <dataValidation allowBlank="1" showInputMessage="1" showErrorMessage="1" prompt="V tomto stĺpci pod týmto nadpisom sa automaticky vypočítava rozdiel medzi odhadovanými a skutočnými hodnotami" sqref="E4" xr:uid="{00000000-0002-0000-0000-00000C000000}"/>
    <dataValidation allowBlank="1" showInputMessage="1" showErrorMessage="1" prompt="V tabuľke pod touto bunkou sa automaticky aktualizuje 5 najvyšších prevádzkových nákladov" sqref="B10" xr:uid="{00000000-0002-0000-0000-00000D000000}"/>
    <dataValidation allowBlank="1" showInputMessage="1" showErrorMessage="1" prompt="V tomto stĺpci pod týmto nadpisom sa automaticky aktualizuje 5 najvyšších výdavkov" sqref="B11" xr:uid="{00000000-0002-0000-0000-00000E000000}"/>
    <dataValidation allowBlank="1" showInputMessage="1" showErrorMessage="1" prompt="V tomto stĺpci pod týmto nadpisom sa automaticky aktualizuje množstvo" sqref="C11" xr:uid="{00000000-0002-0000-0000-00000F000000}"/>
    <dataValidation allowBlank="1" showInputMessage="1" showErrorMessage="1" prompt="V tomto stĺpci pod týmto nadpisom sa automaticky vypočítavajú percentá nákladov" sqref="D11" xr:uid="{00000000-0002-0000-0000-000010000000}"/>
    <dataValidation allowBlank="1" showInputMessage="1" showErrorMessage="1" prompt="V tomto stĺpci pod týmto nadpisom sa automaticky vypočítava 15-percentné zníženie" sqref="E11" xr:uid="{00000000-0002-0000-0000-000011000000}"/>
    <dataValidation allowBlank="1" showInputMessage="1" showErrorMessage="1" prompt="V tejto bunke je nadpis tohto hárka. Do bunky vpravo zadajte dátum. Celkové hodnoty rozpočtu sa automaticky vypočítavajú v tabuľke súčty, ktorá sa začína v bunke B4." sqref="B2:D2" xr:uid="{00000000-0002-0000-0000-000012000000}"/>
    <dataValidation allowBlank="1" showInputMessage="1" showErrorMessage="1" prompt="V tejto bunke je graf prehľadu rozpočtu. V tabuľke 5NajvyššíchVýdavkov sa automaticky aktualizuje 5 prevádzkových nákladov." sqref="B9" xr:uid="{6D8844C3-D2C4-41A8-9632-7791388B6264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C5:E5 D13:E16 C6:D6 D12:E12" listDataValidation="1"/>
    <ignoredError sqref="E6 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" defaultRowHeight="30" customHeight="1" x14ac:dyDescent="0.35"/>
  <cols>
    <col min="1" max="1" width="4.125" style="11" customWidth="1"/>
    <col min="2" max="2" width="33.375" style="11" customWidth="1"/>
    <col min="3" max="3" width="19" style="11" customWidth="1"/>
    <col min="4" max="4" width="18.875" style="11" customWidth="1"/>
    <col min="5" max="5" width="26" style="11" hidden="1" customWidth="1"/>
    <col min="6" max="6" width="19" style="11" customWidth="1"/>
    <col min="7" max="7" width="4.125" style="11" customWidth="1"/>
    <col min="8" max="8" width="4.125" customWidth="1"/>
  </cols>
  <sheetData>
    <row r="1" spans="1:7" ht="31.5" customHeight="1" x14ac:dyDescent="0.5">
      <c r="A1" s="2"/>
      <c r="B1" s="1" t="str">
        <f>NÁZOV_SPOLOČNOSTI</f>
        <v>NÁZOV SPOLOČNOSTI</v>
      </c>
      <c r="C1" s="8"/>
      <c r="D1" s="8"/>
      <c r="E1" s="8"/>
      <c r="F1" s="8"/>
      <c r="G1" s="8"/>
    </row>
    <row r="2" spans="1:7" ht="59.25" customHeight="1" x14ac:dyDescent="1">
      <c r="A2" s="2"/>
      <c r="B2" s="9" t="str">
        <f>ROZPOČET_Názov</f>
        <v>MESAČNÝ ROZPOČET</v>
      </c>
      <c r="C2" s="10"/>
      <c r="D2" s="10"/>
      <c r="E2" s="10"/>
      <c r="F2" s="10"/>
      <c r="G2" s="10"/>
    </row>
    <row r="3" spans="1:7" ht="15" customHeight="1" x14ac:dyDescent="0.35">
      <c r="G3" s="12"/>
    </row>
    <row r="4" spans="1:7" s="4" customFormat="1" ht="30" customHeight="1" x14ac:dyDescent="0.35">
      <c r="A4" s="13"/>
      <c r="B4" s="20" t="s">
        <v>16</v>
      </c>
      <c r="C4" s="21" t="s">
        <v>9</v>
      </c>
      <c r="D4" s="21" t="s">
        <v>11</v>
      </c>
      <c r="E4" s="20" t="s">
        <v>21</v>
      </c>
      <c r="F4" s="21" t="s">
        <v>14</v>
      </c>
      <c r="G4" s="14"/>
    </row>
    <row r="5" spans="1:7" ht="30" customHeight="1" x14ac:dyDescent="0.35">
      <c r="B5" t="s">
        <v>17</v>
      </c>
      <c r="C5" s="19">
        <v>60000</v>
      </c>
      <c r="D5" s="19">
        <v>54000</v>
      </c>
      <c r="E5" s="16">
        <f>Príjmy[[#This Row],[SKUTOČNÉ]]+(10^-6)*ROW(Príjmy[[#This Row],[SKUTOČNÉ]])</f>
        <v>54000.000005000002</v>
      </c>
      <c r="F5" s="17">
        <f>Príjmy[[#This Row],[SKUTOČNÉ]]-Príjmy[[#This Row],[ODHADOVANÉ]]</f>
        <v>-6000</v>
      </c>
      <c r="G5" s="27"/>
    </row>
    <row r="6" spans="1:7" ht="30" customHeight="1" x14ac:dyDescent="0.35">
      <c r="B6" t="s">
        <v>18</v>
      </c>
      <c r="C6" s="19">
        <v>3000</v>
      </c>
      <c r="D6" s="19">
        <v>3000</v>
      </c>
      <c r="E6" s="16">
        <f>Príjmy[[#This Row],[SKUTOČNÉ]]+(10^-6)*ROW(Príjmy[[#This Row],[SKUTOČNÉ]])</f>
        <v>3000.0000060000002</v>
      </c>
      <c r="F6" s="17">
        <f>Príjmy[[#This Row],[SKUTOČNÉ]]-Príjmy[[#This Row],[ODHADOVANÉ]]</f>
        <v>0</v>
      </c>
      <c r="G6" s="27"/>
    </row>
    <row r="7" spans="1:7" ht="30" customHeight="1" x14ac:dyDescent="0.35">
      <c r="B7" t="s">
        <v>19</v>
      </c>
      <c r="C7" s="19">
        <v>300</v>
      </c>
      <c r="D7" s="19">
        <v>450</v>
      </c>
      <c r="E7" s="16">
        <f>Príjmy[[#This Row],[SKUTOČNÉ]]+(10^-6)*ROW(Príjmy[[#This Row],[SKUTOČNÉ]])</f>
        <v>450.00000699999998</v>
      </c>
      <c r="F7" s="17">
        <f>Príjmy[[#This Row],[SKUTOČNÉ]]-Príjmy[[#This Row],[ODHADOVANÉ]]</f>
        <v>150</v>
      </c>
      <c r="G7" s="27"/>
    </row>
    <row r="8" spans="1:7" ht="30" customHeight="1" x14ac:dyDescent="0.35">
      <c r="B8" t="s">
        <v>20</v>
      </c>
      <c r="C8" s="16">
        <f>SUBTOTAL(109,Príjmy[ODHADOVANÉ])</f>
        <v>63300</v>
      </c>
      <c r="D8" s="16">
        <f>SUBTOTAL(109,Príjmy[SKUTOČNÉ])</f>
        <v>57450</v>
      </c>
      <c r="E8" s="16"/>
      <c r="F8" s="16">
        <f>SUBTOTAL(109,Príjmy[ROZDIEL])</f>
        <v>-5850</v>
      </c>
      <c r="G8" s="28"/>
    </row>
  </sheetData>
  <sheetProtection insertColumns="0" insertRows="0" deleteColumns="0" deleteRows="0" selectLockedCells="1" autoFilter="0"/>
  <dataConsolidate/>
  <conditionalFormatting sqref="F8">
    <cfRule type="cellIs" dxfId="34" priority="3" operator="lessThan">
      <formula>0</formula>
    </cfRule>
  </conditionalFormatting>
  <dataValidations count="9">
    <dataValidation type="custom" allowBlank="1" showInputMessage="1" showErrorMessage="1" errorTitle="UPOZORNENIE" error="Táto bunka sa vypĺňa automaticky a nemá sa prepísať. Prepísaním tejto bunky narušíte výpočty v tomto hárku." sqref="G5:G7" xr:uid="{00000000-0002-0000-0100-000000000000}">
      <formula1>LEN(G5)=""</formula1>
    </dataValidation>
    <dataValidation allowBlank="1" showInputMessage="1" showErrorMessage="1" errorTitle="UPOZORNENIE" error="Táto bunka sa vypĺňa automaticky a nemá sa prepísať. Prepísaním tejto bunky narušíte výpočty v tomto hárku." sqref="F5:F7" xr:uid="{00000000-0002-0000-0100-000001000000}"/>
    <dataValidation allowBlank="1" showInputMessage="1" showErrorMessage="1" prompt="V tomto hárku zadajte mesačné príjmy." sqref="A1" xr:uid="{00000000-0002-0000-0100-000002000000}"/>
    <dataValidation allowBlank="1" showInputMessage="1" showErrorMessage="1" prompt="V tejto bunke sa automaticky aktualizuje názov spoločnosti." sqref="B1" xr:uid="{00000000-0002-0000-0100-000003000000}"/>
    <dataValidation allowBlank="1" showInputMessage="1" showErrorMessage="1" prompt="Názov v tejto bunke sa aktualizuje automaticky. Do tabuľky nižšie zadajte informácie o mesačnom príjme." sqref="B2" xr:uid="{00000000-0002-0000-0100-000004000000}"/>
    <dataValidation allowBlank="1" showInputMessage="1" showErrorMessage="1" prompt="Do stĺpca pod týmto záhlavím zadajte podrobnosti o príjme. Na vyhľadanie konkrétnych záznamov použite filtre záhlaví." sqref="B4" xr:uid="{00000000-0002-0000-0100-000005000000}"/>
    <dataValidation allowBlank="1" showInputMessage="1" showErrorMessage="1" prompt="Do tohto stĺpca pod týmto nadpisom zadajte odhadovanú sumu." sqref="C4" xr:uid="{00000000-0002-0000-0100-000006000000}"/>
    <dataValidation allowBlank="1" showInputMessage="1" showErrorMessage="1" prompt="Do tohto stĺpca pod týmto nadpisom zadajte skutočnú sumu." sqref="D4" xr:uid="{00000000-0002-0000-0100-000007000000}"/>
    <dataValidation allowBlank="1" showInputMessage="1" showErrorMessage="1" prompt="V tomto stĺpci pod týmto nadpisom sa automaticky vypočítava rozdiel medzi odhadovaným a skutočným príjmom" sqref="F4" xr:uid="{00000000-0002-0000-01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" defaultRowHeight="30" customHeight="1" x14ac:dyDescent="0.35"/>
  <cols>
    <col min="1" max="1" width="4.125" style="11" customWidth="1"/>
    <col min="2" max="2" width="33.375" style="11" customWidth="1"/>
    <col min="3" max="3" width="19" style="11" customWidth="1"/>
    <col min="4" max="4" width="18.875" style="11" customWidth="1"/>
    <col min="5" max="5" width="21.875" style="11" hidden="1" customWidth="1"/>
    <col min="6" max="6" width="19" style="11" customWidth="1"/>
    <col min="7" max="7" width="4.125" style="11" customWidth="1"/>
    <col min="8" max="8" width="4.125" customWidth="1"/>
  </cols>
  <sheetData>
    <row r="1" spans="1:7" ht="31.5" customHeight="1" x14ac:dyDescent="0.5">
      <c r="A1" s="2"/>
      <c r="B1" s="1" t="str">
        <f>NÁZOV_SPOLOČNOSTI</f>
        <v>NÁZOV SPOLOČNOSTI</v>
      </c>
      <c r="C1" s="8"/>
      <c r="D1" s="8"/>
      <c r="E1" s="8"/>
      <c r="F1" s="8"/>
      <c r="G1" s="8"/>
    </row>
    <row r="2" spans="1:7" ht="59.25" customHeight="1" x14ac:dyDescent="1">
      <c r="A2" s="2"/>
      <c r="B2" s="9" t="str">
        <f>ROZPOČET_Názov</f>
        <v>MESAČNÝ ROZPOČET</v>
      </c>
      <c r="C2" s="10"/>
      <c r="D2" s="10"/>
      <c r="E2" s="10"/>
      <c r="F2" s="10"/>
      <c r="G2" s="10"/>
    </row>
    <row r="3" spans="1:7" ht="15" customHeight="1" x14ac:dyDescent="0.35">
      <c r="G3" s="12"/>
    </row>
    <row r="4" spans="1:7" ht="30" customHeight="1" x14ac:dyDescent="0.35">
      <c r="A4" s="13"/>
      <c r="B4" s="20" t="s">
        <v>22</v>
      </c>
      <c r="C4" s="21" t="s">
        <v>9</v>
      </c>
      <c r="D4" s="21" t="s">
        <v>11</v>
      </c>
      <c r="E4" s="20" t="s">
        <v>21</v>
      </c>
      <c r="F4" s="21" t="s">
        <v>14</v>
      </c>
      <c r="G4" s="29"/>
    </row>
    <row r="5" spans="1:7" ht="30" customHeight="1" x14ac:dyDescent="0.35">
      <c r="B5" t="s">
        <v>23</v>
      </c>
      <c r="C5" s="19">
        <v>9500</v>
      </c>
      <c r="D5" s="19">
        <v>9600</v>
      </c>
      <c r="E5" s="16">
        <f>NákladyNaZamestnancov[[#This Row],[SKUTOČNÉ]]+(10^-6)*ROW(NákladyNaZamestnancov[[#This Row],[SKUTOČNÉ]])</f>
        <v>9600.0000049999999</v>
      </c>
      <c r="F5" s="17">
        <f>NákladyNaZamestnancov[[#This Row],[ODHADOVANÉ]]-NákladyNaZamestnancov[[#This Row],[SKUTOČNÉ]]</f>
        <v>-100</v>
      </c>
      <c r="G5" s="27"/>
    </row>
    <row r="6" spans="1:7" ht="30" customHeight="1" x14ac:dyDescent="0.35">
      <c r="B6" t="s">
        <v>24</v>
      </c>
      <c r="C6" s="19">
        <v>4000</v>
      </c>
      <c r="D6" s="19">
        <v>0</v>
      </c>
      <c r="E6" s="16">
        <f>NákladyNaZamestnancov[[#This Row],[SKUTOČNÉ]]+(10^-6)*ROW(NákladyNaZamestnancov[[#This Row],[SKUTOČNÉ]])</f>
        <v>6.0000000000000002E-6</v>
      </c>
      <c r="F6" s="17">
        <f>NákladyNaZamestnancov[[#This Row],[ODHADOVANÉ]]-NákladyNaZamestnancov[[#This Row],[SKUTOČNÉ]]</f>
        <v>4000</v>
      </c>
      <c r="G6" s="27"/>
    </row>
    <row r="7" spans="1:7" ht="30" customHeight="1" x14ac:dyDescent="0.35">
      <c r="B7" t="s">
        <v>25</v>
      </c>
      <c r="C7" s="19">
        <v>5000</v>
      </c>
      <c r="D7" s="19">
        <v>4500</v>
      </c>
      <c r="E7" s="16">
        <f>NákladyNaZamestnancov[[#This Row],[SKUTOČNÉ]]+(10^-6)*ROW(NákladyNaZamestnancov[[#This Row],[SKUTOČNÉ]])</f>
        <v>4500.0000069999996</v>
      </c>
      <c r="F7" s="17">
        <f>NákladyNaZamestnancov[[#This Row],[ODHADOVANÉ]]-NákladyNaZamestnancov[[#This Row],[SKUTOČNÉ]]</f>
        <v>500</v>
      </c>
      <c r="G7" s="27"/>
    </row>
    <row r="8" spans="1:7" ht="30" customHeight="1" x14ac:dyDescent="0.35">
      <c r="B8" t="s">
        <v>26</v>
      </c>
      <c r="C8" s="16">
        <f>SUBTOTAL(109,NákladyNaZamestnancov[ODHADOVANÉ])</f>
        <v>18500</v>
      </c>
      <c r="D8" s="16">
        <f>SUBTOTAL(109,NákladyNaZamestnancov[SKUTOČNÉ])</f>
        <v>14100</v>
      </c>
      <c r="E8" s="16"/>
      <c r="F8" s="16">
        <f>SUBTOTAL(109,NákladyNaZamestnancov[ROZDIEL])</f>
        <v>4400</v>
      </c>
      <c r="G8" s="28"/>
    </row>
  </sheetData>
  <sheetProtection insertColumns="0" insertRows="0" deleteColumns="0" deleteRows="0" selectLockedCells="1" autoFilter="0"/>
  <dataConsolidate/>
  <conditionalFormatting sqref="F8">
    <cfRule type="cellIs" dxfId="23" priority="1" operator="lessThan">
      <formula>0</formula>
    </cfRule>
  </conditionalFormatting>
  <dataValidations count="9">
    <dataValidation allowBlank="1" showInputMessage="1" showErrorMessage="1" errorTitle="UPOZORNENIE" error="Táto bunka sa vypĺňa automaticky a nemá sa prepisovať. Prepísaním tejto bunky narušíte výpočty v tomto hárku." sqref="F5:F7" xr:uid="{00000000-0002-0000-0200-000000000000}"/>
    <dataValidation type="custom" allowBlank="1" showInputMessage="1" showErrorMessage="1" errorTitle="UPOZORNENIE" error="Táto bunka sa vypĺňa automaticky a nemá sa prepisovať. Prepísaním tejto bunky narušíte výpočty v tomto hárku." sqref="G5:G7" xr:uid="{00000000-0002-0000-0200-000001000000}">
      <formula1>LEN(G5)=""</formula1>
    </dataValidation>
    <dataValidation allowBlank="1" showInputMessage="1" showErrorMessage="1" prompt="Do tohto hárka zadajte mesačné náklady na zamestnancov" sqref="A1" xr:uid="{00000000-0002-0000-0200-000002000000}"/>
    <dataValidation allowBlank="1" showInputMessage="1" showErrorMessage="1" prompt="V tejto bunke sa automaticky aktualizuje názov spoločnosti" sqref="B1" xr:uid="{00000000-0002-0000-0200-000003000000}"/>
    <dataValidation allowBlank="1" showInputMessage="1" showErrorMessage="1" prompt="Názov v tejto bunke sa aktualizuje automaticky. Do tabuľky nižšie zadajte informácie o mesačných nákladoch na zamestnancov" sqref="B2" xr:uid="{00000000-0002-0000-0200-000004000000}"/>
    <dataValidation allowBlank="1" showInputMessage="1" showErrorMessage="1" prompt="Do tohto stĺpca pod týmto záhlavím zadajte náklady na zamestnancov. Na vyhľadanie konkrétnych záznamov použite filtre záhlaví" sqref="B4" xr:uid="{00000000-0002-0000-0200-000005000000}"/>
    <dataValidation allowBlank="1" showInputMessage="1" showErrorMessage="1" prompt="Do tohto stĺpca pod týmto nadpisom zadajte odhadovanú sumu" sqref="C4" xr:uid="{00000000-0002-0000-0200-000006000000}"/>
    <dataValidation allowBlank="1" showInputMessage="1" showErrorMessage="1" prompt="Do tohto stĺpca pod týmto nadpisom zadajte skutočnú sumu." sqref="D4" xr:uid="{00000000-0002-0000-0200-000007000000}"/>
    <dataValidation allowBlank="1" showInputMessage="1" showErrorMessage="1" prompt="V tomto stĺpci pod týmto nadpisom sa automaticky vypočítava rozdiel medzi odhadovanými a skutočnými nákladmi na zamestnancov" sqref="F4" xr:uid="{00000000-0002-0000-02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25"/>
  <sheetViews>
    <sheetView showGridLines="0" zoomScaleNormal="100" workbookViewId="0"/>
  </sheetViews>
  <sheetFormatPr defaultColWidth="9" defaultRowHeight="30" customHeight="1" x14ac:dyDescent="0.35"/>
  <cols>
    <col min="1" max="1" width="4.125" style="11" customWidth="1"/>
    <col min="2" max="2" width="33.375" style="11" customWidth="1"/>
    <col min="3" max="3" width="19" style="11" customWidth="1"/>
    <col min="4" max="4" width="18.875" style="11" customWidth="1"/>
    <col min="5" max="5" width="21.875" style="11" hidden="1" customWidth="1"/>
    <col min="6" max="6" width="19" style="11" customWidth="1"/>
    <col min="7" max="7" width="4.125" style="11" customWidth="1"/>
    <col min="8" max="8" width="4.125" customWidth="1"/>
  </cols>
  <sheetData>
    <row r="1" spans="1:7" ht="31.5" customHeight="1" x14ac:dyDescent="0.5">
      <c r="A1" s="2"/>
      <c r="B1" s="1" t="str">
        <f>NÁZOV_SPOLOČNOSTI</f>
        <v>NÁZOV SPOLOČNOSTI</v>
      </c>
      <c r="C1" s="8"/>
      <c r="D1" s="8"/>
      <c r="E1" s="8"/>
      <c r="F1" s="8"/>
      <c r="G1" s="8"/>
    </row>
    <row r="2" spans="1:7" ht="59.25" customHeight="1" x14ac:dyDescent="1">
      <c r="A2" s="2"/>
      <c r="B2" s="9" t="str">
        <f>ROZPOČET_Názov</f>
        <v>MESAČNÝ ROZPOČET</v>
      </c>
      <c r="C2" s="10"/>
      <c r="D2" s="10"/>
      <c r="E2" s="10"/>
      <c r="F2" s="10"/>
      <c r="G2" s="10"/>
    </row>
    <row r="3" spans="1:7" ht="15" customHeight="1" x14ac:dyDescent="0.35">
      <c r="G3" s="12"/>
    </row>
    <row r="4" spans="1:7" ht="30" customHeight="1" x14ac:dyDescent="0.35">
      <c r="B4" s="20" t="s">
        <v>27</v>
      </c>
      <c r="C4" s="21" t="s">
        <v>9</v>
      </c>
      <c r="D4" s="21" t="s">
        <v>11</v>
      </c>
      <c r="E4" s="20" t="s">
        <v>21</v>
      </c>
      <c r="F4" s="21" t="s">
        <v>14</v>
      </c>
      <c r="G4" s="15"/>
    </row>
    <row r="5" spans="1:7" ht="30" customHeight="1" x14ac:dyDescent="0.35">
      <c r="B5" t="s">
        <v>28</v>
      </c>
      <c r="C5" s="19">
        <v>3000</v>
      </c>
      <c r="D5" s="19">
        <v>2500</v>
      </c>
      <c r="E5" s="16">
        <f>PrevádzkovéNáklady[[#This Row],[SKUTOČNÉ]]+(10^-6)*ROW(PrevádzkovéNáklady[[#This Row],[SKUTOČNÉ]])</f>
        <v>2500.0000049999999</v>
      </c>
      <c r="F5" s="17">
        <f>PrevádzkovéNáklady[[#This Row],[ODHADOVANÉ]]-PrevádzkovéNáklady[[#This Row],[SKUTOČNÉ]]</f>
        <v>500</v>
      </c>
      <c r="G5" s="27"/>
    </row>
    <row r="6" spans="1:7" ht="30" customHeight="1" x14ac:dyDescent="0.35">
      <c r="B6" t="s">
        <v>29</v>
      </c>
      <c r="C6" s="19">
        <v>2000</v>
      </c>
      <c r="D6" s="19">
        <v>2000</v>
      </c>
      <c r="E6" s="16">
        <f>PrevádzkovéNáklady[[#This Row],[SKUTOČNÉ]]+(10^-6)*ROW(PrevádzkovéNáklady[[#This Row],[SKUTOČNÉ]])</f>
        <v>2000.000006</v>
      </c>
      <c r="F6" s="17">
        <f>PrevádzkovéNáklady[[#This Row],[ODHADOVANÉ]]-PrevádzkovéNáklady[[#This Row],[SKUTOČNÉ]]</f>
        <v>0</v>
      </c>
      <c r="G6" s="27"/>
    </row>
    <row r="7" spans="1:7" ht="30" customHeight="1" x14ac:dyDescent="0.35">
      <c r="B7" t="s">
        <v>30</v>
      </c>
      <c r="C7" s="19">
        <v>1500</v>
      </c>
      <c r="D7" s="19">
        <v>2175</v>
      </c>
      <c r="E7" s="16">
        <f>PrevádzkovéNáklady[[#This Row],[SKUTOČNÉ]]+(10^-6)*ROW(PrevádzkovéNáklady[[#This Row],[SKUTOČNÉ]])</f>
        <v>2175.0000070000001</v>
      </c>
      <c r="F7" s="17">
        <f>PrevádzkovéNáklady[[#This Row],[ODHADOVANÉ]]-PrevádzkovéNáklady[[#This Row],[SKUTOČNÉ]]</f>
        <v>-675</v>
      </c>
      <c r="G7" s="27"/>
    </row>
    <row r="8" spans="1:7" ht="30" customHeight="1" x14ac:dyDescent="0.35">
      <c r="B8" t="s">
        <v>31</v>
      </c>
      <c r="C8" s="19">
        <v>2000</v>
      </c>
      <c r="D8" s="19">
        <v>1500</v>
      </c>
      <c r="E8" s="16">
        <f>PrevádzkovéNáklady[[#This Row],[SKUTOČNÉ]]+(10^-6)*ROW(PrevádzkovéNáklady[[#This Row],[SKUTOČNÉ]])</f>
        <v>1500.000008</v>
      </c>
      <c r="F8" s="17">
        <f>PrevádzkovéNáklady[[#This Row],[ODHADOVANÉ]]-PrevádzkovéNáklady[[#This Row],[SKUTOČNÉ]]</f>
        <v>500</v>
      </c>
      <c r="G8" s="27"/>
    </row>
    <row r="9" spans="1:7" ht="30" customHeight="1" x14ac:dyDescent="0.35">
      <c r="B9" t="s">
        <v>32</v>
      </c>
      <c r="C9" s="19">
        <v>1000</v>
      </c>
      <c r="D9" s="19">
        <v>1000</v>
      </c>
      <c r="E9" s="16">
        <f>PrevádzkovéNáklady[[#This Row],[SKUTOČNÉ]]+(10^-6)*ROW(PrevádzkovéNáklady[[#This Row],[SKUTOČNÉ]])</f>
        <v>1000.000009</v>
      </c>
      <c r="F9" s="17">
        <f>PrevádzkovéNáklady[[#This Row],[ODHADOVANÉ]]-PrevádzkovéNáklady[[#This Row],[SKUTOČNÉ]]</f>
        <v>0</v>
      </c>
      <c r="G9" s="27"/>
    </row>
    <row r="10" spans="1:7" ht="30" customHeight="1" x14ac:dyDescent="0.35">
      <c r="B10" t="s">
        <v>33</v>
      </c>
      <c r="C10" s="19">
        <v>500</v>
      </c>
      <c r="D10" s="19">
        <v>525</v>
      </c>
      <c r="E10" s="16">
        <f>PrevádzkovéNáklady[[#This Row],[SKUTOČNÉ]]+(10^-6)*ROW(PrevádzkovéNáklady[[#This Row],[SKUTOČNÉ]])</f>
        <v>525.00000999999997</v>
      </c>
      <c r="F10" s="17">
        <f>PrevádzkovéNáklady[[#This Row],[ODHADOVANÉ]]-PrevádzkovéNáklady[[#This Row],[SKUTOČNÉ]]</f>
        <v>-25</v>
      </c>
      <c r="G10" s="27"/>
    </row>
    <row r="11" spans="1:7" ht="30" customHeight="1" x14ac:dyDescent="0.35">
      <c r="B11" t="s">
        <v>34</v>
      </c>
      <c r="C11" s="19">
        <v>1300</v>
      </c>
      <c r="D11" s="19">
        <v>1275</v>
      </c>
      <c r="E11" s="16">
        <f>PrevádzkovéNáklady[[#This Row],[SKUTOČNÉ]]+(10^-6)*ROW(PrevádzkovéNáklady[[#This Row],[SKUTOČNÉ]])</f>
        <v>1275.0000110000001</v>
      </c>
      <c r="F11" s="17">
        <f>PrevádzkovéNáklady[[#This Row],[ODHADOVANÉ]]-PrevádzkovéNáklady[[#This Row],[SKUTOČNÉ]]</f>
        <v>25</v>
      </c>
      <c r="G11" s="27"/>
    </row>
    <row r="12" spans="1:7" ht="30" customHeight="1" x14ac:dyDescent="0.35">
      <c r="B12" t="s">
        <v>35</v>
      </c>
      <c r="C12" s="19">
        <v>2000</v>
      </c>
      <c r="D12" s="19">
        <v>2200</v>
      </c>
      <c r="E12" s="16">
        <f>PrevádzkovéNáklady[[#This Row],[SKUTOČNÉ]]+(10^-6)*ROW(PrevádzkovéNáklady[[#This Row],[SKUTOČNÉ]])</f>
        <v>2200.000012</v>
      </c>
      <c r="F12" s="17">
        <f>PrevádzkovéNáklady[[#This Row],[ODHADOVANÉ]]-PrevádzkovéNáklady[[#This Row],[SKUTOČNÉ]]</f>
        <v>-200</v>
      </c>
      <c r="G12" s="27"/>
    </row>
    <row r="13" spans="1:7" ht="30" customHeight="1" x14ac:dyDescent="0.35">
      <c r="B13" t="s">
        <v>36</v>
      </c>
      <c r="C13" s="19">
        <v>1000</v>
      </c>
      <c r="D13" s="19">
        <v>800</v>
      </c>
      <c r="E13" s="16">
        <f>PrevádzkovéNáklady[[#This Row],[SKUTOČNÉ]]+(10^-6)*ROW(PrevádzkovéNáklady[[#This Row],[SKUTOČNÉ]])</f>
        <v>800.00001299999997</v>
      </c>
      <c r="F13" s="17">
        <f>PrevádzkovéNáklady[[#This Row],[ODHADOVANÉ]]-PrevádzkovéNáklady[[#This Row],[SKUTOČNÉ]]</f>
        <v>200</v>
      </c>
      <c r="G13" s="27"/>
    </row>
    <row r="14" spans="1:7" ht="30" customHeight="1" x14ac:dyDescent="0.35">
      <c r="B14" t="s">
        <v>37</v>
      </c>
      <c r="C14" s="19">
        <v>4500</v>
      </c>
      <c r="D14" s="19">
        <v>4600</v>
      </c>
      <c r="E14" s="16">
        <f>PrevádzkovéNáklady[[#This Row],[SKUTOČNÉ]]+(10^-6)*ROW(PrevádzkovéNáklady[[#This Row],[SKUTOČNÉ]])</f>
        <v>4600.0000140000002</v>
      </c>
      <c r="F14" s="17">
        <f>PrevádzkovéNáklady[[#This Row],[ODHADOVANÉ]]-PrevádzkovéNáklady[[#This Row],[SKUTOČNÉ]]</f>
        <v>-100</v>
      </c>
      <c r="G14" s="27"/>
    </row>
    <row r="15" spans="1:7" ht="30" customHeight="1" x14ac:dyDescent="0.35">
      <c r="B15" t="s">
        <v>38</v>
      </c>
      <c r="C15" s="19">
        <v>800</v>
      </c>
      <c r="D15" s="19">
        <v>750</v>
      </c>
      <c r="E15" s="16">
        <f>PrevádzkovéNáklady[[#This Row],[SKUTOČNÉ]]+(10^-6)*ROW(PrevádzkovéNáklady[[#This Row],[SKUTOČNÉ]])</f>
        <v>750.00001499999996</v>
      </c>
      <c r="F15" s="17">
        <f>PrevádzkovéNáklady[[#This Row],[ODHADOVANÉ]]-PrevádzkovéNáklady[[#This Row],[SKUTOČNÉ]]</f>
        <v>50</v>
      </c>
      <c r="G15" s="27"/>
    </row>
    <row r="16" spans="1:7" ht="30" customHeight="1" x14ac:dyDescent="0.35">
      <c r="B16" t="s">
        <v>39</v>
      </c>
      <c r="C16" s="19">
        <v>400</v>
      </c>
      <c r="D16" s="19">
        <v>350</v>
      </c>
      <c r="E16" s="16">
        <f>PrevádzkovéNáklady[[#This Row],[SKUTOČNÉ]]+(10^-6)*ROW(PrevádzkovéNáklady[[#This Row],[SKUTOČNÉ]])</f>
        <v>350.00001600000002</v>
      </c>
      <c r="F16" s="17">
        <f>PrevádzkovéNáklady[[#This Row],[ODHADOVANÉ]]-PrevádzkovéNáklady[[#This Row],[SKUTOČNÉ]]</f>
        <v>50</v>
      </c>
      <c r="G16" s="27"/>
    </row>
    <row r="17" spans="2:7" ht="30" customHeight="1" x14ac:dyDescent="0.35">
      <c r="B17" t="s">
        <v>40</v>
      </c>
      <c r="C17" s="19">
        <v>4100</v>
      </c>
      <c r="D17" s="19">
        <v>4500</v>
      </c>
      <c r="E17" s="16">
        <f>PrevádzkovéNáklady[[#This Row],[SKUTOČNÉ]]+(10^-6)*ROW(PrevádzkovéNáklady[[#This Row],[SKUTOČNÉ]])</f>
        <v>4500.0000170000003</v>
      </c>
      <c r="F17" s="17">
        <f>PrevádzkovéNáklady[[#This Row],[ODHADOVANÉ]]-PrevádzkovéNáklady[[#This Row],[SKUTOČNÉ]]</f>
        <v>-400</v>
      </c>
      <c r="G17" s="27"/>
    </row>
    <row r="18" spans="2:7" ht="30" customHeight="1" x14ac:dyDescent="0.35">
      <c r="B18" t="s">
        <v>41</v>
      </c>
      <c r="C18" s="19">
        <v>350</v>
      </c>
      <c r="D18" s="19">
        <v>400</v>
      </c>
      <c r="E18" s="16">
        <f>PrevádzkovéNáklady[[#This Row],[SKUTOČNÉ]]+(10^-6)*ROW(PrevádzkovéNáklady[[#This Row],[SKUTOČNÉ]])</f>
        <v>400.00001800000001</v>
      </c>
      <c r="F18" s="17">
        <f>PrevádzkovéNáklady[[#This Row],[ODHADOVANÉ]]-PrevádzkovéNáklady[[#This Row],[SKUTOČNÉ]]</f>
        <v>-50</v>
      </c>
      <c r="G18" s="27"/>
    </row>
    <row r="19" spans="2:7" ht="30" customHeight="1" x14ac:dyDescent="0.35">
      <c r="B19" t="s">
        <v>42</v>
      </c>
      <c r="C19" s="19">
        <v>900</v>
      </c>
      <c r="D19" s="19">
        <v>840</v>
      </c>
      <c r="E19" s="16">
        <f>PrevádzkovéNáklady[[#This Row],[SKUTOČNÉ]]+(10^-6)*ROW(PrevádzkovéNáklady[[#This Row],[SKUTOČNÉ]])</f>
        <v>840.00001899999995</v>
      </c>
      <c r="F19" s="17">
        <f>PrevádzkovéNáklady[[#This Row],[ODHADOVANÉ]]-PrevádzkovéNáklady[[#This Row],[SKUTOČNÉ]]</f>
        <v>60</v>
      </c>
      <c r="G19" s="27"/>
    </row>
    <row r="20" spans="2:7" ht="30" customHeight="1" x14ac:dyDescent="0.35">
      <c r="B20" t="s">
        <v>43</v>
      </c>
      <c r="C20" s="19">
        <v>5000</v>
      </c>
      <c r="D20" s="19">
        <v>4500</v>
      </c>
      <c r="E20" s="16">
        <f>PrevádzkovéNáklady[[#This Row],[SKUTOČNÉ]]+(10^-6)*ROW(PrevádzkovéNáklady[[#This Row],[SKUTOČNÉ]])</f>
        <v>4500.0000200000004</v>
      </c>
      <c r="F20" s="17">
        <f>PrevádzkovéNáklady[[#This Row],[ODHADOVANÉ]]-PrevádzkovéNáklady[[#This Row],[SKUTOČNÉ]]</f>
        <v>500</v>
      </c>
      <c r="G20" s="27"/>
    </row>
    <row r="21" spans="2:7" ht="30" customHeight="1" x14ac:dyDescent="0.35">
      <c r="B21" t="s">
        <v>44</v>
      </c>
      <c r="C21" s="19">
        <v>3000</v>
      </c>
      <c r="D21" s="19">
        <v>3200</v>
      </c>
      <c r="E21" s="16">
        <f>PrevádzkovéNáklady[[#This Row],[SKUTOČNÉ]]+(10^-6)*ROW(PrevádzkovéNáklady[[#This Row],[SKUTOČNÉ]])</f>
        <v>3200.0000209999998</v>
      </c>
      <c r="F21" s="17">
        <f>PrevádzkovéNáklady[[#This Row],[ODHADOVANÉ]]-PrevádzkovéNáklady[[#This Row],[SKUTOČNÉ]]</f>
        <v>-200</v>
      </c>
      <c r="G21" s="27"/>
    </row>
    <row r="22" spans="2:7" ht="30" customHeight="1" x14ac:dyDescent="0.35">
      <c r="B22" t="s">
        <v>45</v>
      </c>
      <c r="C22" s="19">
        <v>250</v>
      </c>
      <c r="D22" s="19">
        <v>280</v>
      </c>
      <c r="E22" s="16">
        <f>PrevádzkovéNáklady[[#This Row],[SKUTOČNÉ]]+(10^-6)*ROW(PrevádzkovéNáklady[[#This Row],[SKUTOČNÉ]])</f>
        <v>280.000022</v>
      </c>
      <c r="F22" s="17">
        <f>PrevádzkovéNáklady[[#This Row],[ODHADOVANÉ]]-PrevádzkovéNáklady[[#This Row],[SKUTOČNÉ]]</f>
        <v>-30</v>
      </c>
      <c r="G22" s="27"/>
    </row>
    <row r="23" spans="2:7" ht="30" customHeight="1" x14ac:dyDescent="0.35">
      <c r="B23" t="s">
        <v>46</v>
      </c>
      <c r="C23" s="19">
        <v>1400</v>
      </c>
      <c r="D23" s="19">
        <v>1385</v>
      </c>
      <c r="E23" s="16">
        <f>PrevádzkovéNáklady[[#This Row],[SKUTOČNÉ]]+(10^-6)*ROW(PrevádzkovéNáklady[[#This Row],[SKUTOČNÉ]])</f>
        <v>1385.0000230000001</v>
      </c>
      <c r="F23" s="17">
        <f>PrevádzkovéNáklady[[#This Row],[ODHADOVANÉ]]-PrevádzkovéNáklady[[#This Row],[SKUTOČNÉ]]</f>
        <v>15</v>
      </c>
      <c r="G23" s="27"/>
    </row>
    <row r="24" spans="2:7" ht="30" customHeight="1" x14ac:dyDescent="0.35">
      <c r="B24" t="s">
        <v>47</v>
      </c>
      <c r="C24" s="19">
        <v>1000</v>
      </c>
      <c r="D24" s="19">
        <v>750</v>
      </c>
      <c r="E24" s="16">
        <f>PrevádzkovéNáklady[[#This Row],[SKUTOČNÉ]]+(10^-6)*ROW(PrevádzkovéNáklady[[#This Row],[SKUTOČNÉ]])</f>
        <v>750.00002400000005</v>
      </c>
      <c r="F24" s="17">
        <f>PrevádzkovéNáklady[[#This Row],[ODHADOVANÉ]]-PrevádzkovéNáklady[[#This Row],[SKUTOČNÉ]]</f>
        <v>250</v>
      </c>
      <c r="G24" s="27"/>
    </row>
    <row r="25" spans="2:7" ht="30" customHeight="1" x14ac:dyDescent="0.35">
      <c r="B25" t="s">
        <v>48</v>
      </c>
      <c r="C25" s="16">
        <f>SUBTOTAL(109,PrevádzkovéNáklady[ODHADOVANÉ])</f>
        <v>36000</v>
      </c>
      <c r="D25" s="16">
        <f>SUBTOTAL(109,PrevádzkovéNáklady[SKUTOČNÉ])</f>
        <v>35530</v>
      </c>
      <c r="E25" s="16"/>
      <c r="F25" s="16">
        <f>SUBTOTAL(109,PrevádzkovéNáklady[ROZDIEL])</f>
        <v>470</v>
      </c>
      <c r="G25" s="28"/>
    </row>
  </sheetData>
  <sheetProtection insertColumns="0" insertRows="0" deleteColumns="0" deleteRows="0" selectLockedCells="1" autoFilter="0"/>
  <dataConsolidate/>
  <conditionalFormatting sqref="F25">
    <cfRule type="cellIs" dxfId="11" priority="1" operator="lessThan">
      <formula>0</formula>
    </cfRule>
  </conditionalFormatting>
  <dataValidations count="9">
    <dataValidation type="custom" allowBlank="1" showInputMessage="1" showErrorMessage="1" errorTitle="UPOZORNENIE" error="Táto bunka sa vypĺňa automaticky a nemá sa prepisovať. Prepísaním tejto bunky narušíte výpočty v tomto hárku." sqref="G5:G24" xr:uid="{00000000-0002-0000-0300-000000000000}">
      <formula1>LEN(G5)=""</formula1>
    </dataValidation>
    <dataValidation allowBlank="1" showInputMessage="1" showErrorMessage="1" errorTitle="UPOZORNENIE" error="Táto bunka sa vypĺňa automaticky a nemá sa prepisovať. Prepísaním tejto bunky narušíte výpočty v tomto hárku." sqref="F5:F24" xr:uid="{00000000-0002-0000-0300-000001000000}"/>
    <dataValidation allowBlank="1" showInputMessage="1" showErrorMessage="1" prompt="Do tohto hárka zadajte mesačné prevádzkové náklady." sqref="A1" xr:uid="{00000000-0002-0000-0300-000002000000}"/>
    <dataValidation allowBlank="1" showInputMessage="1" showErrorMessage="1" prompt="V tejto bunke sa automaticky aktualizuje názov spoločnosti" sqref="B1" xr:uid="{00000000-0002-0000-0300-000003000000}"/>
    <dataValidation allowBlank="1" showInputMessage="1" showErrorMessage="1" prompt="Názov v tejto bunke sa aktualizuje automaticky. Do tabuľky nižšie zadajte informácie o mesačných prevádzkových nákladoch." sqref="B2" xr:uid="{00000000-0002-0000-0300-000004000000}"/>
    <dataValidation allowBlank="1" showInputMessage="1" showErrorMessage="1" prompt="Do tohto stĺpca pod týmto záhlavím zadajte prevádzkové náklady. Na vyhľadanie konkrétnych záznamov použite filtre záhlaví." sqref="B4" xr:uid="{00000000-0002-0000-0300-000005000000}"/>
    <dataValidation allowBlank="1" showInputMessage="1" showErrorMessage="1" prompt="Do tohto stĺpca pod týmto nadpisom zadajte odhadovanú sumu" sqref="C4" xr:uid="{00000000-0002-0000-0300-000006000000}"/>
    <dataValidation allowBlank="1" showInputMessage="1" showErrorMessage="1" prompt="Do tohto stĺpca pod týmto nadpisom zadajte skutočnú sumu." sqref="D4" xr:uid="{00000000-0002-0000-0300-000007000000}"/>
    <dataValidation allowBlank="1" showInputMessage="1" showErrorMessage="1" prompt="V tomto stĺpci pod týmto nadpisom sa automaticky vypočítava rozdiel medzi odhadovanými a skutočnými prevádzkovými nákladmi" sqref="F4" xr:uid="{00000000-0002-0000-03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023AA672-7AA9-4F91-BFFF-9A6FDB399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56959E06-A44B-4E8A-BEF1-B165D9B2DD71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7CE99E0C-805E-419A-AABB-AC8EB766AA5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TM03458075</ap:Template>
  <ap:TotalTime>0</ap:TotalTime>
  <ap:DocSecurity>0</ap:DocSecurity>
  <ap:ScaleCrop>false</ap:ScaleCrop>
  <ap:HeadingPairs>
    <vt:vector baseType="variant" size="4">
      <vt:variant>
        <vt:lpstr>Hárky</vt:lpstr>
      </vt:variant>
      <vt:variant>
        <vt:i4>4</vt:i4>
      </vt:variant>
      <vt:variant>
        <vt:lpstr>Pomenované rozsahy</vt:lpstr>
      </vt:variant>
      <vt:variant>
        <vt:i4>10</vt:i4>
      </vt:variant>
    </vt:vector>
  </ap:HeadingPairs>
  <ap:TitlesOfParts>
    <vt:vector baseType="lpstr" size="14">
      <vt:lpstr>Súhrn mesačného rozpočtu</vt:lpstr>
      <vt:lpstr>Príjmy</vt:lpstr>
      <vt:lpstr>Náklady na zamestnancov</vt:lpstr>
      <vt:lpstr>Prevádzkové náklady</vt:lpstr>
      <vt:lpstr>Nadpis1</vt:lpstr>
      <vt:lpstr>Nadpis2</vt:lpstr>
      <vt:lpstr>Nadpis3</vt:lpstr>
      <vt:lpstr>Nadpis4</vt:lpstr>
      <vt:lpstr>NadpisStĺpca1</vt:lpstr>
      <vt:lpstr>NÁZOV_SPOLOČNOSTI</vt:lpstr>
      <vt:lpstr>'Náklady na zamestnancov'!Názvy_tlače</vt:lpstr>
      <vt:lpstr>'Prevádzkové náklady'!Názvy_tlače</vt:lpstr>
      <vt:lpstr>Príjmy!Názvy_tlače</vt:lpstr>
      <vt:lpstr>ROZPOČET_Názov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2021-12-13T22:23:56Z</dcterms:created>
  <dcterms:modified xsi:type="dcterms:W3CDTF">2022-02-25T02:35:24Z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