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licerCaches/slicerCache1.xml" ContentType="application/vnd.ms-excel.slicerCache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tables/table22.xml" ContentType="application/vnd.openxmlformats-officedocument.spreadsheetml.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13.xml" ContentType="application/vnd.openxmlformats-officedocument.spreadsheetml.table+xml"/>
  <Override PartName="/xl/ctrlProps/ctrlProp2.xml" ContentType="application/vnd.ms-excel.controlproperties+xml"/>
  <Override PartName="/xl/ctrlProps/ctrlProp12.xml" ContentType="application/vnd.ms-excel.controlproperties+xml"/>
  <Override PartName="/customXml/item22.xml" ContentType="application/xml"/>
  <Override PartName="/customXml/itemProps22.xml" ContentType="application/vnd.openxmlformats-officedocument.customXmlProperties+xml"/>
  <Override PartName="/xl/worksheets/sheet13.xml" ContentType="application/vnd.openxmlformats-officedocument.spreadsheetml.worksheet+xml"/>
  <Override PartName="/xl/worksheets/sheet64.xml" ContentType="application/vnd.openxmlformats-officedocument.spreadsheetml.worksheet+xml"/>
  <Override PartName="/xl/pivotTables/pivotTable2.xml" ContentType="application/vnd.openxmlformats-officedocument.spreadsheetml.pivotTable+xml"/>
  <Override PartName="/xl/theme/theme11.xml" ContentType="application/vnd.openxmlformats-officedocument.theme+xml"/>
  <Override PartName="/xl/worksheets/sheet55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timelineCaches/timelineCache1.xml" ContentType="application/vnd.ms-excel.timelineCache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olors33.xml" ContentType="application/vnd.ms-office.chartcolorstyle+xml"/>
  <Override PartName="/xl/charts/style33.xml" ContentType="application/vnd.ms-office.chartstyle+xml"/>
  <Override PartName="/xl/pivotTables/pivotTable12.xml" ContentType="application/vnd.openxmlformats-officedocument.spreadsheetml.pivotTable+xml"/>
  <Override PartName="/xl/timelines/timeline1.xml" ContentType="application/vnd.ms-excel.timeline+xml"/>
  <Override PartName="/xl/slicers/slicer1.xml" ContentType="application/vnd.ms-excel.slicer+xml"/>
  <Override PartName="/xl/slicerCaches/slicerCache22.xml" ContentType="application/vnd.ms-excel.slicerCach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3"/>
  <workbookPr filterPrivacy="1" codeName="ThisWorkbook" hidePivotFieldList="1" refreshAllConnections="1"/>
  <xr:revisionPtr revIDLastSave="0" documentId="13_ncr:1_{E448A000-65C5-48B7-89A2-AE92046B86BB}" xr6:coauthVersionLast="47" xr6:coauthVersionMax="47" xr10:uidLastSave="{00000000-0000-0000-0000-000000000000}"/>
  <bookViews>
    <workbookView xWindow="-120" yWindow="-120" windowWidth="28800" windowHeight="15930" tabRatio="580" activeTab="1" xr2:uid="{00000000-000D-0000-FFFF-FFFF00000000}"/>
  </bookViews>
  <sheets>
    <sheet name="Začiatok" sheetId="7" r:id="rId1"/>
    <sheet name="Tabuľa" sheetId="1" r:id="rId2"/>
    <sheet name="Výdavky a príjmy" sheetId="4" r:id="rId3"/>
    <sheet name="Výkaz rozpočtu" sheetId="3" r:id="rId4"/>
    <sheet name="Zoznamy údajov" sheetId="2" r:id="rId5"/>
    <sheet name="Kontingenčná tabuľka kategórií" sheetId="6" state="hidden" r:id="rId6"/>
  </sheets>
  <definedNames>
    <definedName name="ČísloMesiaca">Tabuľa!$C$2</definedName>
    <definedName name="ČísloRoka">Tabuľa!$I$2</definedName>
    <definedName name="DátumMesiacKoniec">DATE(ČísloRoka,ČísloMesiaca,DníVMesiaci)</definedName>
    <definedName name="DátumMesiacStred">DATE(ČísloRoka,ČísloMesiaca,14)</definedName>
    <definedName name="DátumMesiacZačiatok">DATE(ČísloRoka,ČísloMesiaca,1)</definedName>
    <definedName name="DníVMesiaci">DAY(DATE(Tabuľa!$I$2,Tabuľa!$C$2+1,1)-1)</definedName>
    <definedName name="DtEnd">DATE(ČísloRoka,MONTH(1&amp;LEFT(Tabuľa!A$8,3))+1,1)-1</definedName>
    <definedName name="DtMiddle">DATE(ČísloRoka,MONTH(1&amp;LEFT(Tabuľa!A$8,3)),15)</definedName>
    <definedName name="DtStart">DATE(ČísloRoka,MONTH(1&amp;LEFT(Tabuľa!A$8,3)),1)</definedName>
    <definedName name="Kategória">InformácieOKategórii[#Headers]</definedName>
    <definedName name="LeftCol">MATCH(Výdavky[[#This Row],[KATEGÓRIA]],Kategória,0)</definedName>
    <definedName name="MesačnéPríjmySúčty">SUMIFS(Príjmy[SUMA],Príjmy[DÁTUM],"&lt;="&amp;DátumMesiacKoniec,Príjmy[DÁTUM],"&gt;="&amp;DátumMesiacZačiatok)</definedName>
    <definedName name="MesačnéVoľby">Tabuľa!$B$2</definedName>
    <definedName name="MesačnéVýdavkySúčty">SUMIFS(Výdavky[SUMA],Výdavky[DÁTUM],"&lt;="&amp;DátumMesiacKoniec,Výdavky[DÁTUM],"&gt;="&amp;DátumMesiacZačiatok)</definedName>
    <definedName name="NatívnaČasováOs_DÁTUM">#N/A</definedName>
    <definedName name="_xlnm.Print_Titles" localSheetId="2">'Výdavky a príjmy'!$2:$3</definedName>
    <definedName name="_xlnm.Print_Titles" localSheetId="4">'Zoznamy údajov'!$3:$3</definedName>
    <definedName name="RočnéPríjmySúčty">IFERROR(SUM(IF(YEAR(Príjmy[DÁTUM])=ČísloRoka,Príjmy[SUMA])),0)</definedName>
    <definedName name="RočnéVýdavkySúčty">IFERROR(SUM(IF(YEAR(Výdavky[DÁTUM])=ČísloRoka,Výdavky[SUMA])),0)</definedName>
    <definedName name="Rýchly_filter_KATEGÓRIA">#N/A</definedName>
    <definedName name="Rýchly_filter_POPIS">#N/A</definedName>
    <definedName name="Semi_Monthly_Home_Budget_Title">Tabuľa!$B$1</definedName>
    <definedName name="ZoznamVyhľadávania">CHOOSE(MATCH(Výdavky[[#This Row],[KATEGÓRIA]],InformácieOKategórii[#Headers],0), OFFSET(InformácieOKategórii[[#All],[Domácnosť]],1,0,COUNTA(InformácieOKategórii[[#All],[Domácnosť]])-1,1),OFFSET(InformácieOKategórii[[#All],[Zábava]],1,0,COUNTA(InformácieOKategórii[[#All],[Zábava]])-1,1),OFFSET(InformácieOKategórii[[#All],[Strava]],1,0,COUNTA(InformácieOKategórii[[#All],[Strava]])-1,1),OFFSET(InformácieOKategórii[[#All],[Dary a príspevky]],1,0,COUNTA(InformácieOKategórii[[#All],[Dary a príspevky]])-1,1),OFFSET(InformácieOKategórii[[#All],[Deti]],1,0,COUNTA(InformácieOKategórii[[#All],[Deti]])-1,1),OFFSET(InformácieOKategórii[[#All],[Investičné účty]],1,0,COUNTA(InformácieOKategórii[[#All],[Investičné účty]])-1,1),OFFSET(InformácieOKategórii[[#All],[Zdravie]],1,0,COUNTA(InformácieOKategórii[[#All],[Zdravie]])-1,1),OFFSET(InformácieOKategórii[[#All],[Iné]],1,0,COUNTA(InformácieOKategórii[[#All],[Iné]])-1,1),OFFSET(InformácieOKategórii[[#All],[Osobné]],1,0,COUNTA(InformácieOKategórii[[#All],[Osobné]])-1,1),OFFSET(InformácieOKategórii[[#All],[Domáce zvieratá]],1,0,COUNTA(InformácieOKategórii[[#All],[Domáce zvieratá]])-1,1),OFFSET(InformácieOKategórii[[#All],[Dane a právne poplatky]],1,0,COUNTA(InformácieOKategórii[[#All],[Dane a právne poplatky]])-1,1),OFFSET(InformácieOKategórii[[#All],[Doprava]],1,0,COUNTA(InformácieOKategórii[[#All],[Doprava]])-1,1))</definedName>
  </definedNames>
  <calcPr calcId="191029"/>
  <pivotCaches>
    <pivotCache cacheId="16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4" l="1"/>
  <c r="B9" i="4"/>
  <c r="B10" i="4"/>
  <c r="B11" i="4"/>
  <c r="B12" i="4"/>
  <c r="B13" i="4"/>
  <c r="F6" i="4"/>
  <c r="F7" i="4"/>
  <c r="F8" i="4"/>
  <c r="F9" i="4"/>
  <c r="F10" i="4"/>
  <c r="F11" i="4"/>
  <c r="F12" i="4"/>
  <c r="F13" i="4"/>
  <c r="F14" i="4"/>
  <c r="F15" i="4"/>
  <c r="F17" i="4"/>
  <c r="F18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4" i="4" l="1"/>
  <c r="F5" i="4"/>
  <c r="F16" i="4"/>
  <c r="F19" i="4"/>
  <c r="F22" i="4"/>
  <c r="B5" i="4"/>
  <c r="B6" i="4"/>
  <c r="B7" i="4"/>
  <c r="B8" i="4"/>
  <c r="B2" i="1"/>
  <c r="B1" i="2"/>
  <c r="B1" i="3"/>
  <c r="B1" i="4"/>
  <c r="C12" i="1" l="1"/>
  <c r="K9" i="1"/>
  <c r="J11" i="1"/>
  <c r="F9" i="1"/>
  <c r="D10" i="1"/>
  <c r="D12" i="1"/>
  <c r="F11" i="1"/>
  <c r="I10" i="1"/>
  <c r="N12" i="1"/>
  <c r="D5" i="1"/>
  <c r="G9" i="1"/>
  <c r="J10" i="1"/>
  <c r="D11" i="1"/>
  <c r="E12" i="1"/>
  <c r="E11" i="1"/>
  <c r="J9" i="1"/>
  <c r="H10" i="1"/>
  <c r="I12" i="1"/>
  <c r="L12" i="1"/>
  <c r="L4" i="1"/>
  <c r="H11" i="1"/>
  <c r="I11" i="1"/>
  <c r="N11" i="1"/>
  <c r="D9" i="1"/>
  <c r="N10" i="1"/>
  <c r="H9" i="1"/>
  <c r="I9" i="1"/>
  <c r="N9" i="1"/>
  <c r="L10" i="1"/>
  <c r="G10" i="1"/>
  <c r="K12" i="1"/>
  <c r="M12" i="1"/>
  <c r="F12" i="1"/>
  <c r="L5" i="1"/>
  <c r="L11" i="1"/>
  <c r="M11" i="1"/>
  <c r="C11" i="1"/>
  <c r="D4" i="1"/>
  <c r="E9" i="1"/>
  <c r="M10" i="1"/>
  <c r="C10" i="1"/>
  <c r="C9" i="1"/>
  <c r="L9" i="1"/>
  <c r="M9" i="1"/>
  <c r="K10" i="1"/>
  <c r="E10" i="1"/>
  <c r="F10" i="1"/>
  <c r="H12" i="1"/>
  <c r="G12" i="1"/>
  <c r="J12" i="1"/>
  <c r="K11" i="1"/>
  <c r="G11" i="1"/>
</calcChain>
</file>

<file path=xl/sharedStrings.xml><?xml version="1.0" encoding="utf-8"?>
<sst xmlns="http://schemas.openxmlformats.org/spreadsheetml/2006/main" count="245" uniqueCount="124">
  <si>
    <t>Informácie o šablóne</t>
  </si>
  <si>
    <t>Táto šablóna sa používa na vytvorenie polmesačného rozpočtu domácnosti.</t>
  </si>
  <si>
    <t>Hárok Tabuľa obsahuje grafy pre mesačné a ročné súčty a tabuľku pre dva týždne príjmov a výdavkov.</t>
  </si>
  <si>
    <t>Do hárka Zoznamy údajov zadajte kategórie a do hárka Príjmy a výdavky zadajte údaje.</t>
  </si>
  <si>
    <t>Obnovte kontingenčnú tabuľku v hárku Zostava rozpočtu.</t>
  </si>
  <si>
    <t>Poznámka:</t>
  </si>
  <si>
    <t xml:space="preserve">Ďalšie pokyny sú uvedené v stĺpci A vo všetkých hárkoch. Tento text je zámerne skrytý. Ak chcete text odstrániť, vyberte stĺpec A a potom stlačte kláves DELETE. </t>
  </si>
  <si>
    <t>Ak chcete získať ďalšie informácie o tabuľke, v tabuľke stlačte kláves SHIFT a potom kláves F10, vyberte možnosť TABUĽKA a potom vyberte položku ALTERNATÍVNY TEXT. V prípade kontingenčných tabuliek stlačte v tabuľke kláves SHIFT a potom kláves F10, vyberte položku MOŽNOSTI KONTINGENČNEJ TABUĽKY a potom vyberte položku ALTERNATÍVNY TEXT.</t>
  </si>
  <si>
    <t>V tomto hárku vytvorte tabuľu pre mesačné a ročné súčty a príjmy a výdavky za dva týždne. V bunkách v tomto stĺpci sú užitočné pokyny na používanie tohto hárka. V bunke napravo je uvedený názov tohto zošita. V bunke O1 je uvedený názov hárka.</t>
  </si>
  <si>
    <t>Výberom jazdca v bunke C2 zmeníte mesiac v bunke napravo a výberom jazdca v bunke J2 zmeníte rok v bunke I2.</t>
  </si>
  <si>
    <t>V bunke napravo sa nachádza označenie Mesačné súčty a v bunke I3 označenie Ročné súčty.</t>
  </si>
  <si>
    <t>V bunke C4 sa nachádza pruhový graf porovnávajúci súčty mesačných príjmov so súčtami mesačných výdavkov a v bunke J4 sa nachádza pruhový graf porovnávajúci súčty ročných príjmov so súčtami ročných výdavkov. Ďalší pokyn je v bunke A8.</t>
  </si>
  <si>
    <t>Tabuľka tabule začínajúca sa v bunke vpravo sa automaticky aktualizuje.</t>
  </si>
  <si>
    <t>Polmesačný rozpočet domácnosti</t>
  </si>
  <si>
    <t>MESAČNÉ SÚČTY</t>
  </si>
  <si>
    <t>PRÍJMY</t>
  </si>
  <si>
    <t>VÝDAVKY</t>
  </si>
  <si>
    <t>Kategória</t>
  </si>
  <si>
    <t>Príjem 1 až 15</t>
  </si>
  <si>
    <t>Príjmy 16 – koniec mesiaca</t>
  </si>
  <si>
    <t>Výdavky 1 až 15</t>
  </si>
  <si>
    <t>Výdavky 16 – koniec mesiaca</t>
  </si>
  <si>
    <t>JANUÁR</t>
  </si>
  <si>
    <t>FEBRUÁR</t>
  </si>
  <si>
    <t>MAREC</t>
  </si>
  <si>
    <t>APRÍL</t>
  </si>
  <si>
    <t>MÁJ</t>
  </si>
  <si>
    <t>JÚN</t>
  </si>
  <si>
    <t>ROČNÉ SÚČTY</t>
  </si>
  <si>
    <t>JÚL</t>
  </si>
  <si>
    <t>AUGUST</t>
  </si>
  <si>
    <t>SEPTEMBER</t>
  </si>
  <si>
    <t>OKTÓBER</t>
  </si>
  <si>
    <t>NOVEMBER</t>
  </si>
  <si>
    <t>DECEMBER</t>
  </si>
  <si>
    <t>TABUĽA</t>
  </si>
  <si>
    <t>Krivka</t>
  </si>
  <si>
    <t>V tomto hárku vytvorte zoznam príjmov a výdavkov. V bunkách v tomto stĺpci sú užitočné pokyny na používanie tohto hárka. V bunke napravo je uvedený názov zošita. V bunke H1 je uvedený názov hárka.</t>
  </si>
  <si>
    <t>V bunke napravo sa nachádza označenie Príjmy a v bunke F2 označenie Výdavky.</t>
  </si>
  <si>
    <t>Zadajte podrobnosti do tabuľky Príjmy začínajúcej sa v bunke napravo a tabuľky Výdavke začínajúcej sa v bunke F3.</t>
  </si>
  <si>
    <t>DÁTUM</t>
  </si>
  <si>
    <t>POPIS</t>
  </si>
  <si>
    <t>Bonus</t>
  </si>
  <si>
    <t>Výplata Martin</t>
  </si>
  <si>
    <t>Výplata Zuzana</t>
  </si>
  <si>
    <t>SUMA</t>
  </si>
  <si>
    <t>KATEGÓRIA</t>
  </si>
  <si>
    <t>Zdravie</t>
  </si>
  <si>
    <t>Domácnosť</t>
  </si>
  <si>
    <t>Zábava</t>
  </si>
  <si>
    <t>Potraviny</t>
  </si>
  <si>
    <t>Strava</t>
  </si>
  <si>
    <t>Deti</t>
  </si>
  <si>
    <t>Investičné účty</t>
  </si>
  <si>
    <t>Osobné</t>
  </si>
  <si>
    <t>Domáce zvieratá</t>
  </si>
  <si>
    <t>Doprava</t>
  </si>
  <si>
    <t>PRÍJMY A VÝDAVKY</t>
  </si>
  <si>
    <t>Poistenie</t>
  </si>
  <si>
    <t>Hypotéka</t>
  </si>
  <si>
    <t>Elektrina</t>
  </si>
  <si>
    <t>Vodné/stočné</t>
  </si>
  <si>
    <t>Smeti</t>
  </si>
  <si>
    <t>Mobilný telefón</t>
  </si>
  <si>
    <t>Kino</t>
  </si>
  <si>
    <t>Reštaurácie</t>
  </si>
  <si>
    <t>Peniaze na obedy</t>
  </si>
  <si>
    <t>Úspory</t>
  </si>
  <si>
    <t>Investičný účet</t>
  </si>
  <si>
    <t>Posilňovňa</t>
  </si>
  <si>
    <t>Starostlivosť o zovňajšok</t>
  </si>
  <si>
    <t>Iné</t>
  </si>
  <si>
    <t xml:space="preserve">Platba za auto 1 </t>
  </si>
  <si>
    <t xml:space="preserve">Platba za auto 2 </t>
  </si>
  <si>
    <t>Poistenie auta</t>
  </si>
  <si>
    <t>Pohonné hmoty</t>
  </si>
  <si>
    <t>V tomto hárku vytvorte zostavu rozpočtu. V bunkách v tomto stĺpci sú užitočné pokyny na používanie tohto hárka. V bunke napravo je uvedený názov zošita. V bunke F1 je uvedený názov hárka.</t>
  </si>
  <si>
    <t>Vyberte položku Roky, Štvrťroky, Mesiace alebo Dni a pomocou jazdca v bunke vpravo získajte kontingenčnú tabuľku Výdavky pre vybraté obdobie. V bunke E2 sa nachádza rýchly filter kategórie na filtrovanie kontingenčnej tabuľky a v bunke F2 rýchly filter popisu.</t>
  </si>
  <si>
    <t>V bunke napravo je uvedený tip.</t>
  </si>
  <si>
    <t>V bunke napravo sa nachádza označenie Výdavky.</t>
  </si>
  <si>
    <t>V tejto bunke sa nachádza časová os na filtrovanie.</t>
  </si>
  <si>
    <r>
      <t xml:space="preserve">Stlačte kombináciu klávesov </t>
    </r>
    <r>
      <rPr>
        <b/>
        <i/>
        <sz val="11"/>
        <color theme="1" tint="0.34998626667073579"/>
        <rFont val="Franklin Gothic Book"/>
        <family val="2"/>
        <scheme val="minor"/>
      </rPr>
      <t>Shift + F10</t>
    </r>
    <r>
      <rPr>
        <i/>
        <sz val="11"/>
        <color theme="1" tint="0.34998626667073579"/>
        <rFont val="Franklin Gothic Book"/>
        <family val="2"/>
        <scheme val="minor"/>
      </rPr>
      <t xml:space="preserve"> v kontingenčnej tabuľke Výdavky a potom výberom položky </t>
    </r>
    <r>
      <rPr>
        <b/>
        <i/>
        <sz val="11"/>
        <color theme="1" tint="0.34998626667073579"/>
        <rFont val="Franklin Gothic Book"/>
        <family val="2"/>
        <scheme val="minor"/>
      </rPr>
      <t>Obnoviť</t>
    </r>
    <r>
      <rPr>
        <i/>
        <sz val="11"/>
        <color theme="1" tint="0.34998626667073579"/>
        <rFont val="Franklin Gothic Book"/>
        <family val="2"/>
        <scheme val="minor"/>
      </rPr>
      <t xml:space="preserve"> aktualizujte údaje v tomto hárku alebo vyberte položku </t>
    </r>
    <r>
      <rPr>
        <b/>
        <i/>
        <sz val="11"/>
        <color theme="1" tint="0.34998626667073579"/>
        <rFont val="Franklin Gothic Book"/>
        <family val="2"/>
        <scheme val="minor"/>
      </rPr>
      <t xml:space="preserve">Obnoviť </t>
    </r>
    <r>
      <rPr>
        <i/>
        <sz val="11"/>
        <color theme="1" tint="0.34998626667073579"/>
        <rFont val="Franklin Gothic Book"/>
        <family val="2"/>
        <scheme val="minor"/>
      </rPr>
      <t xml:space="preserve">na karte </t>
    </r>
    <r>
      <rPr>
        <b/>
        <i/>
        <sz val="11"/>
        <color theme="1" tint="0.34998626667073579"/>
        <rFont val="Franklin Gothic Book"/>
        <family val="2"/>
        <scheme val="minor"/>
      </rPr>
      <t>Analyzovať</t>
    </r>
    <r>
      <rPr>
        <i/>
        <sz val="11"/>
        <color theme="1" tint="0.34998626667073579"/>
        <rFont val="Franklin Gothic Book"/>
        <family val="2"/>
        <scheme val="minor"/>
      </rPr>
      <t>.</t>
    </r>
  </si>
  <si>
    <t>Označenia riadkov</t>
  </si>
  <si>
    <t>Celkový súčet</t>
  </si>
  <si>
    <t>SÚČTY KATEGÓRIÍ</t>
  </si>
  <si>
    <t>V tejto bunke sa nachádza rýchly filter na filtrovanie údajov kontingenčnej tabuľky podľa kategórie.</t>
  </si>
  <si>
    <t>ZOSTAVA ROZPOČTU</t>
  </si>
  <si>
    <t>V tejto bunke sa nachádza rýchly filter na filtrovanie údajov kontingenčnej tabuľky podľa popisu.</t>
  </si>
  <si>
    <t>Do tohto hárka zadajte údaje kategórií, ktoré sa použijú na vyplnenie rozbaľovacích zoznamov v tabuľke Výdavky v hárku Výdavky a príjmy. Ak chcete aktualizovať tieto zoznamy, upravte názvy kategórií alebo popisy pod každou kategóriou. V bunkách v tomto stĺpci sú užitočné pokyny na používanie tohto hárka. V bunke napravo je uvedený názov zošita. V bunke M1 je uvedený názov hárka.</t>
  </si>
  <si>
    <t>V tabuľke začínajúcej sa v bunke vpravo zadajte alebo upravte názvy kategórií alebo popisy pod každou kategóriou.</t>
  </si>
  <si>
    <r>
      <rPr>
        <b/>
        <i/>
        <sz val="11"/>
        <color theme="1"/>
        <rFont val="Franklin Gothic Book"/>
        <family val="2"/>
        <scheme val="minor"/>
      </rPr>
      <t xml:space="preserve">NASTAVENIE </t>
    </r>
    <r>
      <rPr>
        <i/>
        <sz val="11"/>
        <color theme="1"/>
        <rFont val="Franklin Gothic Book"/>
        <family val="2"/>
        <scheme val="minor"/>
      </rPr>
      <t xml:space="preserve">        Údaje kategórií nižšie sa používajú na vyplnenie rozbaľovacích zoznamov v tabuľke Výdavky v hárku Výdavky a príjmy. Ak chcete aktualizovať tieto zoznamy, upravte názvy kategórií alebo popisy pod každou kategóriou.</t>
    </r>
  </si>
  <si>
    <t>Video a filmy</t>
  </si>
  <si>
    <t>Hudba</t>
  </si>
  <si>
    <t>Koncerty a divadlo</t>
  </si>
  <si>
    <t>Športové podujatia</t>
  </si>
  <si>
    <t>Dary a príspevky</t>
  </si>
  <si>
    <t>Charita 1</t>
  </si>
  <si>
    <t>Charita 2</t>
  </si>
  <si>
    <t>Charita 3</t>
  </si>
  <si>
    <t>Dar</t>
  </si>
  <si>
    <t>Oblečenie</t>
  </si>
  <si>
    <t>Hračky a hry</t>
  </si>
  <si>
    <t>Členské a poplatky</t>
  </si>
  <si>
    <t>Školské pomôcky</t>
  </si>
  <si>
    <t>Dôchodkové sporenie</t>
  </si>
  <si>
    <t>Bežný účet</t>
  </si>
  <si>
    <t>Dôchodok</t>
  </si>
  <si>
    <t>Lekár/klinika</t>
  </si>
  <si>
    <t>Členské v organizáciách</t>
  </si>
  <si>
    <t>Kaderníctvo a manikúra</t>
  </si>
  <si>
    <t>Čistiareň</t>
  </si>
  <si>
    <t>Nákupy</t>
  </si>
  <si>
    <t>Jednorazové potreby</t>
  </si>
  <si>
    <t>Dane a právne poplatky</t>
  </si>
  <si>
    <t>Celoštátne</t>
  </si>
  <si>
    <t>Štátne</t>
  </si>
  <si>
    <t>Miestne</t>
  </si>
  <si>
    <t>Právnik</t>
  </si>
  <si>
    <t>ZOZNAMY ÚDAJOV</t>
  </si>
  <si>
    <t>Licencie/registrácia</t>
  </si>
  <si>
    <t xml:space="preserve">Táto kontingenčná tabuľka je zdrojom údajov pre kontingenčný graf Súčty kategórií v zostave rozpočtu. </t>
  </si>
  <si>
    <t>KONTINGENČNÁ TABUĽKA KATEGÓRIÍ</t>
  </si>
  <si>
    <t>Súčet z SUMA</t>
  </si>
  <si>
    <t>V tejto bunke sa nachádza koláčový graf porovnávajúci súčty jednotlivých kategórií.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</si>
</sst>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.00_);_(&quot;$&quot;* \(#,##0.00\);_(&quot;$&quot;* &quot;-&quot;??_);_(@_)"/>
    <numFmt numFmtId="165" formatCode="&quot;$&quot;#,##0.00"/>
    <numFmt numFmtId="166" formatCode=";;;"/>
    <numFmt numFmtId="167" formatCode="_-* #,##0\ [$EUR]_-;\-* #,##0\ [$EUR]_-;_-* &quot;-&quot;\ [$EUR]_-;_-@_-"/>
    <numFmt numFmtId="168" formatCode="_-* #,##0.00\ [$EUR]_-;\-* #,##0.00\ [$EUR]_-;_-* &quot;-&quot;??\ [$EUR]_-;_-@_-"/>
    <numFmt numFmtId="169" formatCode="#,##0.00\ [$EUR]"/>
    <numFmt numFmtId="170" formatCode="#,##0\ [$EUR]"/>
  </numFmts>
  <fonts count="30" x14ac:knownFonts="1">
    <font>
      <sz val="11"/>
      <color theme="1" tint="0.34998626667073579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6"/>
      <color theme="4"/>
      <name val="Franklin Gothic Book"/>
      <family val="2"/>
      <scheme val="minor"/>
    </font>
    <font>
      <b/>
      <sz val="11"/>
      <color theme="1" tint="0.34998626667073579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30"/>
      <color theme="3"/>
      <name val="Tw Cen MT"/>
      <family val="2"/>
      <scheme val="major"/>
    </font>
    <font>
      <sz val="28"/>
      <color theme="3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b/>
      <sz val="30"/>
      <color theme="3"/>
      <name val="Tw Cen MT"/>
      <family val="2"/>
      <scheme val="major"/>
    </font>
    <font>
      <i/>
      <sz val="11"/>
      <color theme="1" tint="0.34998626667073579"/>
      <name val="Franklin Gothic Book"/>
      <family val="2"/>
      <scheme val="minor"/>
    </font>
    <font>
      <b/>
      <i/>
      <sz val="11"/>
      <color theme="1" tint="0.34998626667073579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b/>
      <i/>
      <sz val="11"/>
      <color theme="1"/>
      <name val="Franklin Gothic Book"/>
      <family val="2"/>
      <scheme val="minor"/>
    </font>
    <font>
      <sz val="11"/>
      <color theme="2"/>
      <name val="Franklin Gothic Book"/>
      <family val="2"/>
      <scheme val="minor"/>
    </font>
    <font>
      <sz val="11"/>
      <color theme="3" tint="0.249977111117893"/>
      <name val="Franklin Gothic Book"/>
      <family val="2"/>
      <scheme val="minor"/>
    </font>
    <font>
      <sz val="16"/>
      <color theme="0"/>
      <name val="Arial"/>
      <family val="2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color rgb="FFF7F7F7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Calibri"/>
      <family val="2"/>
    </font>
    <font>
      <b/>
      <sz val="11"/>
      <color theme="1"/>
      <name val="Franklin Gothic Book"/>
      <family val="2"/>
      <charset val="238"/>
      <scheme val="minor"/>
    </font>
    <font>
      <sz val="11"/>
      <color rgb="FFF5F5F5"/>
      <name val="Franklin Gothic Book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EFCF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CBC1A"/>
        <bgColor indexed="64"/>
      </patternFill>
    </fill>
    <fill>
      <patternFill patternType="solid">
        <fgColor theme="4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medium">
        <color rgb="FFF5F5F5"/>
      </bottom>
      <diagonal/>
    </border>
    <border>
      <left style="medium">
        <color rgb="FFF5F5F5"/>
      </left>
      <right/>
      <top style="medium">
        <color rgb="FFF5F5F5"/>
      </top>
      <bottom style="medium">
        <color rgb="FFF5F5F5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/>
      <right/>
      <top/>
      <bottom style="thick">
        <color theme="0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/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/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/>
      <top style="medium">
        <color rgb="FFF5F5F5"/>
      </top>
      <bottom/>
      <diagonal/>
    </border>
    <border>
      <left style="medium">
        <color rgb="FFF7F7F7"/>
      </left>
      <right style="medium">
        <color rgb="FFF7F7F7"/>
      </right>
      <top style="medium">
        <color rgb="FFF7F7F7"/>
      </top>
      <bottom/>
      <diagonal/>
    </border>
    <border>
      <left style="medium">
        <color rgb="FFF7F7F7"/>
      </left>
      <right style="medium">
        <color rgb="FFF7F7F7"/>
      </right>
      <top/>
      <bottom/>
      <diagonal/>
    </border>
    <border>
      <left style="medium">
        <color rgb="FFF7F7F7"/>
      </left>
      <right style="medium">
        <color rgb="FFF7F7F7"/>
      </right>
      <top/>
      <bottom style="medium">
        <color rgb="FFF7F7F7"/>
      </bottom>
      <diagonal/>
    </border>
    <border>
      <left style="medium">
        <color rgb="FFF7F7F7"/>
      </left>
      <right/>
      <top/>
      <bottom/>
      <diagonal/>
    </border>
    <border>
      <left style="medium">
        <color rgb="FFF7F7F7"/>
      </left>
      <right/>
      <top style="medium">
        <color rgb="FFF7F7F7"/>
      </top>
      <bottom/>
      <diagonal/>
    </border>
  </borders>
  <cellStyleXfs count="25">
    <xf numFmtId="0" fontId="0" fillId="22" borderId="0">
      <alignment vertical="center"/>
    </xf>
    <xf numFmtId="0" fontId="7" fillId="0" borderId="3" applyNumberFormat="0" applyFill="0" applyProtection="0">
      <alignment horizontal="left" indent="1"/>
    </xf>
    <xf numFmtId="0" fontId="8" fillId="0" borderId="0" applyNumberFormat="0" applyFill="0" applyBorder="0" applyProtection="0">
      <alignment horizontal="left" indent="1"/>
    </xf>
    <xf numFmtId="0" fontId="5" fillId="2" borderId="1" applyNumberFormat="0" applyAlignment="0" applyProtection="0"/>
    <xf numFmtId="0" fontId="15" fillId="20" borderId="4" applyProtection="0">
      <alignment horizontal="left" vertical="center" indent="1"/>
    </xf>
    <xf numFmtId="0" fontId="8" fillId="11" borderId="0">
      <alignment horizontal="right" vertical="center" indent="1"/>
      <protection locked="0"/>
    </xf>
    <xf numFmtId="168" fontId="9" fillId="0" borderId="0" applyFont="0" applyFill="0" applyBorder="0" applyAlignment="0" applyProtection="0"/>
    <xf numFmtId="0" fontId="8" fillId="3" borderId="0" applyNumberFormat="0" applyBorder="0" applyProtection="0">
      <alignment horizontal="left" vertical="center" indent="1"/>
    </xf>
    <xf numFmtId="165" fontId="9" fillId="4" borderId="0" applyBorder="0" applyAlignment="0" applyProtection="0"/>
    <xf numFmtId="0" fontId="8" fillId="5" borderId="0" applyNumberFormat="0" applyBorder="0" applyProtection="0">
      <alignment horizontal="left" vertical="center" wrapText="1" indent="1"/>
    </xf>
    <xf numFmtId="0" fontId="4" fillId="6" borderId="0" applyNumberFormat="0" applyBorder="0" applyProtection="0">
      <alignment horizontal="left" vertical="center" indent="1"/>
    </xf>
    <xf numFmtId="165" fontId="9" fillId="7" borderId="0" applyBorder="0" applyAlignment="0" applyProtection="0"/>
    <xf numFmtId="0" fontId="8" fillId="8" borderId="0" applyNumberFormat="0" applyBorder="0" applyProtection="0">
      <alignment horizontal="left" vertical="center" wrapText="1" indent="1"/>
    </xf>
    <xf numFmtId="0" fontId="8" fillId="9" borderId="0" applyNumberFormat="0" applyBorder="0" applyProtection="0">
      <alignment horizontal="left" vertical="center" indent="1"/>
    </xf>
    <xf numFmtId="0" fontId="8" fillId="10" borderId="0" applyNumberFormat="0" applyBorder="0" applyProtection="0">
      <alignment horizontal="left" vertical="center" wrapText="1" indent="1"/>
    </xf>
    <xf numFmtId="0" fontId="10" fillId="12" borderId="2">
      <alignment horizontal="center" vertical="center"/>
    </xf>
    <xf numFmtId="14" fontId="9" fillId="0" borderId="0" applyFill="0" applyBorder="0">
      <alignment horizontal="right" vertical="center" indent="1"/>
    </xf>
    <xf numFmtId="0" fontId="9" fillId="0" borderId="0" applyFill="0" applyBorder="0">
      <alignment horizontal="left" vertical="center" wrapText="1" indent="1"/>
    </xf>
    <xf numFmtId="0" fontId="4" fillId="0" borderId="0" applyNumberFormat="0" applyFill="0" applyProtection="0">
      <alignment horizontal="left" indent="1"/>
    </xf>
    <xf numFmtId="0" fontId="9" fillId="0" borderId="0" applyNumberFormat="0" applyFill="0" applyProtection="0">
      <alignment vertical="center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27">
    <xf numFmtId="0" fontId="0" fillId="22" borderId="0" xfId="0">
      <alignment vertical="center"/>
    </xf>
    <xf numFmtId="14" fontId="9" fillId="22" borderId="0" xfId="16" applyFill="1" applyBorder="1">
      <alignment horizontal="right" vertical="center" indent="1"/>
    </xf>
    <xf numFmtId="14" fontId="9" fillId="22" borderId="7" xfId="16" applyFill="1" applyBorder="1">
      <alignment horizontal="right" vertical="center" indent="1"/>
    </xf>
    <xf numFmtId="14" fontId="0" fillId="22" borderId="0" xfId="0" applyNumberFormat="1">
      <alignment vertical="center"/>
    </xf>
    <xf numFmtId="165" fontId="0" fillId="22" borderId="0" xfId="0" applyNumberFormat="1">
      <alignment vertical="center"/>
    </xf>
    <xf numFmtId="0" fontId="0" fillId="22" borderId="0" xfId="0" applyProtection="1">
      <alignment vertical="center"/>
      <protection locked="0"/>
    </xf>
    <xf numFmtId="0" fontId="3" fillId="22" borderId="0" xfId="0" applyFont="1" applyProtection="1">
      <alignment vertical="center"/>
      <protection locked="0"/>
    </xf>
    <xf numFmtId="0" fontId="0" fillId="22" borderId="0" xfId="0" pivotButton="1">
      <alignment vertical="center"/>
    </xf>
    <xf numFmtId="0" fontId="0" fillId="22" borderId="0" xfId="0" applyAlignment="1">
      <alignment horizontal="left" vertical="center"/>
    </xf>
    <xf numFmtId="0" fontId="8" fillId="11" borderId="0" xfId="5">
      <alignment horizontal="right" vertical="center" indent="1"/>
      <protection locked="0"/>
    </xf>
    <xf numFmtId="0" fontId="15" fillId="20" borderId="4" xfId="4" applyProtection="1">
      <alignment horizontal="left" vertical="center" indent="1"/>
      <protection locked="0"/>
    </xf>
    <xf numFmtId="14" fontId="9" fillId="0" borderId="0" xfId="16" applyFill="1" applyBorder="1">
      <alignment horizontal="right" vertical="center" indent="1"/>
    </xf>
    <xf numFmtId="0" fontId="9" fillId="0" borderId="0" xfId="17" applyFill="1" applyBorder="1">
      <alignment horizontal="left" vertical="center" wrapText="1" indent="1"/>
    </xf>
    <xf numFmtId="0" fontId="9" fillId="0" borderId="0" xfId="19">
      <alignment vertical="center"/>
    </xf>
    <xf numFmtId="0" fontId="2" fillId="13" borderId="0" xfId="20" applyBorder="1" applyAlignment="1">
      <alignment horizontal="left" vertical="center" wrapText="1" indent="1"/>
    </xf>
    <xf numFmtId="0" fontId="0" fillId="22" borderId="0" xfId="0" applyAlignment="1" applyProtection="1">
      <alignment horizontal="right" vertical="center" indent="1"/>
      <protection locked="0"/>
    </xf>
    <xf numFmtId="0" fontId="0" fillId="18" borderId="0" xfId="0" applyFill="1" applyProtection="1">
      <alignment vertical="center"/>
      <protection locked="0"/>
    </xf>
    <xf numFmtId="0" fontId="3" fillId="18" borderId="0" xfId="0" applyFont="1" applyFill="1" applyProtection="1">
      <alignment vertical="center"/>
      <protection locked="0"/>
    </xf>
    <xf numFmtId="0" fontId="6" fillId="18" borderId="0" xfId="3" applyFont="1" applyFill="1" applyBorder="1" applyAlignment="1" applyProtection="1">
      <alignment vertical="center"/>
      <protection locked="0"/>
    </xf>
    <xf numFmtId="0" fontId="3" fillId="18" borderId="0" xfId="0" applyFont="1" applyFill="1">
      <alignment vertical="center"/>
    </xf>
    <xf numFmtId="0" fontId="3" fillId="18" borderId="0" xfId="0" applyFont="1" applyFill="1" applyAlignment="1">
      <alignment horizontal="right" vertical="center" indent="1"/>
    </xf>
    <xf numFmtId="0" fontId="0" fillId="18" borderId="0" xfId="0" applyFill="1" applyAlignment="1" applyProtection="1">
      <alignment horizontal="right" vertical="center" indent="1"/>
      <protection locked="0"/>
    </xf>
    <xf numFmtId="0" fontId="0" fillId="23" borderId="0" xfId="0" applyFill="1" applyProtection="1">
      <alignment vertical="center"/>
      <protection locked="0"/>
    </xf>
    <xf numFmtId="0" fontId="0" fillId="23" borderId="0" xfId="0" applyFill="1" applyAlignment="1" applyProtection="1">
      <alignment horizontal="right" vertical="center" indent="1"/>
      <protection locked="0"/>
    </xf>
    <xf numFmtId="0" fontId="0" fillId="22" borderId="5" xfId="0" applyBorder="1" applyAlignment="1" applyProtection="1">
      <alignment horizontal="right" vertical="center" indent="1"/>
      <protection locked="0"/>
    </xf>
    <xf numFmtId="0" fontId="0" fillId="23" borderId="5" xfId="0" applyFill="1" applyBorder="1" applyProtection="1">
      <alignment vertical="center"/>
      <protection locked="0"/>
    </xf>
    <xf numFmtId="0" fontId="4" fillId="20" borderId="0" xfId="7" applyFont="1" applyFill="1" applyBorder="1" applyProtection="1">
      <alignment horizontal="left" vertical="center" indent="1"/>
      <protection locked="0"/>
    </xf>
    <xf numFmtId="0" fontId="0" fillId="20" borderId="0" xfId="0" applyFill="1" applyProtection="1">
      <alignment vertical="center"/>
      <protection locked="0"/>
    </xf>
    <xf numFmtId="0" fontId="8" fillId="10" borderId="0" xfId="14" applyBorder="1">
      <alignment horizontal="left" vertical="center" wrapText="1" indent="1"/>
    </xf>
    <xf numFmtId="0" fontId="2" fillId="18" borderId="0" xfId="2" applyFont="1" applyFill="1" applyBorder="1" applyProtection="1">
      <alignment horizontal="left" indent="1"/>
      <protection locked="0"/>
    </xf>
    <xf numFmtId="0" fontId="12" fillId="18" borderId="0" xfId="3" applyFont="1" applyFill="1" applyBorder="1" applyAlignment="1" applyProtection="1">
      <alignment horizontal="left" indent="1"/>
      <protection locked="0"/>
    </xf>
    <xf numFmtId="0" fontId="13" fillId="18" borderId="0" xfId="3" applyFont="1" applyFill="1" applyBorder="1" applyAlignment="1" applyProtection="1">
      <alignment horizontal="left" indent="1"/>
      <protection locked="0"/>
    </xf>
    <xf numFmtId="0" fontId="3" fillId="23" borderId="0" xfId="0" applyFont="1" applyFill="1" applyProtection="1">
      <alignment vertical="center"/>
      <protection locked="0"/>
    </xf>
    <xf numFmtId="0" fontId="0" fillId="22" borderId="0" xfId="0" applyAlignment="1" applyProtection="1">
      <alignment horizontal="left"/>
      <protection locked="0"/>
    </xf>
    <xf numFmtId="0" fontId="0" fillId="22" borderId="0" xfId="0" applyAlignment="1">
      <alignment horizontal="left"/>
    </xf>
    <xf numFmtId="0" fontId="11" fillId="17" borderId="0" xfId="24" applyFont="1" applyBorder="1" applyAlignment="1">
      <alignment horizontal="left" vertical="center" indent="1"/>
    </xf>
    <xf numFmtId="14" fontId="8" fillId="10" borderId="10" xfId="14" applyNumberFormat="1" applyBorder="1">
      <alignment horizontal="left" vertical="center" wrapText="1" indent="1"/>
    </xf>
    <xf numFmtId="14" fontId="2" fillId="13" borderId="10" xfId="20" applyNumberFormat="1" applyBorder="1" applyAlignment="1">
      <alignment horizontal="right" vertical="center" indent="1"/>
    </xf>
    <xf numFmtId="0" fontId="2" fillId="13" borderId="11" xfId="20" applyBorder="1" applyAlignment="1">
      <alignment horizontal="left" vertical="center" wrapText="1" indent="1"/>
    </xf>
    <xf numFmtId="0" fontId="2" fillId="13" borderId="8" xfId="20" applyBorder="1" applyAlignment="1">
      <alignment horizontal="left" vertical="center" wrapText="1" indent="1"/>
    </xf>
    <xf numFmtId="0" fontId="8" fillId="10" borderId="11" xfId="14" applyBorder="1">
      <alignment horizontal="left" vertical="center" wrapText="1" indent="1"/>
    </xf>
    <xf numFmtId="14" fontId="2" fillId="13" borderId="0" xfId="20" applyNumberFormat="1" applyBorder="1" applyAlignment="1">
      <alignment horizontal="right" vertical="center" indent="1"/>
    </xf>
    <xf numFmtId="0" fontId="0" fillId="23" borderId="0" xfId="0" applyFill="1" applyAlignment="1" applyProtection="1">
      <alignment horizontal="left"/>
      <protection locked="0"/>
    </xf>
    <xf numFmtId="0" fontId="4" fillId="20" borderId="0" xfId="5" applyFont="1" applyFill="1">
      <alignment horizontal="right" vertical="center" indent="1"/>
      <protection locked="0"/>
    </xf>
    <xf numFmtId="0" fontId="7" fillId="22" borderId="0" xfId="0" applyFont="1" applyAlignment="1" applyProtection="1">
      <alignment horizontal="left"/>
      <protection locked="0"/>
    </xf>
    <xf numFmtId="0" fontId="7" fillId="22" borderId="0" xfId="0" applyFont="1" applyProtection="1">
      <alignment vertical="center"/>
      <protection locked="0"/>
    </xf>
    <xf numFmtId="0" fontId="2" fillId="21" borderId="0" xfId="17" applyFont="1" applyFill="1" applyBorder="1">
      <alignment horizontal="left" vertical="center" wrapText="1" indent="1"/>
    </xf>
    <xf numFmtId="0" fontId="2" fillId="22" borderId="0" xfId="0" applyFont="1" applyProtection="1">
      <alignment vertical="center"/>
      <protection locked="0"/>
    </xf>
    <xf numFmtId="0" fontId="2" fillId="23" borderId="0" xfId="0" applyFont="1" applyFill="1" applyProtection="1">
      <alignment vertical="center"/>
      <protection locked="0"/>
    </xf>
    <xf numFmtId="0" fontId="4" fillId="9" borderId="0" xfId="13" applyFont="1" applyBorder="1" applyProtection="1">
      <alignment horizontal="left" vertical="center" indent="1"/>
      <protection locked="0"/>
    </xf>
    <xf numFmtId="0" fontId="4" fillId="10" borderId="0" xfId="14" applyFont="1" applyBorder="1" applyProtection="1">
      <alignment horizontal="left" vertical="center" wrapText="1" indent="1"/>
      <protection locked="0"/>
    </xf>
    <xf numFmtId="0" fontId="18" fillId="22" borderId="0" xfId="19" applyFont="1" applyFill="1" applyProtection="1">
      <alignment vertical="center"/>
      <protection locked="0"/>
    </xf>
    <xf numFmtId="0" fontId="2" fillId="24" borderId="0" xfId="17" applyFont="1" applyFill="1" applyBorder="1">
      <alignment horizontal="left" vertical="center" wrapText="1" indent="1"/>
    </xf>
    <xf numFmtId="0" fontId="0" fillId="22" borderId="0" xfId="0" applyAlignment="1" applyProtection="1">
      <protection locked="0"/>
    </xf>
    <xf numFmtId="0" fontId="0" fillId="22" borderId="0" xfId="0" applyAlignment="1"/>
    <xf numFmtId="0" fontId="4" fillId="22" borderId="12" xfId="18" applyFill="1" applyBorder="1" applyAlignment="1">
      <alignment horizontal="left"/>
    </xf>
    <xf numFmtId="0" fontId="7" fillId="22" borderId="12" xfId="2" applyFont="1" applyFill="1" applyBorder="1" applyAlignment="1">
      <alignment horizontal="left"/>
    </xf>
    <xf numFmtId="0" fontId="4" fillId="20" borderId="0" xfId="5" applyFont="1" applyFill="1" applyAlignment="1">
      <alignment horizontal="right" vertical="center"/>
      <protection locked="0"/>
    </xf>
    <xf numFmtId="0" fontId="0" fillId="22" borderId="0" xfId="0" applyAlignment="1">
      <alignment horizontal="center" vertical="center"/>
    </xf>
    <xf numFmtId="0" fontId="11" fillId="17" borderId="14" xfId="24" applyFont="1" applyBorder="1" applyAlignment="1">
      <alignment horizontal="left" vertical="center" wrapText="1" indent="1"/>
    </xf>
    <xf numFmtId="0" fontId="0" fillId="23" borderId="6" xfId="0" applyFill="1" applyBorder="1">
      <alignment vertical="center"/>
    </xf>
    <xf numFmtId="0" fontId="4" fillId="8" borderId="14" xfId="12" applyFont="1" applyBorder="1">
      <alignment horizontal="left" vertical="center" wrapText="1" indent="1"/>
    </xf>
    <xf numFmtId="0" fontId="4" fillId="10" borderId="14" xfId="14" applyFont="1" applyBorder="1">
      <alignment horizontal="left" vertical="center" wrapText="1" indent="1"/>
    </xf>
    <xf numFmtId="0" fontId="4" fillId="5" borderId="15" xfId="9" applyFont="1" applyBorder="1">
      <alignment horizontal="left" vertical="center" wrapText="1" indent="1"/>
    </xf>
    <xf numFmtId="0" fontId="0" fillId="23" borderId="17" xfId="0" applyFill="1" applyBorder="1">
      <alignment vertical="center"/>
    </xf>
    <xf numFmtId="0" fontId="21" fillId="22" borderId="8" xfId="17" applyFont="1" applyFill="1" applyBorder="1">
      <alignment horizontal="left" vertical="center" wrapText="1" indent="1"/>
    </xf>
    <xf numFmtId="168" fontId="21" fillId="22" borderId="9" xfId="6" applyFont="1" applyFill="1" applyBorder="1" applyAlignment="1">
      <alignment vertical="center"/>
    </xf>
    <xf numFmtId="0" fontId="21" fillId="22" borderId="0" xfId="17" applyFont="1" applyFill="1" applyBorder="1">
      <alignment horizontal="left" vertical="center" wrapText="1" indent="1"/>
    </xf>
    <xf numFmtId="168" fontId="21" fillId="22" borderId="0" xfId="6" applyFont="1" applyFill="1" applyBorder="1" applyAlignment="1">
      <alignment vertical="center"/>
    </xf>
    <xf numFmtId="0" fontId="21" fillId="0" borderId="0" xfId="17" applyFont="1" applyFill="1" applyBorder="1">
      <alignment horizontal="left" vertical="center" wrapText="1" indent="1"/>
    </xf>
    <xf numFmtId="168" fontId="21" fillId="0" borderId="0" xfId="6" applyFont="1" applyFill="1" applyBorder="1" applyAlignment="1">
      <alignment vertical="center"/>
    </xf>
    <xf numFmtId="0" fontId="1" fillId="21" borderId="0" xfId="17" applyFont="1" applyFill="1" applyBorder="1">
      <alignment horizontal="left" vertical="center" wrapText="1" indent="1"/>
    </xf>
    <xf numFmtId="0" fontId="16" fillId="22" borderId="0" xfId="19" applyFont="1" applyFill="1" applyAlignment="1">
      <alignment vertical="top"/>
    </xf>
    <xf numFmtId="0" fontId="16" fillId="22" borderId="0" xfId="0" applyFont="1" applyAlignment="1">
      <alignment vertical="top"/>
    </xf>
    <xf numFmtId="0" fontId="0" fillId="23" borderId="0" xfId="0" applyFill="1" applyAlignment="1" applyProtection="1">
      <alignment horizontal="left" vertical="top"/>
      <protection locked="0"/>
    </xf>
    <xf numFmtId="0" fontId="0" fillId="22" borderId="0" xfId="0" applyAlignment="1">
      <alignment vertical="top"/>
    </xf>
    <xf numFmtId="0" fontId="22" fillId="25" borderId="0" xfId="0" applyFont="1" applyFill="1" applyAlignment="1">
      <alignment horizontal="center" vertical="center" wrapText="1"/>
    </xf>
    <xf numFmtId="0" fontId="23" fillId="22" borderId="0" xfId="0" applyFont="1" applyAlignment="1">
      <alignment vertical="center" wrapText="1"/>
    </xf>
    <xf numFmtId="0" fontId="24" fillId="22" borderId="0" xfId="0" applyFont="1" applyAlignment="1">
      <alignment vertical="center" wrapText="1"/>
    </xf>
    <xf numFmtId="0" fontId="25" fillId="22" borderId="0" xfId="0" applyFont="1" applyAlignment="1" applyProtection="1">
      <alignment vertical="center" wrapText="1"/>
      <protection locked="0"/>
    </xf>
    <xf numFmtId="0" fontId="25" fillId="23" borderId="0" xfId="0" applyFont="1" applyFill="1" applyAlignment="1" applyProtection="1">
      <alignment vertical="center" wrapText="1"/>
      <protection locked="0"/>
    </xf>
    <xf numFmtId="0" fontId="25" fillId="22" borderId="0" xfId="0" applyFont="1" applyAlignment="1">
      <alignment vertical="center" wrapText="1"/>
    </xf>
    <xf numFmtId="0" fontId="14" fillId="18" borderId="0" xfId="0" applyFont="1" applyFill="1" applyAlignment="1" applyProtection="1">
      <alignment vertical="center" wrapText="1"/>
      <protection locked="0"/>
    </xf>
    <xf numFmtId="0" fontId="26" fillId="18" borderId="0" xfId="0" applyFont="1" applyFill="1" applyAlignment="1" applyProtection="1">
      <alignment vertical="center" wrapText="1"/>
      <protection locked="0"/>
    </xf>
    <xf numFmtId="166" fontId="26" fillId="22" borderId="0" xfId="0" applyNumberFormat="1" applyFont="1" applyAlignment="1" applyProtection="1">
      <alignment vertical="center" wrapText="1"/>
      <protection locked="0"/>
    </xf>
    <xf numFmtId="166" fontId="26" fillId="20" borderId="0" xfId="0" applyNumberFormat="1" applyFont="1" applyFill="1" applyAlignment="1" applyProtection="1">
      <alignment vertical="center" wrapText="1"/>
      <protection locked="0"/>
    </xf>
    <xf numFmtId="166" fontId="26" fillId="22" borderId="0" xfId="0" applyNumberFormat="1" applyFont="1" applyAlignment="1" applyProtection="1">
      <alignment horizontal="left" wrapText="1"/>
      <protection locked="0"/>
    </xf>
    <xf numFmtId="166" fontId="26" fillId="22" borderId="0" xfId="0" applyNumberFormat="1" applyFont="1" applyAlignment="1">
      <alignment vertical="center" wrapText="1"/>
    </xf>
    <xf numFmtId="166" fontId="26" fillId="22" borderId="0" xfId="0" applyNumberFormat="1" applyFont="1" applyProtection="1">
      <alignment vertical="center"/>
      <protection locked="0"/>
    </xf>
    <xf numFmtId="166" fontId="26" fillId="23" borderId="0" xfId="0" applyNumberFormat="1" applyFont="1" applyFill="1">
      <alignment vertical="center"/>
    </xf>
    <xf numFmtId="166" fontId="26" fillId="23" borderId="0" xfId="0" applyNumberFormat="1" applyFont="1" applyFill="1" applyAlignment="1">
      <alignment horizontal="center" vertical="center"/>
    </xf>
    <xf numFmtId="166" fontId="27" fillId="22" borderId="0" xfId="0" applyNumberFormat="1" applyFont="1" applyAlignment="1">
      <alignment vertical="center" wrapText="1"/>
    </xf>
    <xf numFmtId="0" fontId="23" fillId="22" borderId="0" xfId="0" applyFont="1" applyAlignment="1">
      <alignment vertical="top" wrapText="1"/>
    </xf>
    <xf numFmtId="0" fontId="11" fillId="18" borderId="0" xfId="1" applyFont="1" applyFill="1" applyBorder="1" applyProtection="1">
      <alignment horizontal="left" indent="1"/>
      <protection locked="0"/>
    </xf>
    <xf numFmtId="166" fontId="26" fillId="22" borderId="0" xfId="0" applyNumberFormat="1" applyFont="1" applyAlignment="1">
      <alignment horizontal="center" vertical="center"/>
    </xf>
    <xf numFmtId="167" fontId="0" fillId="22" borderId="0" xfId="0" applyNumberFormat="1">
      <alignment vertical="center"/>
    </xf>
    <xf numFmtId="0" fontId="11" fillId="22" borderId="0" xfId="1" applyFont="1" applyFill="1" applyBorder="1" applyAlignment="1">
      <alignment vertical="top"/>
    </xf>
    <xf numFmtId="0" fontId="0" fillId="27" borderId="19" xfId="0" applyFill="1" applyBorder="1" applyAlignment="1">
      <alignment horizontal="left" vertical="center"/>
    </xf>
    <xf numFmtId="0" fontId="4" fillId="22" borderId="0" xfId="18" applyFill="1" applyAlignment="1">
      <alignment horizontal="left" vertical="center"/>
    </xf>
    <xf numFmtId="0" fontId="0" fillId="27" borderId="18" xfId="0" applyFill="1" applyBorder="1" applyAlignment="1">
      <alignment horizontal="left" vertical="center"/>
    </xf>
    <xf numFmtId="0" fontId="0" fillId="27" borderId="20" xfId="0" applyFill="1" applyBorder="1" applyAlignment="1">
      <alignment horizontal="left" vertical="center"/>
    </xf>
    <xf numFmtId="168" fontId="0" fillId="27" borderId="19" xfId="0" applyNumberFormat="1" applyFill="1" applyBorder="1">
      <alignment vertical="center"/>
    </xf>
    <xf numFmtId="168" fontId="20" fillId="19" borderId="19" xfId="0" applyNumberFormat="1" applyFont="1" applyFill="1" applyBorder="1">
      <alignment vertical="center"/>
    </xf>
    <xf numFmtId="0" fontId="20" fillId="19" borderId="19" xfId="0" applyFont="1" applyFill="1" applyBorder="1" applyAlignment="1">
      <alignment horizontal="left" vertical="center"/>
    </xf>
    <xf numFmtId="0" fontId="8" fillId="26" borderId="18" xfId="0" applyFont="1" applyFill="1" applyBorder="1">
      <alignment vertical="center"/>
    </xf>
    <xf numFmtId="168" fontId="2" fillId="13" borderId="9" xfId="20" applyNumberFormat="1" applyBorder="1" applyAlignment="1">
      <alignment horizontal="left" vertical="center"/>
    </xf>
    <xf numFmtId="168" fontId="0" fillId="0" borderId="0" xfId="6" applyFont="1" applyFill="1" applyBorder="1" applyAlignment="1">
      <alignment horizontal="left" vertical="center"/>
    </xf>
    <xf numFmtId="168" fontId="2" fillId="13" borderId="0" xfId="20" applyNumberFormat="1" applyBorder="1" applyAlignment="1">
      <alignment horizontal="left" vertical="center"/>
    </xf>
    <xf numFmtId="169" fontId="8" fillId="10" borderId="0" xfId="14" applyNumberFormat="1" applyBorder="1">
      <alignment horizontal="left" vertical="center" wrapText="1" indent="1"/>
    </xf>
    <xf numFmtId="169" fontId="2" fillId="14" borderId="13" xfId="21" applyNumberFormat="1" applyBorder="1" applyAlignment="1">
      <alignment horizontal="right" indent="1"/>
    </xf>
    <xf numFmtId="169" fontId="2" fillId="14" borderId="13" xfId="21" applyNumberFormat="1" applyBorder="1" applyAlignment="1">
      <alignment horizontal="right" vertical="center" indent="1"/>
    </xf>
    <xf numFmtId="169" fontId="2" fillId="16" borderId="13" xfId="23" applyNumberFormat="1" applyBorder="1" applyAlignment="1">
      <alignment horizontal="right" indent="1"/>
    </xf>
    <xf numFmtId="169" fontId="2" fillId="16" borderId="13" xfId="23" applyNumberFormat="1" applyBorder="1" applyAlignment="1">
      <alignment horizontal="right" vertical="center" indent="1"/>
    </xf>
    <xf numFmtId="169" fontId="2" fillId="15" borderId="13" xfId="22" applyNumberFormat="1" applyBorder="1" applyAlignment="1">
      <alignment horizontal="right" vertical="center" wrapText="1" indent="1"/>
    </xf>
    <xf numFmtId="169" fontId="2" fillId="13" borderId="16" xfId="20" applyNumberFormat="1" applyBorder="1" applyAlignment="1">
      <alignment horizontal="right" vertical="center" indent="1"/>
    </xf>
    <xf numFmtId="170" fontId="26" fillId="18" borderId="0" xfId="0" applyNumberFormat="1" applyFont="1" applyFill="1" applyProtection="1">
      <alignment vertical="center"/>
      <protection locked="0"/>
    </xf>
    <xf numFmtId="0" fontId="15" fillId="20" borderId="0" xfId="4" applyBorder="1" applyAlignment="1" applyProtection="1">
      <alignment horizontal="left" vertical="center"/>
      <protection locked="0"/>
    </xf>
    <xf numFmtId="0" fontId="26" fillId="18" borderId="0" xfId="0" applyFont="1" applyFill="1" applyProtection="1">
      <alignment vertical="center"/>
      <protection locked="0"/>
    </xf>
    <xf numFmtId="0" fontId="14" fillId="18" borderId="0" xfId="0" applyFont="1" applyFill="1" applyProtection="1">
      <alignment vertical="center"/>
      <protection locked="0"/>
    </xf>
    <xf numFmtId="0" fontId="4" fillId="9" borderId="0" xfId="13" applyFont="1" applyBorder="1" applyAlignment="1" applyProtection="1">
      <alignment horizontal="right" vertical="center" indent="1"/>
      <protection locked="0"/>
    </xf>
    <xf numFmtId="0" fontId="15" fillId="20" borderId="0" xfId="4" applyBorder="1" applyAlignment="1" applyProtection="1">
      <alignment horizontal="left" vertical="center"/>
    </xf>
    <xf numFmtId="166" fontId="26" fillId="22" borderId="0" xfId="0" applyNumberFormat="1" applyFont="1" applyAlignment="1">
      <alignment horizontal="center" vertical="center"/>
    </xf>
    <xf numFmtId="0" fontId="28" fillId="22" borderId="21" xfId="0" applyFont="1" applyBorder="1" applyAlignment="1">
      <alignment horizontal="center" vertical="center"/>
    </xf>
    <xf numFmtId="0" fontId="28" fillId="22" borderId="0" xfId="0" applyFont="1" applyAlignment="1">
      <alignment horizontal="center" vertical="center"/>
    </xf>
    <xf numFmtId="0" fontId="15" fillId="20" borderId="0" xfId="4" applyBorder="1" applyProtection="1">
      <alignment horizontal="left" vertical="center" indent="1"/>
    </xf>
    <xf numFmtId="0" fontId="29" fillId="22" borderId="0" xfId="0" applyFont="1">
      <alignment vertical="center"/>
    </xf>
    <xf numFmtId="168" fontId="0" fillId="22" borderId="22" xfId="0" applyNumberFormat="1" applyFill="1" applyBorder="1">
      <alignment vertical="center"/>
    </xf>
  </cellXfs>
  <cellStyles count="25">
    <cellStyle name="20 % - zvýraznenie1" xfId="8" builtinId="30" customBuiltin="1"/>
    <cellStyle name="20 % - zvýraznenie2" xfId="11" builtinId="34" customBuiltin="1"/>
    <cellStyle name="40 % - zvýraznenie1" xfId="20" builtinId="31"/>
    <cellStyle name="40 % - zvýraznenie2" xfId="21" builtinId="35"/>
    <cellStyle name="40 % - zvýraznenie3" xfId="22" builtinId="39"/>
    <cellStyle name="40 % - zvýraznenie4" xfId="23" builtinId="43"/>
    <cellStyle name="60 % - zvýraznenie1" xfId="9" builtinId="32" customBuiltin="1"/>
    <cellStyle name="60 % - zvýraznenie2" xfId="12" builtinId="36" customBuiltin="1"/>
    <cellStyle name="60 % - zvýraznenie3" xfId="14" builtinId="40" customBuiltin="1"/>
    <cellStyle name="60 % - zvýraznenie5" xfId="24" builtinId="48"/>
    <cellStyle name="Dátum" xfId="16" xr:uid="{00000000-0005-0000-0000-00000E000000}"/>
    <cellStyle name="Mena" xfId="6" builtinId="4" customBuiltin="1"/>
    <cellStyle name="Nadpis 1" xfId="1" builtinId="16" customBuiltin="1"/>
    <cellStyle name="Nadpis 2" xfId="2" builtinId="17" customBuiltin="1"/>
    <cellStyle name="Nadpis 4" xfId="18" builtinId="19" customBuiltin="1"/>
    <cellStyle name="Názov" xfId="4" builtinId="15" customBuiltin="1"/>
    <cellStyle name="Normálna" xfId="0" builtinId="0" customBuiltin="1"/>
    <cellStyle name="Podnadpis" xfId="5" xr:uid="{00000000-0005-0000-0000-000016000000}"/>
    <cellStyle name="Podrobnosti tabuľky" xfId="17" xr:uid="{00000000-0005-0000-0000-000017000000}"/>
    <cellStyle name="Vstup" xfId="3" builtinId="20"/>
    <cellStyle name="Vysvetľujúci text" xfId="19" builtinId="53" customBuiltin="1"/>
    <cellStyle name="Záhlavie mesiaca" xfId="15" xr:uid="{00000000-0005-0000-0000-000014000000}"/>
    <cellStyle name="Zvýraznenie1" xfId="7" builtinId="29" customBuiltin="1"/>
    <cellStyle name="Zvýraznenie2" xfId="10" builtinId="33" customBuiltin="1"/>
    <cellStyle name="Zvýraznenie3" xfId="13" builtinId="37" customBuiltin="1"/>
  </cellStyles>
  <dxfs count="105">
    <dxf>
      <font>
        <b val="0"/>
        <i val="0"/>
        <color theme="3" tint="0.24994659260841701"/>
      </font>
      <fill>
        <patternFill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 tint="0.24994659260841701"/>
      </font>
      <fill>
        <patternFill patternType="none">
          <fgColor auto="1"/>
          <bgColor auto="1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>
        <right/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/>
      </font>
    </dxf>
    <dxf>
      <fill>
        <patternFill>
          <bgColor rgb="FFF7F7F7"/>
        </patternFill>
      </fill>
    </dxf>
    <dxf>
      <numFmt numFmtId="168" formatCode="_-* #,##0.00\ [$EUR]_-;\-* #,##0.00\ [$EUR]_-;_-* &quot;-&quot;??\ [$EUR]_-;_-@_-"/>
    </dxf>
    <dxf>
      <border>
        <top style="medium">
          <color rgb="FFF7F7F7"/>
        </top>
        <vertical style="medium">
          <color rgb="FFF7F7F7"/>
        </vertical>
      </border>
    </dxf>
    <dxf>
      <border>
        <top style="medium">
          <color rgb="FFF7F7F7"/>
        </top>
        <vertical style="medium">
          <color rgb="FFF7F7F7"/>
        </vertical>
      </border>
    </dxf>
    <dxf>
      <border>
        <top style="medium">
          <color rgb="FFF7F7F7"/>
        </top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font>
        <color theme="2"/>
      </font>
    </dxf>
    <dxf>
      <font>
        <color theme="2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rgb="FFECBC1A"/>
        </patternFill>
      </fill>
    </dxf>
    <dxf>
      <fill>
        <patternFill>
          <bgColor rgb="FFECBC1A"/>
        </patternFill>
      </fill>
    </dxf>
    <dxf>
      <fill>
        <patternFill>
          <bgColor theme="4" tint="0.59996337778862885"/>
        </patternFill>
      </fill>
      <border>
        <left style="medium">
          <color rgb="FFF7F7F7"/>
        </left>
        <right style="medium">
          <color rgb="FFF7F7F7"/>
        </right>
      </border>
    </dxf>
    <dxf>
      <fill>
        <patternFill>
          <bgColor theme="4" tint="0.59996337778862885"/>
        </patternFill>
      </fill>
      <border>
        <left style="medium">
          <color rgb="FFF7F7F7"/>
        </left>
        <right style="medium">
          <color rgb="FFF7F7F7"/>
        </right>
      </border>
    </dxf>
    <dxf>
      <fill>
        <patternFill>
          <bgColor theme="4" tint="0.59996337778862885"/>
        </patternFill>
      </fill>
      <border>
        <left style="medium">
          <color rgb="FFF7F7F7"/>
        </left>
        <right style="medium">
          <color rgb="FFF7F7F7"/>
        </right>
      </border>
    </dxf>
    <dxf>
      <fill>
        <patternFill>
          <bgColor theme="4" tint="0.59996337778862885"/>
        </patternFill>
      </fill>
      <border>
        <left style="medium">
          <color rgb="FFF7F7F7"/>
        </left>
        <right style="medium">
          <color rgb="FFF7F7F7"/>
        </right>
      </border>
    </dxf>
    <dxf>
      <fill>
        <patternFill>
          <bgColor theme="4" tint="0.59996337778862885"/>
        </patternFill>
      </fill>
      <border>
        <left style="medium">
          <color rgb="FFF7F7F7"/>
        </left>
        <right style="medium">
          <color rgb="FFF7F7F7"/>
        </right>
      </border>
    </dxf>
    <dxf>
      <fill>
        <patternFill>
          <bgColor theme="4" tint="0.59996337778862885"/>
        </patternFill>
      </fill>
      <border>
        <left style="medium">
          <color rgb="FFF7F7F7"/>
        </left>
        <right style="medium">
          <color rgb="FFF7F7F7"/>
        </right>
      </border>
    </dxf>
    <dxf>
      <font>
        <color theme="3"/>
      </font>
    </dxf>
    <dxf>
      <font>
        <color theme="3"/>
      </font>
    </dxf>
    <dxf>
      <fill>
        <patternFill>
          <bgColor rgb="FFECBC1A"/>
        </patternFill>
      </fill>
    </dxf>
    <dxf>
      <fill>
        <patternFill>
          <bgColor rgb="FFECBC1A"/>
        </patternFill>
      </fill>
    </dxf>
    <dxf>
      <numFmt numFmtId="168" formatCode="_-* #,##0.00\ [$EUR]_-;\-* #,##0.00\ [$EUR]_-;_-* &quot;-&quot;??\ [$EUR]_-;_-@_-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b/>
      </font>
    </dxf>
    <dxf>
      <numFmt numFmtId="168" formatCode="_-* #,##0.00\ [$EUR]_-;\-* #,##0.00\ [$EUR]_-;_-* &quot;-&quot;??\ [$EUR]_-;_-@_-"/>
      <alignment horizontal="left" vertical="center" textRotation="0" wrapText="0" indent="0" justifyLastLine="0" shrinkToFit="0" readingOrder="0"/>
    </dxf>
    <dxf>
      <numFmt numFmtId="168" formatCode="_-* #,##0.00\ [$EUR]_-;\-* #,##0.00\ [$EUR]_-;_-* &quot;-&quot;??\ [$EUR]_-;_-@_-"/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  <protection locked="1" hidden="0"/>
    </dxf>
    <dxf>
      <numFmt numFmtId="19" formatCode="d/m/yyyy"/>
    </dxf>
    <dxf>
      <fill>
        <patternFill patternType="solid">
          <fgColor indexed="64"/>
          <bgColor rgb="FFF5F5F5"/>
        </patternFill>
      </fill>
      <border diagonalUp="0" diagonalDown="0" outline="0">
        <left style="medium">
          <color rgb="FFF5F5F5"/>
        </left>
        <right/>
        <top style="medium">
          <color rgb="FFF5F5F5"/>
        </top>
        <bottom/>
      </border>
    </dxf>
    <dxf>
      <fill>
        <patternFill patternType="solid">
          <fgColor indexed="64"/>
          <bgColor rgb="FFF5F5F5"/>
        </patternFill>
      </fill>
      <border diagonalUp="0" diagonalDown="0">
        <left style="medium">
          <color rgb="FFF5F5F5"/>
        </left>
        <right/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bottom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vertical="bottom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bottom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9" formatCode="#,##0.00\ [$EUR]"/>
      <alignment horizontal="right" vertical="bottom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border diagonalUp="0" diagonalDown="0" outline="0">
        <left/>
        <right style="medium">
          <color rgb="FFF5F5F5"/>
        </right>
        <top style="medium">
          <color rgb="FFF5F5F5"/>
        </top>
        <bottom/>
      </border>
    </dxf>
    <dxf>
      <font>
        <b/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border diagonalUp="0" diagonalDown="0">
        <left/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border>
        <top style="medium">
          <color rgb="FFF5F5F5"/>
        </top>
      </border>
    </dxf>
    <dxf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</border>
    </dxf>
    <dxf>
      <alignment horizontal="center" vertical="center" textRotation="0" wrapText="0" indent="0" justifyLastLine="0" shrinkToFit="0" readingOrder="0"/>
    </dxf>
    <dxf>
      <font>
        <color theme="4"/>
      </font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6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6" tint="0.79998168889431442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sz val="11"/>
        <color theme="1" tint="0.34998626667073579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8"/>
        <color theme="1" tint="0.34998626667073579"/>
        <name val="Franklin Gothic Book"/>
        <scheme val="minor"/>
      </font>
      <fill>
        <patternFill>
          <bgColor theme="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5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5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5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4" tint="0.39991454817346722"/>
          <bgColor theme="4" tint="0.3999450666829432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 patternType="solid">
          <fgColor theme="0" tint="-0.14999847407452621"/>
          <bgColor theme="0" tint="-0.1499984740745262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 patternType="solid">
          <fgColor theme="4" tint="0.39988402966399123"/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color theme="0"/>
      </font>
    </dxf>
    <dxf>
      <fill>
        <patternFill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color theme="3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 patternType="solid">
          <fgColor auto="1"/>
          <bgColor theme="4" tint="0.39994506668294322"/>
        </patternFill>
      </fill>
      <border>
        <left/>
        <right style="thick">
          <color theme="0"/>
        </right>
        <top/>
        <bottom style="thick">
          <color theme="1" tint="0.499984740745262"/>
        </bottom>
        <vertical/>
        <horizontal style="thin">
          <color theme="4" tint="-0.249977111117893"/>
        </horizontal>
      </border>
    </dxf>
    <dxf>
      <font>
        <b val="0"/>
        <i val="0"/>
        <strike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sz val="11"/>
        <color theme="1" tint="0.34998626667073579"/>
        <name val="Franklin Gothic Book"/>
        <scheme val="minor"/>
      </font>
      <border>
        <vertical/>
        <horizontal/>
      </border>
    </dxf>
    <dxf>
      <font>
        <color theme="1" tint="0.34998626667073579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6" defaultTableStyle="TableStyleMedium2" defaultPivotStyle="PivotStyleLight16">
    <tableStyle name="Časová os s rozpočtom na polovicu mesiaca" pivot="0" table="0" count="9" xr9:uid="{F8527D95-61CF-4A92-9810-57DA4E4EFBE0}">
      <tableStyleElement type="wholeTable" dxfId="104"/>
      <tableStyleElement type="headerRow" dxfId="103"/>
    </tableStyle>
    <tableStyle name="Kontingenčná tabuľka s rozpočtom na polovicu mesiaca" table="0" count="12" xr9:uid="{96BB02FD-FB49-4511-AF3E-AD082E760EC4}">
      <tableStyleElement type="wholeTable" dxfId="102"/>
      <tableStyleElement type="headerRow" dxfId="101"/>
      <tableStyleElement type="totalRow" dxfId="100"/>
      <tableStyleElement type="firstRowStripe" dxfId="99"/>
      <tableStyleElement type="firstHeaderCell" dxfId="98"/>
      <tableStyleElement type="firstSubtotalRow" dxfId="97"/>
      <tableStyleElement type="secondSubtotalRow" dxfId="96"/>
      <tableStyleElement type="firstColumnSubheading" dxfId="95"/>
      <tableStyleElement type="firstRowSubheading" dxfId="94"/>
      <tableStyleElement type="secondRowSubheading" dxfId="93"/>
      <tableStyleElement type="pageFieldLabels" dxfId="92"/>
      <tableStyleElement type="pageFieldValues" dxfId="91"/>
    </tableStyle>
    <tableStyle name="Príjmy" pivot="0" count="3" xr9:uid="{765828E8-8A28-4CA4-B1C4-230015AF33A8}">
      <tableStyleElement type="wholeTable" dxfId="90"/>
      <tableStyleElement type="headerRow" dxfId="89"/>
      <tableStyleElement type="firstRowStripe" dxfId="88"/>
    </tableStyle>
    <tableStyle name="Rýchle filtre pre rozpočet na domácnosť" pivot="0" table="0" count="10" xr9:uid="{103F031B-D90D-47AA-9AD9-4033F557008D}">
      <tableStyleElement type="wholeTable" dxfId="87"/>
      <tableStyleElement type="headerRow" dxfId="86"/>
    </tableStyle>
    <tableStyle name="Výdavky" pivot="0" count="3" xr9:uid="{26C2E0FB-756C-4BEB-B948-FBB0289B8F4A}">
      <tableStyleElement type="wholeTable" dxfId="2"/>
      <tableStyleElement type="headerRow" dxfId="1"/>
      <tableStyleElement type="firstRowStripe" dxfId="0"/>
    </tableStyle>
    <tableStyle name="Zoznamy údajov" pivot="0" count="3" xr9:uid="{87E8D008-BB9C-418E-BF0A-40DBD0626F86}">
      <tableStyleElement type="wholeTable" dxfId="85"/>
      <tableStyleElement type="headerRow" dxfId="84"/>
      <tableStyleElement type="firstRowStripe" dxfId="83"/>
    </tableStyle>
  </tableStyles>
  <colors>
    <mruColors>
      <color rgb="FFF5F5F5"/>
      <color rgb="FFF7F7F7"/>
      <color rgb="FFECBC1A"/>
      <color rgb="FFFEFCF4"/>
      <color rgb="FFE7E98F"/>
    </mruColors>
  </colors>
  <extLst>
    <ext xmlns:x14="http://schemas.microsoft.com/office/spreadsheetml/2009/9/main" uri="{46F421CA-312F-682f-3DD2-61675219B42D}">
      <x14:dxfs count="8">
        <dxf>
          <font>
            <b/>
            <i val="0"/>
            <sz val="8"/>
            <color theme="0" tint="-0.24994659260841701"/>
            <name val="Franklin Gothic Book"/>
            <scheme val="minor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0" tint="-0.24994659260841701"/>
          </font>
          <fill>
            <patternFill>
              <bgColor theme="0" tint="-0.14996795556505021"/>
            </patternFill>
          </fill>
        </dxf>
        <dxf>
          <font>
            <b/>
            <i val="0"/>
            <sz val="8"/>
            <color theme="3"/>
            <name val="Franklin Gothic Book"/>
            <scheme val="minor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3"/>
          </font>
          <fill>
            <patternFill>
              <bgColor theme="4" tint="0.79998168889431442"/>
            </patternFill>
          </fill>
        </dxf>
        <dxf>
          <font>
            <b/>
            <i val="0"/>
            <sz val="8"/>
            <color theme="0" tint="-0.24994659260841701"/>
            <name val="Franklin Gothic Book"/>
            <scheme val="minor"/>
          </font>
          <fill>
            <patternFill patternType="solid">
              <fgColor theme="4" tint="0.79989013336588644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8"/>
            <color theme="1" tint="0.34998626667073579"/>
            <name val="Franklin Gothic Book"/>
            <scheme val="minor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b/>
            <i val="0"/>
            <sz val="8"/>
            <color theme="1" tint="0.34998626667073579"/>
            <name val="Franklin Gothic Book"/>
            <scheme val="minor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Rýchle filtre pre rozpočet na domácnosť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4" tint="0.39997558519241921"/>
              <bgColor theme="4" tint="0.39997558519241921"/>
            </patternFill>
          </fill>
          <border>
            <vertical/>
            <horizontal/>
          </border>
        </dxf>
        <dxf>
          <fill>
            <gradientFill degree="90">
              <stop position="0">
                <color theme="0" tint="-0.14999847407452621"/>
              </stop>
              <stop position="1">
                <color theme="0" tint="-0.1499984740745262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 tint="0.59999389629810485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1" tint="0.34998626667073579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Časová os s rozpočtom na polovicu mesiaca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&#65279;<?xml version="1.0" encoding="utf-8"?><Relationships xmlns="http://schemas.openxmlformats.org/package/2006/relationships"><Relationship Type="http://schemas.microsoft.com/office/2007/relationships/slicerCache" Target="/xl/slicerCaches/slicerCache1.xml" Id="rId8" /><Relationship Type="http://schemas.openxmlformats.org/officeDocument/2006/relationships/sharedStrings" Target="/xl/sharedStrings.xml" Id="rId13" /><Relationship Type="http://schemas.openxmlformats.org/officeDocument/2006/relationships/worksheet" Target="/xl/worksheets/sheet31.xml" Id="rId3" /><Relationship Type="http://schemas.openxmlformats.org/officeDocument/2006/relationships/pivotCacheDefinition" Target="/xl/pivotCache/pivotCacheDefinition11.xml" Id="rId7" /><Relationship Type="http://schemas.openxmlformats.org/officeDocument/2006/relationships/styles" Target="/xl/styles.xml" Id="rId12" /><Relationship Type="http://schemas.openxmlformats.org/officeDocument/2006/relationships/customXml" Target="/customXml/item3.xml" Id="rId17" /><Relationship Type="http://schemas.openxmlformats.org/officeDocument/2006/relationships/worksheet" Target="/xl/worksheets/sheet22.xml" Id="rId2" /><Relationship Type="http://schemas.openxmlformats.org/officeDocument/2006/relationships/customXml" Target="/customXml/item22.xml" Id="rId16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theme" Target="/xl/theme/theme11.xml" Id="rId11" /><Relationship Type="http://schemas.openxmlformats.org/officeDocument/2006/relationships/worksheet" Target="/xl/worksheets/sheet55.xml" Id="rId5" /><Relationship Type="http://schemas.openxmlformats.org/officeDocument/2006/relationships/customXml" Target="/customXml/item13.xml" Id="rId15" /><Relationship Type="http://schemas.microsoft.com/office/2011/relationships/timelineCache" Target="/xl/timelineCaches/timelineCache1.xml" Id="rId10" /><Relationship Type="http://schemas.openxmlformats.org/officeDocument/2006/relationships/worksheet" Target="/xl/worksheets/sheet46.xml" Id="rId4" /><Relationship Type="http://schemas.microsoft.com/office/2007/relationships/slicerCache" Target="/xl/slicerCaches/slicerCache22.xml" Id="rId9" /><Relationship Type="http://schemas.openxmlformats.org/officeDocument/2006/relationships/calcChain" Target="/xl/calcChain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_rels/chart33.xml.rels>&#65279;<?xml version="1.0" encoding="utf-8"?><Relationships xmlns="http://schemas.openxmlformats.org/package/2006/relationships"><Relationship Type="http://schemas.microsoft.com/office/2011/relationships/chartColorStyle" Target="/xl/charts/colors33.xml" Id="rId2" /><Relationship Type="http://schemas.microsoft.com/office/2011/relationships/chartStyle" Target="/xl/charts/style33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41919618460902E-2"/>
          <c:y val="0"/>
          <c:w val="0.90931616076307797"/>
          <c:h val="0.802350018010690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Tabuľa!$B$3</c:f>
              <c:strCache>
                <c:ptCount val="1"/>
                <c:pt idx="0">
                  <c:v>MESAČNÉ SÚČTY</c:v>
                </c:pt>
              </c:strCache>
            </c:strRef>
          </c:tx>
          <c:spPr>
            <a:solidFill>
              <a:schemeClr val="dk1">
                <a:tint val="885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13-4EC3-9B00-29EEAEB2F42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13-4EC3-9B00-29EEAEB2F423}"/>
              </c:ext>
            </c:extLst>
          </c:dPt>
          <c:dLbls>
            <c:dLbl>
              <c:idx val="0"/>
              <c:tx>
                <c:strRef>
                  <c:f>Tabuľa!$D$4</c:f>
                  <c:strCache>
                    <c:ptCount val="1"/>
                    <c:pt idx="0">
                      <c:v>0 EUR</c:v>
                    </c:pt>
                  </c:strCache>
                </c:strRef>
              </c:tx>
              <c:numFmt formatCode="#,##0\ [$EUR]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{FAC6CB11-2E06-4A0C-A68D-75FFE33BC598}</c15:txfldGUID>
                      <c15:f>Tabuľa!$D$4</c15:f>
                      <c15:dlblFieldTableCache>
                        <c:ptCount val="1"/>
                        <c:pt idx="0">
                          <c:v>0 EUR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A13-4EC3-9B00-29EEAEB2F423}"/>
                </c:ext>
              </c:extLst>
            </c:dLbl>
            <c:dLbl>
              <c:idx val="1"/>
              <c:tx>
                <c:strRef>
                  <c:f>Tabuľa!$D$5</c:f>
                  <c:strCache>
                    <c:ptCount val="1"/>
                    <c:pt idx="0">
                      <c:v>0 EUR</c:v>
                    </c:pt>
                  </c:strCache>
                </c:strRef>
              </c:tx>
              <c:numFmt formatCode="#,##0\ [$EUR]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{C53A7F39-9386-41ED-9E09-6372F1801FEC}</c15:txfldGUID>
                      <c15:f>Tabuľa!$D$5</c15:f>
                      <c15:dlblFieldTableCache>
                        <c:ptCount val="1"/>
                        <c:pt idx="0">
                          <c:v>0 EUR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A13-4EC3-9B00-29EEAEB2F4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Tabuľa!$B$4:$B$5</c:f>
              <c:strCache>
                <c:ptCount val="2"/>
                <c:pt idx="0">
                  <c:v>PRÍJMY</c:v>
                </c:pt>
                <c:pt idx="1">
                  <c:v>VÝDAVKY</c:v>
                </c:pt>
              </c:strCache>
            </c:strRef>
          </c:cat>
          <c:val>
            <c:numRef>
              <c:f>Tabuľa!$D$4:$D$5</c:f>
              <c:numCache>
                <c:formatCode>#\ ##0\ [$EUR]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13-4EC3-9B00-29EEAEB2F423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860767168"/>
        <c:axId val="-1860764416"/>
      </c:barChart>
      <c:catAx>
        <c:axId val="-186076716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860764416"/>
        <c:crosses val="autoZero"/>
        <c:auto val="1"/>
        <c:lblAlgn val="ctr"/>
        <c:lblOffset val="100"/>
        <c:noMultiLvlLbl val="0"/>
      </c:catAx>
      <c:valAx>
        <c:axId val="-1860764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\ [$EUR]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186076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3988456500738E-2"/>
          <c:y val="8.7619215119552705E-3"/>
          <c:w val="0.88491656019730502"/>
          <c:h val="0.8619004697043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Tabuľa!$I$3</c:f>
              <c:strCache>
                <c:ptCount val="1"/>
                <c:pt idx="0">
                  <c:v>ROČNÉ SÚČTY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47-40B9-8668-D8C6190539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47-40B9-8668-D8C6190539C6}"/>
              </c:ext>
            </c:extLst>
          </c:dPt>
          <c:dLbls>
            <c:dLbl>
              <c:idx val="0"/>
              <c:tx>
                <c:strRef>
                  <c:f>Tabuľa!$L$4</c:f>
                  <c:strCache>
                    <c:ptCount val="1"/>
                    <c:pt idx="0">
                      <c:v>10 742 EUR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{576601CB-C887-47EC-80A5-CF97240C90A6}</c15:txfldGUID>
                      <c15:f>Tabuľa!$L$4</c15:f>
                      <c15:dlblFieldTableCache>
                        <c:ptCount val="1"/>
                        <c:pt idx="0">
                          <c:v>10 742 EUR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547-40B9-8668-D8C6190539C6}"/>
                </c:ext>
              </c:extLst>
            </c:dLbl>
            <c:dLbl>
              <c:idx val="1"/>
              <c:tx>
                <c:strRef>
                  <c:f>Tabuľa!$L$5</c:f>
                  <c:strCache>
                    <c:ptCount val="1"/>
                    <c:pt idx="0">
                      <c:v>13 200 EUR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{C26AFE63-D9D2-4F75-8130-6E592D994FE2}</c15:txfldGUID>
                      <c15:f>Tabuľa!$L$5</c15:f>
                      <c15:dlblFieldTableCache>
                        <c:ptCount val="1"/>
                        <c:pt idx="0">
                          <c:v>13 200 EUR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547-40B9-8668-D8C6190539C6}"/>
                </c:ext>
              </c:extLst>
            </c:dLbl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Tabuľa!$I$4:$J$5</c:f>
              <c:strCache>
                <c:ptCount val="2"/>
                <c:pt idx="0">
                  <c:v>PRÍJMY</c:v>
                </c:pt>
                <c:pt idx="1">
                  <c:v>VÝDAVKY</c:v>
                </c:pt>
              </c:strCache>
            </c:strRef>
          </c:cat>
          <c:val>
            <c:numRef>
              <c:f>Tabuľa!$L$4:$L$5</c:f>
              <c:numCache>
                <c:formatCode>#\ ##0\ [$EUR]</c:formatCode>
                <c:ptCount val="2"/>
                <c:pt idx="0">
                  <c:v>10742</c:v>
                </c:pt>
                <c:pt idx="1">
                  <c:v>13200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47-40B9-8668-D8C6190539C6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860741872"/>
        <c:axId val="-1860739120"/>
      </c:barChart>
      <c:catAx>
        <c:axId val="-186074187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860739120"/>
        <c:crosses val="autoZero"/>
        <c:auto val="1"/>
        <c:lblAlgn val="ctr"/>
        <c:lblOffset val="100"/>
        <c:noMultiLvlLbl val="0"/>
      </c:catAx>
      <c:valAx>
        <c:axId val="-18607391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\ [$EUR]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186074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[Office_65244201_TF03428919_Win32.xltx]Kontingenčná tabuľka kategórií!SúčtyKategórie</c:name>
    <c:fmtId val="2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01993131563412"/>
              <c:y val="-0.15701099299208399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9.4295536728437296E-2"/>
              <c:y val="-0.146425982228573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0.128934713485823"/>
              <c:y val="-0.132312634543891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0.203986263126824"/>
              <c:y val="-0.109378444556283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0.138234256600233"/>
              <c:y val="-7.05667384234085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2.8865980631154298E-2"/>
              <c:y val="-0.15524682453149899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9821306700059299"/>
              <c:y val="-8.4680086108090205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1"/>
          <c:showCatName val="1"/>
          <c:showSerName val="0"/>
          <c:showPercent val="0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23"/>
        <c:dLbl>
          <c:idx val="0"/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-0.16753559223738601"/>
              <c:y val="-5.1160885356971102E-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0.198957482871196"/>
              <c:y val="-8.7326338798968006E-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8.5725494683922404E-2"/>
                  <c:h val="7.01625076974004E-2"/>
                </c:manualLayout>
              </c15:layout>
            </c:ext>
          </c:extLst>
        </c:dLbl>
      </c:pivotFmt>
      <c:pivotFmt>
        <c:idx val="26"/>
        <c:dLbl>
          <c:idx val="0"/>
          <c:layout>
            <c:manualLayout>
              <c:x val="-0.114458165821653"/>
              <c:y val="-0.13319471877418301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7.6676869893673602E-2"/>
                  <c:h val="6.6634170776229906E-2"/>
                </c:manualLayout>
              </c15:layout>
            </c:ext>
          </c:extLst>
        </c:dLbl>
      </c:pivotFmt>
      <c:pivotFmt>
        <c:idx val="27"/>
        <c:dLbl>
          <c:idx val="0"/>
          <c:layout>
            <c:manualLayout>
              <c:x val="-7.0672156077799406E-2"/>
              <c:y val="-0.108496360325991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40025469557926"/>
                  <c:h val="6.6634170776229906E-2"/>
                </c:manualLayout>
              </c15:layout>
            </c:ext>
          </c:extLst>
        </c:dLbl>
      </c:pivotFmt>
      <c:pivotFmt>
        <c:idx val="28"/>
        <c:dLbl>
          <c:idx val="0"/>
          <c:layout>
            <c:manualLayout>
              <c:x val="0.111385463383488"/>
              <c:y val="-0.1049680234048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3852903927603299"/>
                  <c:h val="7.3690844618570797E-2"/>
                </c:manualLayout>
              </c15:layout>
            </c:ext>
          </c:extLst>
        </c:dLbl>
      </c:pivotFmt>
      <c:pivotFmt>
        <c:idx val="29"/>
        <c:dLbl>
          <c:idx val="0"/>
          <c:layout>
            <c:manualLayout>
              <c:x val="-1.30589853622021E-2"/>
              <c:y val="-0.112906781477454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9.3130586587363506E-2"/>
                  <c:h val="6.8398339236815195E-2"/>
                </c:manualLayout>
              </c15:layout>
            </c:ext>
          </c:extLst>
        </c:dLbl>
      </c:pivotFmt>
      <c:pivotFmt>
        <c:idx val="30"/>
        <c:dLbl>
          <c:idx val="0"/>
          <c:layout>
            <c:manualLayout>
              <c:x val="0.192044023357861"/>
              <c:y val="-5.8217628654763202E-2"/>
            </c:manualLayout>
          </c:layout>
          <c:showLegendKey val="0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7.7140678600284798E-2"/>
                  <c:h val="6.4870002315644701E-2"/>
                </c:manualLayout>
              </c15:layout>
            </c:ext>
          </c:extLst>
        </c:dLbl>
      </c:pivotFmt>
      <c:pivotFmt>
        <c:idx val="31"/>
        <c:dLbl>
          <c:idx val="0"/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3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3.1152647975077313E-3"/>
              <c:y val="-3.572453793334114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36"/>
        <c:spPr>
          <a:solidFill>
            <a:schemeClr val="accent3">
              <a:tint val="72000"/>
            </a:schemeClr>
          </a:solidFill>
          <a:ln>
            <a:noFill/>
          </a:ln>
          <a:effectLst/>
        </c:spPr>
      </c:pivotFmt>
      <c:pivotFmt>
        <c:idx val="37"/>
        <c:spPr>
          <a:solidFill>
            <a:schemeClr val="accent3">
              <a:tint val="86000"/>
            </a:schemeClr>
          </a:solidFill>
          <a:ln>
            <a:noFill/>
          </a:ln>
          <a:effectLst/>
        </c:spPr>
      </c:pivotFmt>
      <c:pivotFmt>
        <c:idx val="38"/>
        <c:spPr>
          <a:solidFill>
            <a:schemeClr val="accent3"/>
          </a:solidFill>
          <a:ln>
            <a:noFill/>
          </a:ln>
          <a:effectLst/>
        </c:spPr>
      </c:pivotFmt>
      <c:pivotFmt>
        <c:idx val="39"/>
        <c:spPr>
          <a:solidFill>
            <a:schemeClr val="accent3">
              <a:shade val="86000"/>
            </a:schemeClr>
          </a:solidFill>
          <a:ln>
            <a:noFill/>
          </a:ln>
          <a:effectLst/>
        </c:spPr>
      </c:pivotFmt>
      <c:pivotFmt>
        <c:idx val="40"/>
        <c:spPr>
          <a:solidFill>
            <a:srgbClr val="E7E98F"/>
          </a:solidFill>
          <a:ln>
            <a:noFill/>
          </a:ln>
          <a:effectLst/>
        </c:spPr>
      </c:pivotFmt>
      <c:pivotFmt>
        <c:idx val="4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1.5576323987538998E-2"/>
              <c:y val="-2.67934034500058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</c:pivotFmt>
      <c:pivotFmt>
        <c:idx val="4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3.1152647975077313E-3"/>
              <c:y val="-3.572453793334114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46"/>
        <c:spPr>
          <a:solidFill>
            <a:schemeClr val="accent3">
              <a:tint val="72000"/>
            </a:schemeClr>
          </a:solidFill>
          <a:ln>
            <a:noFill/>
          </a:ln>
          <a:effectLst/>
        </c:spPr>
      </c:pivotFmt>
      <c:pivotFmt>
        <c:idx val="47"/>
        <c:spPr>
          <a:solidFill>
            <a:schemeClr val="accent3">
              <a:tint val="86000"/>
            </a:schemeClr>
          </a:solidFill>
          <a:ln>
            <a:noFill/>
          </a:ln>
          <a:effectLst/>
        </c:spPr>
      </c:pivotFmt>
      <c:pivotFmt>
        <c:idx val="48"/>
        <c:spPr>
          <a:solidFill>
            <a:schemeClr val="accent3"/>
          </a:solidFill>
          <a:ln>
            <a:noFill/>
          </a:ln>
          <a:effectLst/>
        </c:spPr>
      </c:pivotFmt>
      <c:pivotFmt>
        <c:idx val="49"/>
        <c:spPr>
          <a:solidFill>
            <a:schemeClr val="accent3">
              <a:shade val="86000"/>
            </a:schemeClr>
          </a:solidFill>
          <a:ln>
            <a:noFill/>
          </a:ln>
          <a:effectLst/>
        </c:spPr>
      </c:pivotFmt>
      <c:pivotFmt>
        <c:idx val="50"/>
        <c:spPr>
          <a:solidFill>
            <a:srgbClr val="E7E98F"/>
          </a:solidFill>
          <a:ln>
            <a:noFill/>
          </a:ln>
          <a:effectLst/>
        </c:spPr>
      </c:pivotFmt>
      <c:pivotFmt>
        <c:idx val="5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1.5576323987538998E-2"/>
              <c:y val="-2.67934034500058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'Kontingenčná tabuľka kategórií'!$C$3</c:f>
              <c:strCache>
                <c:ptCount val="1"/>
                <c:pt idx="0">
                  <c:v>Celková hodnota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6B-4F0D-99C4-A32A7AFE75E8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6B-4F0D-99C4-A32A7AFE75E8}"/>
              </c:ext>
            </c:extLst>
          </c:dPt>
          <c:dPt>
            <c:idx val="2"/>
            <c:bubble3D val="0"/>
            <c:spPr>
              <a:solidFill>
                <a:schemeClr val="accent3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6B-4F0D-99C4-A32A7AFE75E8}"/>
              </c:ext>
            </c:extLst>
          </c:dPt>
          <c:dPt>
            <c:idx val="3"/>
            <c:bubble3D val="0"/>
            <c:spPr>
              <a:solidFill>
                <a:schemeClr val="accent3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6B-4F0D-99C4-A32A7AFE75E8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6B-4F0D-99C4-A32A7AFE75E8}"/>
              </c:ext>
            </c:extLst>
          </c:dPt>
          <c:dPt>
            <c:idx val="5"/>
            <c:bubble3D val="0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26B-4F0D-99C4-A32A7AFE75E8}"/>
              </c:ext>
            </c:extLst>
          </c:dPt>
          <c:dPt>
            <c:idx val="6"/>
            <c:bubble3D val="0"/>
            <c:spPr>
              <a:solidFill>
                <a:srgbClr val="E7E9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26B-4F0D-99C4-A32A7AFE75E8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26B-4F0D-99C4-A32A7AFE75E8}"/>
              </c:ext>
            </c:extLst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9D-490C-9A82-D882F3ADD0C6}"/>
              </c:ext>
            </c:extLst>
          </c:dPt>
          <c:dLbls>
            <c:dLbl>
              <c:idx val="0"/>
              <c:layout>
                <c:manualLayout>
                  <c:x val="3.1152647975077313E-3"/>
                  <c:y val="-3.5724537933341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B-4F0D-99C4-A32A7AFE75E8}"/>
                </c:ext>
              </c:extLst>
            </c:dLbl>
            <c:dLbl>
              <c:idx val="7"/>
              <c:layout>
                <c:manualLayout>
                  <c:x val="-1.5576323987538998E-2"/>
                  <c:y val="-2.679340345000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6B-4F0D-99C4-A32A7AFE7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'Kontingenčná tabuľka kategórií'!$B$4:$B$13</c:f>
              <c:strCache>
                <c:ptCount val="9"/>
                <c:pt idx="0">
                  <c:v>Deti</c:v>
                </c:pt>
                <c:pt idx="1">
                  <c:v>Zábava</c:v>
                </c:pt>
                <c:pt idx="2">
                  <c:v>Strava</c:v>
                </c:pt>
                <c:pt idx="3">
                  <c:v>Domácnosť</c:v>
                </c:pt>
                <c:pt idx="4">
                  <c:v>Domáce zvieratá</c:v>
                </c:pt>
                <c:pt idx="5">
                  <c:v>Doprava</c:v>
                </c:pt>
                <c:pt idx="6">
                  <c:v>Investičné účty</c:v>
                </c:pt>
                <c:pt idx="7">
                  <c:v>Osobné</c:v>
                </c:pt>
                <c:pt idx="8">
                  <c:v>Zdravie</c:v>
                </c:pt>
              </c:strCache>
            </c:strRef>
          </c:cat>
          <c:val>
            <c:numRef>
              <c:f>'Kontingenčná tabuľka kategórií'!$C$4:$C$13</c:f>
              <c:numCache>
                <c:formatCode>_-* #\ ##0\ [$EUR]_-;\-* #\ ##0\ [$EUR]_-;_-* "-"\ [$EUR]_-;_-@_-</c:formatCode>
                <c:ptCount val="9"/>
                <c:pt idx="0">
                  <c:v>150</c:v>
                </c:pt>
                <c:pt idx="1">
                  <c:v>112</c:v>
                </c:pt>
                <c:pt idx="2">
                  <c:v>425</c:v>
                </c:pt>
                <c:pt idx="3">
                  <c:v>7880</c:v>
                </c:pt>
                <c:pt idx="4">
                  <c:v>150</c:v>
                </c:pt>
                <c:pt idx="5">
                  <c:v>925</c:v>
                </c:pt>
                <c:pt idx="6">
                  <c:v>500</c:v>
                </c:pt>
                <c:pt idx="7">
                  <c:v>100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6B-4F0D-99C4-A32A7AFE7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0903426791277263E-2"/>
          <c:y val="2.0371988080381334E-2"/>
          <c:w val="0.9"/>
          <c:h val="3.0770641574726375E-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2.xml><?xml version="1.0" encoding="utf-8"?>
<formControlPr xmlns="http://schemas.microsoft.com/office/spreadsheetml/2009/9/main" objectType="Spin" dx="16" fmlaLink="$C$2" max="12" min="1" page="10" val="12"/>
</file>

<file path=xl/ctrlProps/ctrlProp2.xml><?xml version="1.0" encoding="utf-8"?>
<formControlPr xmlns="http://schemas.microsoft.com/office/spreadsheetml/2009/9/main" objectType="Spin" dx="16" fmlaLink="$I$2" max="3000" min="1904" page="10" val="2022"/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chart" Target="/xl/charts/chart33.xml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</xdr:row>
          <xdr:rowOff>161925</xdr:rowOff>
        </xdr:from>
        <xdr:to>
          <xdr:col>2</xdr:col>
          <xdr:colOff>323850</xdr:colOff>
          <xdr:row>1</xdr:row>
          <xdr:rowOff>447675</xdr:rowOff>
        </xdr:to>
        <xdr:sp macro="" textlink="">
          <xdr:nvSpPr>
            <xdr:cNvPr id="1031" name="Číselník 7" descr="Ovládací prvok číselníka pre mesiac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</xdr:row>
          <xdr:rowOff>171450</xdr:rowOff>
        </xdr:from>
        <xdr:to>
          <xdr:col>9</xdr:col>
          <xdr:colOff>190500</xdr:colOff>
          <xdr:row>1</xdr:row>
          <xdr:rowOff>457200</xdr:rowOff>
        </xdr:to>
        <xdr:sp macro="" textlink="">
          <xdr:nvSpPr>
            <xdr:cNvPr id="1033" name="Číselník 9" descr="Ovládací prvok číselníka pre rok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1085850</xdr:colOff>
      <xdr:row>2</xdr:row>
      <xdr:rowOff>438150</xdr:rowOff>
    </xdr:from>
    <xdr:to>
      <xdr:col>6</xdr:col>
      <xdr:colOff>666750</xdr:colOff>
      <xdr:row>5</xdr:row>
      <xdr:rowOff>298323</xdr:rowOff>
    </xdr:to>
    <xdr:graphicFrame macro="">
      <xdr:nvGraphicFramePr>
        <xdr:cNvPr id="28" name="Graf 27" descr="Pruhový graf porovnávajúci celkové mesačné príjmy s celkovými výdavkami 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123824</xdr:colOff>
      <xdr:row>3</xdr:row>
      <xdr:rowOff>0</xdr:rowOff>
    </xdr:from>
    <xdr:to>
      <xdr:col>14</xdr:col>
      <xdr:colOff>476249</xdr:colOff>
      <xdr:row>5</xdr:row>
      <xdr:rowOff>307848</xdr:rowOff>
    </xdr:to>
    <xdr:graphicFrame macro="">
      <xdr:nvGraphicFramePr>
        <xdr:cNvPr id="30" name="Graf 29" descr="Pruhový graf porovnávajúci celkové ročné príjmy s celkovými výdavkami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5</xdr:row>
      <xdr:rowOff>109537</xdr:rowOff>
    </xdr:from>
    <xdr:to>
      <xdr:col>5</xdr:col>
      <xdr:colOff>2962275</xdr:colOff>
      <xdr:row>36</xdr:row>
      <xdr:rowOff>289106</xdr:rowOff>
    </xdr:to>
    <xdr:graphicFrame macro="">
      <xdr:nvGraphicFramePr>
        <xdr:cNvPr id="7" name="Súčty kategórií" descr="Koláčový graf porovnávajúci súčet v jednotlivých kategóriách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152400</xdr:rowOff>
    </xdr:from>
    <xdr:to>
      <xdr:col>3</xdr:col>
      <xdr:colOff>2562225</xdr:colOff>
      <xdr:row>1</xdr:row>
      <xdr:rowOff>1524000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ÁTUM" descr="Presunutím myšou cez časovú os môžete filtrovať výdavky podľa vybratého časového rámca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Á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8150" y="771525"/>
              <a:ext cx="544830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Časová os: Funguje v programe Excel 2013 alebo novšej verzii. Nepremiestňujte ju ani nemeňte jej veľkosť.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247650</xdr:colOff>
      <xdr:row>1</xdr:row>
      <xdr:rowOff>142875</xdr:rowOff>
    </xdr:from>
    <xdr:to>
      <xdr:col>4</xdr:col>
      <xdr:colOff>3028950</xdr:colOff>
      <xdr:row>1</xdr:row>
      <xdr:rowOff>2047875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KATEGÓRIA" descr="Rýchly filter na filtrovanie údajov kontingenčnej tabuľky podľa kategórie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Ó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38925" y="762000"/>
              <a:ext cx="2781300" cy="1905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161925</xdr:colOff>
      <xdr:row>1</xdr:row>
      <xdr:rowOff>142875</xdr:rowOff>
    </xdr:from>
    <xdr:to>
      <xdr:col>5</xdr:col>
      <xdr:colOff>2943225</xdr:colOff>
      <xdr:row>1</xdr:row>
      <xdr:rowOff>2047875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OPIS" descr="Rýchly filter na filtrovanie údajov kontingenčnej tabuľky podľa termínu dokončenia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P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05975" y="762000"/>
              <a:ext cx="2781300" cy="1905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98.654739351849" createdVersion="8" refreshedVersion="8" minRefreshableVersion="3" recordCount="33" xr:uid="{51EFE7FF-1712-47E0-9DBF-219167F55C2B}">
  <cacheSource type="worksheet">
    <worksheetSource name="Výdavky"/>
  </cacheSource>
  <cacheFields count="4">
    <cacheField name="DÁTUM" numFmtId="14">
      <sharedItems containsSemiMixedTypes="0" containsNonDate="0" containsDate="1" containsString="0" minDate="2022-02-28T00:00:00" maxDate="2022-05-18T00:00:00" count="22">
        <d v="2022-05-17T00:00:00"/>
        <d v="2022-05-10T00:00:00"/>
        <d v="2022-05-09T00:00:00"/>
        <d v="2022-05-08T00:00:00"/>
        <d v="2022-05-07T00:00:00"/>
        <d v="2022-05-06T00:00:00"/>
        <d v="2022-05-05T00:00:00"/>
        <d v="2022-05-04T00:00:00"/>
        <d v="2022-05-03T00:00:00"/>
        <d v="2022-05-02T00:00:00"/>
        <d v="2022-05-01T00:00:00"/>
        <d v="2022-04-27T00:00:00"/>
        <d v="2022-04-22T00:00:00"/>
        <d v="2022-04-17T00:00:00"/>
        <d v="2022-04-16T00:00:00"/>
        <d v="2022-04-05T00:00:00"/>
        <d v="2022-04-02T00:00:00"/>
        <d v="2022-03-28T00:00:00"/>
        <d v="2022-03-13T00:00:00"/>
        <d v="2022-03-08T00:00:00"/>
        <d v="2022-03-03T00:00:00"/>
        <d v="2022-02-28T00:00:00"/>
      </sharedItems>
    </cacheField>
    <cacheField name="KATEGÓRIA" numFmtId="0">
      <sharedItems count="10">
        <s v="Zdravie"/>
        <s v="Domácnosť"/>
        <s v="Zábava"/>
        <s v="Strava"/>
        <s v="Deti"/>
        <s v="Investičné účty"/>
        <s v="Osobné"/>
        <s v="Domáce zvieratá"/>
        <s v="Doprava"/>
        <s v="Potraviny" u="1"/>
      </sharedItems>
    </cacheField>
    <cacheField name="POPIS" numFmtId="0">
      <sharedItems count="20">
        <s v="Poistenie"/>
        <s v="Hypotéka"/>
        <s v="Elektrina"/>
        <s v="Vodné/stočné"/>
        <s v="Smeti"/>
        <s v="Mobilný telefón"/>
        <s v="Kino"/>
        <s v="Potraviny"/>
        <s v="Reštaurácie"/>
        <s v="Peniaze na obedy"/>
        <s v="Úspory"/>
        <s v="Investičný účet"/>
        <s v="Posilňovňa"/>
        <s v="Strava"/>
        <s v="Starostlivosť o zovňajšok"/>
        <s v="Iné"/>
        <s v="Platba za auto 1 "/>
        <s v="Platba za auto 2 "/>
        <s v="Poistenie auta"/>
        <s v="Pohonné hmoty"/>
      </sharedItems>
    </cacheField>
    <cacheField name="SUMA" numFmtId="168">
      <sharedItems containsSemiMixedTypes="0" containsString="0" containsNumber="1" containsInteger="1" minValue="25" maxValue="5000"/>
    </cacheField>
  </cacheFields>
  <extLst>
    <ext xmlns:x14="http://schemas.microsoft.com/office/spreadsheetml/2009/9/main" uri="{725AE2AE-9491-48be-B2B4-4EB974FC3084}">
      <x14:pivotCacheDefinition pivotCacheId="1520517717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x v="0"/>
    <n v="500"/>
  </r>
  <r>
    <x v="1"/>
    <x v="1"/>
    <x v="1"/>
    <n v="1000"/>
  </r>
  <r>
    <x v="1"/>
    <x v="1"/>
    <x v="2"/>
    <n v="100"/>
  </r>
  <r>
    <x v="1"/>
    <x v="1"/>
    <x v="3"/>
    <n v="50"/>
  </r>
  <r>
    <x v="1"/>
    <x v="1"/>
    <x v="4"/>
    <n v="25"/>
  </r>
  <r>
    <x v="1"/>
    <x v="1"/>
    <x v="5"/>
    <n v="100"/>
  </r>
  <r>
    <x v="1"/>
    <x v="1"/>
    <x v="5"/>
    <n v="30"/>
  </r>
  <r>
    <x v="1"/>
    <x v="1"/>
    <x v="1"/>
    <n v="50"/>
  </r>
  <r>
    <x v="1"/>
    <x v="1"/>
    <x v="5"/>
    <n v="50"/>
  </r>
  <r>
    <x v="1"/>
    <x v="1"/>
    <x v="5"/>
    <n v="25"/>
  </r>
  <r>
    <x v="2"/>
    <x v="1"/>
    <x v="2"/>
    <n v="100"/>
  </r>
  <r>
    <x v="3"/>
    <x v="2"/>
    <x v="6"/>
    <n v="37"/>
  </r>
  <r>
    <x v="4"/>
    <x v="3"/>
    <x v="7"/>
    <n v="350"/>
  </r>
  <r>
    <x v="5"/>
    <x v="3"/>
    <x v="8"/>
    <n v="75"/>
  </r>
  <r>
    <x v="6"/>
    <x v="4"/>
    <x v="9"/>
    <n v="150"/>
  </r>
  <r>
    <x v="7"/>
    <x v="5"/>
    <x v="10"/>
    <n v="250"/>
  </r>
  <r>
    <x v="8"/>
    <x v="5"/>
    <x v="11"/>
    <n v="250"/>
  </r>
  <r>
    <x v="9"/>
    <x v="6"/>
    <x v="12"/>
    <n v="100"/>
  </r>
  <r>
    <x v="10"/>
    <x v="7"/>
    <x v="13"/>
    <n v="50"/>
  </r>
  <r>
    <x v="11"/>
    <x v="7"/>
    <x v="14"/>
    <n v="50"/>
  </r>
  <r>
    <x v="11"/>
    <x v="7"/>
    <x v="15"/>
    <n v="50"/>
  </r>
  <r>
    <x v="12"/>
    <x v="8"/>
    <x v="16"/>
    <n v="300"/>
  </r>
  <r>
    <x v="12"/>
    <x v="8"/>
    <x v="17"/>
    <n v="350"/>
  </r>
  <r>
    <x v="12"/>
    <x v="8"/>
    <x v="18"/>
    <n v="50"/>
  </r>
  <r>
    <x v="13"/>
    <x v="8"/>
    <x v="19"/>
    <n v="50"/>
  </r>
  <r>
    <x v="14"/>
    <x v="8"/>
    <x v="19"/>
    <n v="25"/>
  </r>
  <r>
    <x v="15"/>
    <x v="8"/>
    <x v="17"/>
    <n v="150"/>
  </r>
  <r>
    <x v="16"/>
    <x v="1"/>
    <x v="1"/>
    <n v="5000"/>
  </r>
  <r>
    <x v="17"/>
    <x v="1"/>
    <x v="2"/>
    <n v="200"/>
  </r>
  <r>
    <x v="18"/>
    <x v="1"/>
    <x v="5"/>
    <n v="100"/>
  </r>
  <r>
    <x v="19"/>
    <x v="1"/>
    <x v="4"/>
    <n v="50"/>
  </r>
  <r>
    <x v="20"/>
    <x v="1"/>
    <x v="1"/>
    <n v="1000"/>
  </r>
  <r>
    <x v="21"/>
    <x v="2"/>
    <x v="6"/>
    <n v="75"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2993DC-22CC-40C0-ADE2-A4B270015F54}" name="Kontingenčná tabuľka6" cacheId="16" applyNumberFormats="0" applyBorderFormats="0" applyFontFormats="0" applyPatternFormats="0" applyAlignmentFormats="0" applyWidthHeightFormats="1" dataCaption="Hodnoty" updatedVersion="8" minRefreshableVersion="5" useAutoFormatting="1" itemPrintTitles="1" createdVersion="8" indent="0" outline="1" outlineData="1" multipleFieldFilters="0">
  <location ref="B5:C26" firstHeaderRow="1" firstDataRow="1" firstDataCol="1"/>
  <pivotFields count="4">
    <pivotField numFmtId="14" showAll="0">
      <items count="23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11">
        <item x="4"/>
        <item x="7"/>
        <item x="1"/>
        <item x="8"/>
        <item x="5"/>
        <item x="6"/>
        <item m="1" x="9"/>
        <item x="3"/>
        <item x="2"/>
        <item x="0"/>
        <item t="default"/>
      </items>
    </pivotField>
    <pivotField axis="axisRow" showAll="0">
      <items count="21">
        <item x="16"/>
        <item x="17"/>
        <item x="2"/>
        <item x="1"/>
        <item x="15"/>
        <item x="11"/>
        <item x="6"/>
        <item x="5"/>
        <item x="9"/>
        <item x="19"/>
        <item x="0"/>
        <item x="18"/>
        <item x="12"/>
        <item x="7"/>
        <item x="8"/>
        <item x="4"/>
        <item x="14"/>
        <item x="13"/>
        <item x="10"/>
        <item x="3"/>
        <item t="default"/>
      </items>
    </pivotField>
    <pivotField dataField="1" numFmtId="164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účet z SUMA" fld="3" baseField="2" baseItem="7" numFmtId="168"/>
  </dataFields>
  <formats count="23"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2" type="button" dataOnly="0" labelOnly="1" outline="0" axis="axisRow" fieldPosition="0"/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29">
      <pivotArea field="2" type="button" dataOnly="0" labelOnly="1" outline="0" axis="axisRow" fieldPosition="0"/>
    </format>
    <format dxfId="28">
      <pivotArea dataOnly="0" labelOnly="1" outline="0" axis="axisValues" fieldPosition="0"/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collapsedLevelsAreSubtotals="1" fieldPosition="0">
        <references count="1">
          <reference field="2" count="0"/>
        </references>
      </pivotArea>
    </format>
    <format dxfId="21">
      <pivotArea field="2" type="button" dataOnly="0" labelOnly="1" outline="0" axis="axisRow" fieldPosition="0"/>
    </format>
    <format dxfId="20">
      <pivotArea dataOnly="0" labelOnly="1" outline="0" axis="axisValues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18">
      <pivotArea collapsedLevelsAreSubtotals="1" fieldPosition="0">
        <references count="1">
          <reference field="2" count="1">
            <x v="0"/>
          </reference>
        </references>
      </pivotArea>
    </format>
    <format dxfId="3">
      <pivotArea collapsedLevelsAreSubtotals="1" fieldPosition="0">
        <references count="1">
          <reference field="2" count="1">
            <x v="0"/>
          </reference>
        </references>
      </pivotArea>
    </format>
  </formats>
  <pivotTableStyleInfo name="PivotStyleDark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C4B0A7-1AAC-4ACA-B55E-F0128C525A75}" name="SúčtyKategórie" cacheId="16" applyNumberFormats="0" applyBorderFormats="0" applyFontFormats="0" applyPatternFormats="0" applyAlignmentFormats="0" applyWidthHeightFormats="1" dataCaption="Hodnoty" updatedVersion="8" minRefreshableVersion="3" itemPrintTitles="1" createdVersion="8" indent="0" outline="1" outlineData="1" multipleFieldFilters="0">
  <location ref="B3:C13" firstHeaderRow="1" firstDataRow="1" firstDataCol="1"/>
  <pivotFields count="4">
    <pivotField numFmtId="14" showAll="0"/>
    <pivotField axis="axisRow" showAll="0">
      <items count="11">
        <item x="4"/>
        <item x="2"/>
        <item x="3"/>
        <item x="1"/>
        <item x="7"/>
        <item x="8"/>
        <item x="5"/>
        <item x="6"/>
        <item m="1" x="9"/>
        <item x="0"/>
        <item t="default"/>
      </items>
    </pivotField>
    <pivotField showAll="0"/>
    <pivotField dataField="1" numFmtId="164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Items count="1">
    <i/>
  </colItems>
  <dataFields count="1">
    <dataField name="Súčet z SUMA" fld="3" baseField="1" baseItem="0" numFmtId="167"/>
  </dataFields>
  <chartFormats count="10">
    <chartFormat chart="2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4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4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4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49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50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5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52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name="Kontingenčná tabuľka s rozpočtom na polovicu mesiaca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Súhrn všetkých súčtov kategórií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KATEGÓRIA" xr10:uid="{E0EF6498-73C1-4061-A8D8-86D4F34D77F4}" sourceName="KATEGÓRIA">
  <pivotTables>
    <pivotTable tabId="3" name="Kontingenčná tabuľka6"/>
  </pivotTables>
  <data>
    <tabular pivotCacheId="1520517717" showMissing="0">
      <items count="10">
        <i x="4" s="1"/>
        <i x="7" s="1"/>
        <i x="1" s="1"/>
        <i x="8" s="1"/>
        <i x="5" s="1"/>
        <i x="6" s="1"/>
        <i x="3" s="1"/>
        <i x="2" s="1"/>
        <i x="0" s="1"/>
        <i x="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POPIS" xr10:uid="{761D8CCF-E272-4C21-B50F-8165E43714A2}" sourceName="POPIS">
  <pivotTables>
    <pivotTable tabId="3" name="Kontingenčná tabuľka6"/>
  </pivotTables>
  <data>
    <tabular pivotCacheId="1520517717">
      <items count="20">
        <i x="2" s="1"/>
        <i x="1" s="1"/>
        <i x="15" s="1"/>
        <i x="11" s="1"/>
        <i x="6" s="1"/>
        <i x="5" s="1"/>
        <i x="9" s="1"/>
        <i x="16" s="1"/>
        <i x="17" s="1"/>
        <i x="19" s="1"/>
        <i x="0" s="1"/>
        <i x="18" s="1"/>
        <i x="12" s="1"/>
        <i x="7" s="1"/>
        <i x="8" s="1"/>
        <i x="4" s="1"/>
        <i x="14" s="1"/>
        <i x="13" s="1"/>
        <i x="10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ÓRIA" xr10:uid="{748DE109-2E6F-4808-BBB9-7A71FDBDF058}" cache="Rýchly_filter_KATEGÓRIA" caption="KATEGÓRIA" columnCount="2" style="Rýchle filtre pre rozpočet na domácnosť" rowHeight="257175"/>
  <slicer name="POPIS" xr10:uid="{C3164B0D-CC02-459B-B9CF-9ED902A39C86}" cache="Rýchly_filter_POPIS" caption="POPIS" columnCount="2" style="Rýchle filtre pre rozpočet na domácnosť" rowHeight="257175"/>
</slicer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a" displayName="Tabuľa" ref="B8:O12" headerRowDxfId="81" tableBorderDxfId="80" totalsRowBorderDxfId="79">
  <autoFilter ref="B8:O12" xr:uid="{00000000-0009-0000-0100-000001000000}"/>
  <tableColumns count="14">
    <tableColumn id="1" xr3:uid="{00000000-0010-0000-0000-000001000000}" name="Kategória" totalsRowLabel="Celková hodnota" dataDxfId="78" totalsRowDxfId="77"/>
    <tableColumn id="2" xr3:uid="{00000000-0010-0000-0000-000002000000}" name="JANUÁR" dataDxfId="76" totalsRowDxfId="75"/>
    <tableColumn id="3" xr3:uid="{00000000-0010-0000-0000-000003000000}" name="FEBRUÁR" dataDxfId="74" totalsRowDxfId="73"/>
    <tableColumn id="4" xr3:uid="{00000000-0010-0000-0000-000004000000}" name="MAREC" dataDxfId="72" totalsRowDxfId="71"/>
    <tableColumn id="5" xr3:uid="{00000000-0010-0000-0000-000005000000}" name="APRÍL" dataDxfId="70" totalsRowDxfId="69"/>
    <tableColumn id="6" xr3:uid="{00000000-0010-0000-0000-000006000000}" name="MÁJ" dataDxfId="68" totalsRowDxfId="67"/>
    <tableColumn id="7" xr3:uid="{00000000-0010-0000-0000-000007000000}" name="JÚN" dataDxfId="66" totalsRowDxfId="65"/>
    <tableColumn id="8" xr3:uid="{00000000-0010-0000-0000-000008000000}" name="JÚL" dataDxfId="64" totalsRowDxfId="63"/>
    <tableColumn id="9" xr3:uid="{00000000-0010-0000-0000-000009000000}" name="AUGUST" dataDxfId="62" totalsRowDxfId="61"/>
    <tableColumn id="10" xr3:uid="{00000000-0010-0000-0000-00000A000000}" name="SEPTEMBER" dataDxfId="60" totalsRowDxfId="59"/>
    <tableColumn id="11" xr3:uid="{00000000-0010-0000-0000-00000B000000}" name="OKTÓBER" dataDxfId="58" totalsRowDxfId="57"/>
    <tableColumn id="12" xr3:uid="{00000000-0010-0000-0000-00000C000000}" name="NOVEMBER" dataDxfId="56" totalsRowDxfId="55"/>
    <tableColumn id="13" xr3:uid="{00000000-0010-0000-0000-00000D000000}" name="DECEMBER" dataDxfId="54" totalsRowDxfId="53"/>
    <tableColumn id="14" xr3:uid="{00000000-0010-0000-0000-00000E000000}" name="Krivka" totalsRowFunction="count" dataDxfId="52" totalsRowDxfId="51"/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Prehľad príjmov a výdavkov rozdelených podľa prvej a poslednej polovice každého mesiaca s trendmi v poslednom stĺpci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ýdavky" displayName="Výdavky" ref="F3:I36">
  <autoFilter ref="F3:I36" xr:uid="{00000000-0009-0000-0100-000002000000}"/>
  <tableColumns count="4">
    <tableColumn id="3" xr3:uid="{00000000-0010-0000-0100-000003000000}" name="DÁTUM" totalsRowLabel="Celková hodnota" dataDxfId="50" totalsRowDxfId="49" dataCellStyle="Dátum"/>
    <tableColumn id="1" xr3:uid="{00000000-0010-0000-0100-000001000000}" name="KATEGÓRIA" totalsRowDxfId="48" dataCellStyle="Podrobnosti tabuľky"/>
    <tableColumn id="4" xr3:uid="{00000000-0010-0000-0100-000004000000}" name="POPIS" totalsRowDxfId="47" dataCellStyle="Podrobnosti tabuľky"/>
    <tableColumn id="2" xr3:uid="{00000000-0010-0000-0100-000002000000}" name="SUMA" totalsRowFunction="sum" dataDxfId="46" totalsRowDxfId="45" dataCellStyle="Mena"/>
  </tableColumns>
  <tableStyleInfo name="Výdavky" showFirstColumn="0" showLastColumn="0" showRowStripes="1" showColumnStripes="0"/>
  <extLst>
    <ext xmlns:x14="http://schemas.microsoft.com/office/spreadsheetml/2009/9/main" uri="{504A1905-F514-4f6f-8877-14C23A59335A}">
      <x14:table altTextSummary="Zadajte dátum a sumu a v tejto tabuľke vyberte kategóriu a popi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ríjmy" displayName="Príjmy" ref="B3:D13" headerRowDxfId="44" dataDxfId="43">
  <autoFilter ref="B3:D13" xr:uid="{00000000-0009-0000-0100-000003000000}"/>
  <tableColumns count="3">
    <tableColumn id="1" xr3:uid="{00000000-0010-0000-0200-000001000000}" name="DÁTUM" totalsRowLabel="Celková hodnota" dataCellStyle="Dátum"/>
    <tableColumn id="3" xr3:uid="{00000000-0010-0000-0200-000003000000}" name="POPIS" dataDxfId="42" dataCellStyle="Podrobnosti tabuľky"/>
    <tableColumn id="2" xr3:uid="{00000000-0010-0000-0200-000002000000}" name="SUMA" totalsRowFunction="sum" dataDxfId="41" totalsRowDxfId="40" dataCellStyle="Mena"/>
  </tableColumns>
  <tableStyleInfo name="Príjmy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átum, popis príjmu a sumu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InformácieOKategórii" displayName="InformácieOKategórii" ref="B3:M8" headerRowDxfId="17" dataDxfId="16">
  <autoFilter ref="B3:M8" xr:uid="{00000000-0009-0000-0100-000009000000}"/>
  <tableColumns count="12">
    <tableColumn id="1" xr3:uid="{00000000-0010-0000-0300-000001000000}" name="Domácnosť" dataDxfId="15" dataCellStyle="Podrobnosti tabuľky"/>
    <tableColumn id="2" xr3:uid="{00000000-0010-0000-0300-000002000000}" name="Zábava" dataDxfId="14" dataCellStyle="Podrobnosti tabuľky"/>
    <tableColumn id="3" xr3:uid="{00000000-0010-0000-0300-000003000000}" name="Strava" dataDxfId="13" dataCellStyle="Podrobnosti tabuľky"/>
    <tableColumn id="4" xr3:uid="{00000000-0010-0000-0300-000004000000}" name="Dary a príspevky" dataDxfId="12" dataCellStyle="Podrobnosti tabuľky"/>
    <tableColumn id="5" xr3:uid="{00000000-0010-0000-0300-000005000000}" name="Deti" dataDxfId="11" dataCellStyle="Podrobnosti tabuľky"/>
    <tableColumn id="6" xr3:uid="{00000000-0010-0000-0300-000006000000}" name="Investičné účty" dataDxfId="10" dataCellStyle="Podrobnosti tabuľky"/>
    <tableColumn id="7" xr3:uid="{00000000-0010-0000-0300-000007000000}" name="Zdravie" dataDxfId="9" dataCellStyle="Podrobnosti tabuľky"/>
    <tableColumn id="8" xr3:uid="{00000000-0010-0000-0300-000008000000}" name="Iné" dataDxfId="8" dataCellStyle="Podrobnosti tabuľky"/>
    <tableColumn id="9" xr3:uid="{00000000-0010-0000-0300-000009000000}" name="Osobné" dataDxfId="7" dataCellStyle="Podrobnosti tabuľky"/>
    <tableColumn id="10" xr3:uid="{00000000-0010-0000-0300-00000A000000}" name="Domáce zvieratá" dataDxfId="6" dataCellStyle="Podrobnosti tabuľky"/>
    <tableColumn id="11" xr3:uid="{00000000-0010-0000-0300-00000B000000}" name="Dane a právne poplatky" dataDxfId="5" dataCellStyle="Podrobnosti tabuľky"/>
    <tableColumn id="12" xr3:uid="{00000000-0010-0000-0300-00000C000000}" name="Doprava" dataDxfId="4" dataCellStyle="Podrobnosti tabuľky"/>
  </tableColumns>
  <tableStyleInfo name="Zoznamy údajov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kategórie, ktoré sa používajú na vyplnenie rozbaľovacích zoznamov v tabuľke Výdavky v hárku Výdavky a príjmy. Upravte názvy kategórií alebo popisy pod každou kategóriou na aktualizáciu zoznamov"/>
    </ext>
  </extLst>
</table>
</file>

<file path=xl/theme/theme11.xml><?xml version="1.0" encoding="utf-8"?>
<a:theme xmlns:a="http://schemas.openxmlformats.org/drawingml/2006/main" name="Office Theme">
  <a:themeElements>
    <a:clrScheme name="Custom 16">
      <a:dk1>
        <a:srgbClr val="151515"/>
      </a:dk1>
      <a:lt1>
        <a:srgbClr val="FFFFFF"/>
      </a:lt1>
      <a:dk2>
        <a:srgbClr val="1C1C1C"/>
      </a:dk2>
      <a:lt2>
        <a:srgbClr val="FFFFFF"/>
      </a:lt2>
      <a:accent1>
        <a:srgbClr val="F3D569"/>
      </a:accent1>
      <a:accent2>
        <a:srgbClr val="5B85AA"/>
      </a:accent2>
      <a:accent3>
        <a:srgbClr val="ECBE18"/>
      </a:accent3>
      <a:accent4>
        <a:srgbClr val="9CB5CB"/>
      </a:accent4>
      <a:accent5>
        <a:srgbClr val="2C4255"/>
      </a:accent5>
      <a:accent6>
        <a:srgbClr val="F7E5A4"/>
      </a:accent6>
      <a:hlink>
        <a:srgbClr val="5B85AA"/>
      </a:hlink>
      <a:folHlink>
        <a:srgbClr val="5B85AA"/>
      </a:folHlink>
    </a:clrScheme>
    <a:fontScheme name="Custom 17">
      <a:majorFont>
        <a:latin typeface="Tw Cen MT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ívnaČasováOs_DÁTUM" xr10:uid="{0C0810EF-9527-4E5E-B1BC-5DA1BFC2EBB3}" sourceName="DÁTUM">
  <pivotTables>
    <pivotTable tabId="3" name="Kontingenčná tabuľka6"/>
  </pivotTables>
  <state minimalRefreshVersion="6" lastRefreshVersion="6" pivotCacheId="1520517717" filterType="unknown"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ÁTUM" xr10:uid="{07055D34-2774-4251-BABF-8562D07E474A}" cache="NatívnaČasováOs_DÁTUM" caption="DÁTUM" level="2" selectionLevel="2" scrollPosition="2022-01-01T00:00:00" style="Časová os s rozpočtom na polovicu mesiaca"/>
</timelines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13.xml" Id="rId6" /><Relationship Type="http://schemas.openxmlformats.org/officeDocument/2006/relationships/ctrlProp" Target="/xl/ctrlProps/ctrlProp2.xml" Id="rId5" /><Relationship Type="http://schemas.openxmlformats.org/officeDocument/2006/relationships/ctrlProp" Target="/xl/ctrlProps/ctrlProp12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3" /><Relationship Type="http://schemas.openxmlformats.org/officeDocument/2006/relationships/printerSettings" Target="/xl/printerSettings/printerSettings46.bin" Id="rId2" /><Relationship Type="http://schemas.openxmlformats.org/officeDocument/2006/relationships/pivotTable" Target="/xl/pivotTables/pivotTable12.xml" Id="rId1" /><Relationship Type="http://schemas.microsoft.com/office/2011/relationships/timeline" Target="/xl/timelines/timeline1.xml" Id="rId5" /><Relationship Type="http://schemas.microsoft.com/office/2007/relationships/slicer" Target="/xl/slicers/slicer1.xml" Id="rId4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64.bin" Id="rId2" /><Relationship Type="http://schemas.openxmlformats.org/officeDocument/2006/relationships/pivotTable" Target="/xl/pivotTables/pivotTable2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24CE-12A3-4CC0-84BC-2A62CE3863AE}">
  <sheetPr>
    <tabColor theme="9" tint="-0.749992370372631"/>
  </sheetPr>
  <dimension ref="B1:B8"/>
  <sheetViews>
    <sheetView workbookViewId="0"/>
  </sheetViews>
  <sheetFormatPr defaultRowHeight="15.75" x14ac:dyDescent="0.3"/>
  <cols>
    <col min="1" max="1" width="2.77734375" customWidth="1"/>
    <col min="2" max="2" width="80.77734375" customWidth="1"/>
    <col min="3" max="3" width="2.77734375" customWidth="1"/>
  </cols>
  <sheetData>
    <row r="1" spans="2:2" ht="30" customHeight="1" x14ac:dyDescent="0.3">
      <c r="B1" s="76" t="s">
        <v>0</v>
      </c>
    </row>
    <row r="2" spans="2:2" ht="30" customHeight="1" x14ac:dyDescent="0.3">
      <c r="B2" s="77" t="s">
        <v>1</v>
      </c>
    </row>
    <row r="3" spans="2:2" ht="30" customHeight="1" x14ac:dyDescent="0.3">
      <c r="B3" s="77" t="s">
        <v>2</v>
      </c>
    </row>
    <row r="4" spans="2:2" ht="30" customHeight="1" x14ac:dyDescent="0.3">
      <c r="B4" s="77" t="s">
        <v>3</v>
      </c>
    </row>
    <row r="5" spans="2:2" ht="30" customHeight="1" x14ac:dyDescent="0.3">
      <c r="B5" s="77" t="s">
        <v>4</v>
      </c>
    </row>
    <row r="6" spans="2:2" ht="30" customHeight="1" x14ac:dyDescent="0.3">
      <c r="B6" s="78" t="s">
        <v>5</v>
      </c>
    </row>
    <row r="7" spans="2:2" ht="31.5" customHeight="1" x14ac:dyDescent="0.3">
      <c r="B7" s="92" t="s">
        <v>6</v>
      </c>
    </row>
    <row r="8" spans="2:2" ht="65.25" customHeight="1" x14ac:dyDescent="0.3">
      <c r="B8" s="77" t="s">
        <v>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499984740745262"/>
    <pageSetUpPr autoPageBreaks="0"/>
  </sheetPr>
  <dimension ref="A1:P14"/>
  <sheetViews>
    <sheetView showGridLines="0" tabSelected="1" zoomScaleNormal="100" zoomScaleSheetLayoutView="100" workbookViewId="0"/>
  </sheetViews>
  <sheetFormatPr defaultColWidth="9.44140625" defaultRowHeight="15.75" x14ac:dyDescent="0.3"/>
  <cols>
    <col min="1" max="1" width="5" style="79" customWidth="1"/>
    <col min="2" max="2" width="27.88671875" style="5" customWidth="1"/>
    <col min="3" max="3" width="13.77734375" style="15" customWidth="1"/>
    <col min="4" max="15" width="13.77734375" style="5" customWidth="1"/>
    <col min="16" max="16" width="5" style="5" customWidth="1"/>
    <col min="17" max="17" width="2.77734375" style="5" customWidth="1"/>
    <col min="18" max="16384" width="9.44140625" style="5"/>
  </cols>
  <sheetData>
    <row r="1" spans="1:16" ht="48.75" customHeight="1" x14ac:dyDescent="0.3">
      <c r="A1" s="85" t="s">
        <v>8</v>
      </c>
      <c r="B1" s="116" t="s">
        <v>13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26" t="s">
        <v>35</v>
      </c>
      <c r="P1" s="27"/>
    </row>
    <row r="2" spans="1:16" ht="42" customHeight="1" x14ac:dyDescent="0.55000000000000004">
      <c r="A2" s="83" t="s">
        <v>9</v>
      </c>
      <c r="B2" s="30" t="str">
        <f>CHOOSE(ČísloMesiaca,"JANUÁR","FEBRUÁR","MAREC","APRÍL","MÁJ","JÚN","JÚL","AUGUST","SEPTEMBER","OKTÓBER","NOVEMBER","DECEMBER")</f>
        <v>DECEMBER</v>
      </c>
      <c r="C2" s="117">
        <v>12</v>
      </c>
      <c r="D2" s="118"/>
      <c r="E2" s="118"/>
      <c r="F2" s="118"/>
      <c r="G2" s="118"/>
      <c r="H2" s="118"/>
      <c r="I2" s="31">
        <v>2022</v>
      </c>
      <c r="J2" s="16"/>
      <c r="K2" s="16"/>
      <c r="L2" s="18"/>
      <c r="M2" s="16"/>
      <c r="N2" s="16"/>
      <c r="O2" s="16"/>
      <c r="P2" s="16"/>
    </row>
    <row r="3" spans="1:16" s="6" customFormat="1" ht="35.25" customHeight="1" x14ac:dyDescent="0.3">
      <c r="A3" s="83" t="s">
        <v>10</v>
      </c>
      <c r="B3" s="93" t="s">
        <v>14</v>
      </c>
      <c r="C3" s="93"/>
      <c r="D3" s="93"/>
      <c r="E3" s="93"/>
      <c r="F3" s="93"/>
      <c r="G3" s="93"/>
      <c r="H3" s="93"/>
      <c r="I3" s="93" t="s">
        <v>28</v>
      </c>
      <c r="J3" s="93"/>
      <c r="K3" s="17"/>
      <c r="L3" s="19"/>
      <c r="M3" s="19"/>
      <c r="N3" s="19"/>
      <c r="O3" s="19"/>
      <c r="P3" s="17"/>
    </row>
    <row r="4" spans="1:16" s="6" customFormat="1" ht="30" customHeight="1" x14ac:dyDescent="0.3">
      <c r="A4" s="83" t="s">
        <v>11</v>
      </c>
      <c r="B4" s="29" t="s">
        <v>15</v>
      </c>
      <c r="C4" s="20"/>
      <c r="D4" s="115">
        <f ca="1">MesačnéVýdavkySúčty</f>
        <v>0</v>
      </c>
      <c r="E4" s="19"/>
      <c r="F4" s="19"/>
      <c r="G4" s="19"/>
      <c r="H4" s="17"/>
      <c r="I4" s="29" t="s">
        <v>15</v>
      </c>
      <c r="J4" s="29"/>
      <c r="K4" s="19"/>
      <c r="L4" s="115">
        <f ca="1">RočnéVýdavkySúčty</f>
        <v>10742</v>
      </c>
      <c r="M4" s="19"/>
      <c r="N4" s="19"/>
      <c r="O4" s="19"/>
      <c r="P4" s="17"/>
    </row>
    <row r="5" spans="1:16" s="6" customFormat="1" ht="30" customHeight="1" x14ac:dyDescent="0.3">
      <c r="A5" s="82"/>
      <c r="B5" s="29" t="s">
        <v>16</v>
      </c>
      <c r="C5" s="20"/>
      <c r="D5" s="115">
        <f ca="1">MesačnéPríjmySúčty</f>
        <v>0</v>
      </c>
      <c r="E5" s="19"/>
      <c r="F5" s="19"/>
      <c r="G5" s="19"/>
      <c r="H5" s="17"/>
      <c r="I5" s="29" t="s">
        <v>16</v>
      </c>
      <c r="J5" s="29"/>
      <c r="K5" s="19"/>
      <c r="L5" s="115">
        <f ca="1">RočnéPríjmySúčty</f>
        <v>13200</v>
      </c>
      <c r="M5" s="19"/>
      <c r="N5" s="19"/>
      <c r="O5" s="19"/>
      <c r="P5" s="17"/>
    </row>
    <row r="6" spans="1:16" ht="45" customHeight="1" x14ac:dyDescent="0.3">
      <c r="A6" s="82"/>
      <c r="B6" s="16"/>
      <c r="C6" s="2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22" customFormat="1" ht="24.75" customHeight="1" thickBot="1" x14ac:dyDescent="0.35">
      <c r="A7" s="80"/>
      <c r="B7" s="25"/>
      <c r="C7" s="2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6" ht="34.5" customHeight="1" thickBot="1" x14ac:dyDescent="0.35">
      <c r="A8" s="84" t="s">
        <v>12</v>
      </c>
      <c r="B8" s="89" t="s">
        <v>17</v>
      </c>
      <c r="C8" s="58" t="s">
        <v>22</v>
      </c>
      <c r="D8" s="58" t="s">
        <v>23</v>
      </c>
      <c r="E8" s="58" t="s">
        <v>24</v>
      </c>
      <c r="F8" s="58" t="s">
        <v>25</v>
      </c>
      <c r="G8" s="58" t="s">
        <v>26</v>
      </c>
      <c r="H8" s="58" t="s">
        <v>27</v>
      </c>
      <c r="I8" s="58" t="s">
        <v>29</v>
      </c>
      <c r="J8" s="58" t="s">
        <v>30</v>
      </c>
      <c r="K8" s="58" t="s">
        <v>31</v>
      </c>
      <c r="L8" s="58" t="s">
        <v>32</v>
      </c>
      <c r="M8" s="58" t="s">
        <v>33</v>
      </c>
      <c r="N8" s="58" t="s">
        <v>34</v>
      </c>
      <c r="O8" s="90" t="s">
        <v>36</v>
      </c>
    </row>
    <row r="9" spans="1:16" ht="30" customHeight="1" thickBot="1" x14ac:dyDescent="0.35">
      <c r="B9" s="59" t="s">
        <v>18</v>
      </c>
      <c r="C9" s="109">
        <f ca="1">SUMIFS(Príjmy[SUMA],Príjmy[DÁTUM],"&lt;="&amp;DtMiddle,Príjmy[DÁTUM],"&gt;="&amp;DtStart)</f>
        <v>0</v>
      </c>
      <c r="D9" s="109">
        <f ca="1">SUMIFS(Príjmy[SUMA],Príjmy[DÁTUM],"&lt;="&amp;DtMiddle,Príjmy[DÁTUM],"&gt;="&amp;DtStart)</f>
        <v>0</v>
      </c>
      <c r="E9" s="110">
        <f ca="1">SUMIFS(Príjmy[SUMA],Príjmy[DÁTUM],"&lt;="&amp;DtMiddle,Príjmy[DÁTUM],"&gt;="&amp;DtStart)</f>
        <v>1300</v>
      </c>
      <c r="F9" s="110">
        <f ca="1">SUMIFS(Príjmy[SUMA],Príjmy[DÁTUM],"&lt;="&amp;DtMiddle,Príjmy[DÁTUM],"&gt;="&amp;DtStart)</f>
        <v>2600</v>
      </c>
      <c r="G9" s="110">
        <f ca="1">SUMIFS(Príjmy[SUMA],Príjmy[DÁTUM],"&lt;="&amp;DtMiddle,Príjmy[DÁTUM],"&gt;="&amp;DtStart)</f>
        <v>2600</v>
      </c>
      <c r="H9" s="110">
        <f ca="1">SUMIFS(Príjmy[SUMA],Príjmy[DÁTUM],"&lt;="&amp;DtMiddle,Príjmy[DÁTUM],"&gt;="&amp;DtStart)</f>
        <v>0</v>
      </c>
      <c r="I9" s="110">
        <f ca="1">SUMIFS(Príjmy[SUMA],Príjmy[DÁTUM],"&lt;="&amp;DtMiddle,Príjmy[DÁTUM],"&gt;="&amp;DtStart)</f>
        <v>0</v>
      </c>
      <c r="J9" s="110">
        <f ca="1">SUMIFS(Príjmy[SUMA],Príjmy[DÁTUM],"&lt;="&amp;DtMiddle,Príjmy[DÁTUM],"&gt;="&amp;DtStart)</f>
        <v>0</v>
      </c>
      <c r="K9" s="110">
        <f ca="1">SUMIFS(Príjmy[SUMA],Príjmy[DÁTUM],"&lt;="&amp;DtMiddle,Príjmy[DÁTUM],"&gt;="&amp;DtStart)</f>
        <v>0</v>
      </c>
      <c r="L9" s="110">
        <f ca="1">SUMIFS(Príjmy[SUMA],Príjmy[DÁTUM],"&lt;="&amp;DtMiddle,Príjmy[DÁTUM],"&gt;="&amp;DtStart)</f>
        <v>0</v>
      </c>
      <c r="M9" s="110">
        <f ca="1">SUMIFS(Príjmy[SUMA],Príjmy[DÁTUM],"&lt;="&amp;DtMiddle,Príjmy[DÁTUM],"&gt;="&amp;DtStart)</f>
        <v>0</v>
      </c>
      <c r="N9" s="110">
        <f ca="1">SUMIFS(Príjmy[SUMA],Príjmy[DÁTUM],"&lt;="&amp;DtMiddle,Príjmy[DÁTUM],"&gt;="&amp;DtStart)</f>
        <v>0</v>
      </c>
      <c r="O9" s="60"/>
    </row>
    <row r="10" spans="1:16" ht="30" customHeight="1" thickBot="1" x14ac:dyDescent="0.35">
      <c r="B10" s="61" t="s">
        <v>19</v>
      </c>
      <c r="C10" s="111">
        <f ca="1">SUMIFS(Príjmy[SUMA],Príjmy[DÁTUM],"&lt;="&amp;DtEnd,Príjmy[DÁTUM],"&gt;="&amp;DtMiddle+1)</f>
        <v>0</v>
      </c>
      <c r="D10" s="111">
        <f ca="1">SUMIFS(Príjmy[SUMA],Príjmy[DÁTUM],"&lt;="&amp;DtEnd,Príjmy[DÁTUM],"&gt;="&amp;DtMiddle+1)</f>
        <v>0</v>
      </c>
      <c r="E10" s="112">
        <f ca="1">SUMIFS(Príjmy[SUMA],Príjmy[DÁTUM],"&lt;="&amp;DtEnd,Príjmy[DÁTUM],"&gt;="&amp;DtMiddle+1)</f>
        <v>3100</v>
      </c>
      <c r="F10" s="112">
        <f ca="1">SUMIFS(Príjmy[SUMA],Príjmy[DÁTUM],"&lt;="&amp;DtEnd,Príjmy[DÁTUM],"&gt;="&amp;DtMiddle+1)</f>
        <v>3100</v>
      </c>
      <c r="G10" s="112">
        <f ca="1">SUMIFS(Príjmy[SUMA],Príjmy[DÁTUM],"&lt;="&amp;DtEnd,Príjmy[DÁTUM],"&gt;="&amp;DtMiddle+1)</f>
        <v>500</v>
      </c>
      <c r="H10" s="112">
        <f ca="1">SUMIFS(Príjmy[SUMA],Príjmy[DÁTUM],"&lt;="&amp;DtEnd,Príjmy[DÁTUM],"&gt;="&amp;DtMiddle+1)</f>
        <v>0</v>
      </c>
      <c r="I10" s="112">
        <f ca="1">SUMIFS(Príjmy[SUMA],Príjmy[DÁTUM],"&lt;="&amp;DtEnd,Príjmy[DÁTUM],"&gt;="&amp;DtMiddle+1)</f>
        <v>0</v>
      </c>
      <c r="J10" s="112">
        <f ca="1">SUMIFS(Príjmy[SUMA],Príjmy[DÁTUM],"&lt;="&amp;DtEnd,Príjmy[DÁTUM],"&gt;="&amp;DtMiddle+1)</f>
        <v>0</v>
      </c>
      <c r="K10" s="112">
        <f ca="1">SUMIFS(Príjmy[SUMA],Príjmy[DÁTUM],"&lt;="&amp;DtEnd,Príjmy[DÁTUM],"&gt;="&amp;DtMiddle+1)</f>
        <v>0</v>
      </c>
      <c r="L10" s="112">
        <f ca="1">SUMIFS(Príjmy[SUMA],Príjmy[DÁTUM],"&lt;="&amp;DtEnd,Príjmy[DÁTUM],"&gt;="&amp;DtMiddle+1)</f>
        <v>0</v>
      </c>
      <c r="M10" s="112">
        <f ca="1">SUMIFS(Príjmy[SUMA],Príjmy[DÁTUM],"&lt;="&amp;DtEnd,Príjmy[DÁTUM],"&gt;="&amp;DtMiddle+1)</f>
        <v>0</v>
      </c>
      <c r="N10" s="112">
        <f ca="1">SUMIFS(Príjmy[SUMA],Príjmy[DÁTUM],"&lt;="&amp;DtEnd,Príjmy[DÁTUM],"&gt;="&amp;DtMiddle+1)</f>
        <v>0</v>
      </c>
      <c r="O10" s="60"/>
    </row>
    <row r="11" spans="1:16" ht="30" customHeight="1" thickBot="1" x14ac:dyDescent="0.35">
      <c r="B11" s="62" t="s">
        <v>20</v>
      </c>
      <c r="C11" s="113">
        <f ca="1">SUMIFS(Výdavky[SUMA],Výdavky[DÁTUM],"&lt;="&amp;DtMiddle+1,Výdavky[DÁTUM],"&gt;="&amp;DtStart)</f>
        <v>0</v>
      </c>
      <c r="D11" s="113">
        <f ca="1">SUMIFS(Výdavky[SUMA],Výdavky[DÁTUM],"&lt;="&amp;DtMiddle+1,Výdavky[DÁTUM],"&gt;="&amp;DtStart)</f>
        <v>0</v>
      </c>
      <c r="E11" s="113">
        <f ca="1">SUMIFS(Výdavky[SUMA],Výdavky[DÁTUM],"&lt;="&amp;DtMiddle+1,Výdavky[DÁTUM],"&gt;="&amp;DtStart)</f>
        <v>1150</v>
      </c>
      <c r="F11" s="113">
        <f ca="1">SUMIFS(Výdavky[SUMA],Výdavky[DÁTUM],"&lt;="&amp;DtMiddle+1,Výdavky[DÁTUM],"&gt;="&amp;DtStart)</f>
        <v>5175</v>
      </c>
      <c r="G11" s="113">
        <f ca="1">SUMIFS(Výdavky[SUMA],Výdavky[DÁTUM],"&lt;="&amp;DtMiddle+1,Výdavky[DÁTUM],"&gt;="&amp;DtStart)</f>
        <v>2792</v>
      </c>
      <c r="H11" s="113">
        <f ca="1">SUMIFS(Výdavky[SUMA],Výdavky[DÁTUM],"&lt;="&amp;DtMiddle+1,Výdavky[DÁTUM],"&gt;="&amp;DtStart)</f>
        <v>0</v>
      </c>
      <c r="I11" s="113">
        <f ca="1">SUMIFS(Výdavky[SUMA],Výdavky[DÁTUM],"&lt;="&amp;DtMiddle+1,Výdavky[DÁTUM],"&gt;="&amp;DtStart)</f>
        <v>0</v>
      </c>
      <c r="J11" s="113">
        <f ca="1">SUMIFS(Výdavky[SUMA],Výdavky[DÁTUM],"&lt;="&amp;DtMiddle+1,Výdavky[DÁTUM],"&gt;="&amp;DtStart)</f>
        <v>0</v>
      </c>
      <c r="K11" s="113">
        <f ca="1">SUMIFS(Výdavky[SUMA],Výdavky[DÁTUM],"&lt;="&amp;DtMiddle+1,Výdavky[DÁTUM],"&gt;="&amp;DtStart)</f>
        <v>0</v>
      </c>
      <c r="L11" s="113">
        <f ca="1">SUMIFS(Výdavky[SUMA],Výdavky[DÁTUM],"&lt;="&amp;DtMiddle+1,Výdavky[DÁTUM],"&gt;="&amp;DtStart)</f>
        <v>0</v>
      </c>
      <c r="M11" s="113">
        <f ca="1">SUMIFS(Výdavky[SUMA],Výdavky[DÁTUM],"&lt;="&amp;DtMiddle+1,Výdavky[DÁTUM],"&gt;="&amp;DtStart)</f>
        <v>0</v>
      </c>
      <c r="N11" s="113">
        <f ca="1">SUMIFS(Výdavky[SUMA],Výdavky[DÁTUM],"&lt;="&amp;DtMiddle+1,Výdavky[DÁTUM],"&gt;="&amp;DtStart)</f>
        <v>0</v>
      </c>
      <c r="O11" s="60"/>
    </row>
    <row r="12" spans="1:16" ht="30" customHeight="1" x14ac:dyDescent="0.3">
      <c r="B12" s="63" t="s">
        <v>21</v>
      </c>
      <c r="C12" s="114">
        <f ca="1">SUMIFS(Výdavky[SUMA],Výdavky[DÁTUM],"&lt;="&amp;DtEnd,Výdavky[DÁTUM],"&gt;="&amp;DtMiddle+1)</f>
        <v>0</v>
      </c>
      <c r="D12" s="114">
        <f ca="1">SUMIFS(Výdavky[SUMA],Výdavky[DÁTUM],"&lt;="&amp;DtEnd,Výdavky[DÁTUM],"&gt;="&amp;DtMiddle+1)</f>
        <v>75</v>
      </c>
      <c r="E12" s="114">
        <f ca="1">SUMIFS(Výdavky[SUMA],Výdavky[DÁTUM],"&lt;="&amp;DtEnd,Výdavky[DÁTUM],"&gt;="&amp;DtMiddle+1)</f>
        <v>200</v>
      </c>
      <c r="F12" s="114">
        <f ca="1">SUMIFS(Výdavky[SUMA],Výdavky[DÁTUM],"&lt;="&amp;DtEnd,Výdavky[DÁTUM],"&gt;="&amp;DtMiddle+1)</f>
        <v>875</v>
      </c>
      <c r="G12" s="114">
        <f ca="1">SUMIFS(Výdavky[SUMA],Výdavky[DÁTUM],"&lt;="&amp;DtEnd,Výdavky[DÁTUM],"&gt;="&amp;DtMiddle+1)</f>
        <v>500</v>
      </c>
      <c r="H12" s="114">
        <f ca="1">SUMIFS(Výdavky[SUMA],Výdavky[DÁTUM],"&lt;="&amp;DtEnd,Výdavky[DÁTUM],"&gt;="&amp;DtMiddle+1)</f>
        <v>0</v>
      </c>
      <c r="I12" s="114">
        <f ca="1">SUMIFS(Výdavky[SUMA],Výdavky[DÁTUM],"&lt;="&amp;DtEnd,Výdavky[DÁTUM],"&gt;="&amp;DtMiddle+1)</f>
        <v>0</v>
      </c>
      <c r="J12" s="114">
        <f ca="1">SUMIFS(Výdavky[SUMA],Výdavky[DÁTUM],"&lt;="&amp;DtEnd,Výdavky[DÁTUM],"&gt;="&amp;DtMiddle+1)</f>
        <v>0</v>
      </c>
      <c r="K12" s="114">
        <f ca="1">SUMIFS(Výdavky[SUMA],Výdavky[DÁTUM],"&lt;="&amp;DtEnd,Výdavky[DÁTUM],"&gt;="&amp;DtMiddle+1)</f>
        <v>0</v>
      </c>
      <c r="L12" s="114">
        <f ca="1">SUMIFS(Výdavky[SUMA],Výdavky[DÁTUM],"&lt;="&amp;DtEnd,Výdavky[DÁTUM],"&gt;="&amp;DtMiddle+1)</f>
        <v>0</v>
      </c>
      <c r="M12" s="114">
        <f ca="1">SUMIFS(Výdavky[SUMA],Výdavky[DÁTUM],"&lt;="&amp;DtEnd,Výdavky[DÁTUM],"&gt;="&amp;DtMiddle+1)</f>
        <v>0</v>
      </c>
      <c r="N12" s="114">
        <f ca="1">SUMIFS(Výdavky[SUMA],Výdavky[DÁTUM],"&lt;="&amp;DtEnd,Výdavky[DÁTUM],"&gt;="&amp;DtMiddle+1)</f>
        <v>0</v>
      </c>
      <c r="O12" s="64"/>
    </row>
    <row r="14" spans="1:16" ht="16.5" thickBot="1" x14ac:dyDescent="0.35">
      <c r="C14" s="24"/>
    </row>
  </sheetData>
  <mergeCells count="2">
    <mergeCell ref="B1:N1"/>
    <mergeCell ref="C2:H2"/>
  </mergeCells>
  <conditionalFormatting sqref="A2:A4 C2 D4:D5 L4:L5">
    <cfRule type="notContainsBlanks" dxfId="82" priority="1">
      <formula>LEN(TRIM(A2))&gt;0</formula>
    </cfRule>
  </conditionalFormatting>
  <pageMargins left="0.7" right="0.7" top="0.75" bottom="0.75" header="0.3" footer="0.3"/>
  <pageSetup paperSize="9" fitToWidth="0" fitToHeight="0" orientation="portrait" r:id="rId1"/>
  <ignoredErrors>
    <ignoredError sqref="D4:D5 B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Číselník 7">
              <controlPr defaultSize="0" autoPict="0" altText="Ovládací prvok číselníka pre mesiac">
                <anchor moveWithCells="1">
                  <from>
                    <xdr:col>2</xdr:col>
                    <xdr:colOff>152400</xdr:colOff>
                    <xdr:row>1</xdr:row>
                    <xdr:rowOff>161925</xdr:rowOff>
                  </from>
                  <to>
                    <xdr:col>2</xdr:col>
                    <xdr:colOff>323850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Číselník 9">
              <controlPr defaultSize="0" autoPict="0" altText="Ovládací prvok číselníka pre rok">
                <anchor moveWithCells="1">
                  <from>
                    <xdr:col>9</xdr:col>
                    <xdr:colOff>47625</xdr:colOff>
                    <xdr:row>1</xdr:row>
                    <xdr:rowOff>171450</xdr:rowOff>
                  </from>
                  <to>
                    <xdr:col>9</xdr:col>
                    <xdr:colOff>190500</xdr:colOff>
                    <xdr:row>1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.5" displayEmptyCellsAs="gap" markers="1" high="1" low="1" first="1" negative="1" xr2:uid="{00000000-0003-0000-0000-00000000000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Tabuľa!C11:N11</xm:f>
              <xm:sqref>O11</xm:sqref>
            </x14:sparkline>
            <x14:sparkline>
              <xm:f>Tabuľa!C12:N12</xm:f>
              <xm:sqref>O12</xm:sqref>
            </x14:sparkline>
          </x14:sparklines>
        </x14:sparklineGroup>
        <x14:sparklineGroup manualMax="0" manualMin="0" lineWeight="1.5" displayEmptyCellsAs="gap" markers="1" high="1" low="1" negative="1" xr2:uid="{00000000-0003-0000-0000-000001000000}">
          <x14:colorSeries theme="5"/>
          <x14:colorNegative theme="6"/>
          <x14:colorAxis rgb="FF000000"/>
          <x14:colorMarkers theme="5"/>
          <x14:colorFirst theme="5"/>
          <x14:colorLast theme="5"/>
          <x14:colorHigh theme="5"/>
          <x14:colorLow theme="5"/>
          <x14:sparklines>
            <x14:sparkline>
              <xm:f>Tabuľa!C9:M9</xm:f>
              <xm:sqref>O9</xm:sqref>
            </x14:sparkline>
            <x14:sparkline>
              <xm:f>Tabuľa!C10:M10</xm:f>
              <xm:sqref>O10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-0.249977111117893"/>
    <pageSetUpPr autoPageBreaks="0"/>
  </sheetPr>
  <dimension ref="A1:J36"/>
  <sheetViews>
    <sheetView showGridLines="0" zoomScaleNormal="100" workbookViewId="0"/>
  </sheetViews>
  <sheetFormatPr defaultColWidth="8.77734375" defaultRowHeight="30" customHeight="1" x14ac:dyDescent="0.3"/>
  <cols>
    <col min="1" max="1" width="5" style="79" customWidth="1"/>
    <col min="2" max="2" width="15.44140625" customWidth="1"/>
    <col min="3" max="3" width="24" customWidth="1"/>
    <col min="4" max="4" width="14.6640625" style="3" customWidth="1"/>
    <col min="5" max="5" width="5.88671875" customWidth="1"/>
    <col min="6" max="6" width="15.44140625" customWidth="1"/>
    <col min="7" max="7" width="24.5546875" customWidth="1"/>
    <col min="8" max="8" width="24" style="3" customWidth="1"/>
    <col min="9" max="9" width="13.6640625" style="4" customWidth="1"/>
    <col min="10" max="10" width="5" style="5" customWidth="1"/>
    <col min="11" max="11" width="2.77734375" customWidth="1"/>
  </cols>
  <sheetData>
    <row r="1" spans="1:10" s="5" customFormat="1" ht="48.75" customHeight="1" x14ac:dyDescent="0.3">
      <c r="A1" s="85" t="s">
        <v>37</v>
      </c>
      <c r="B1" s="120" t="str">
        <f>Semi_Monthly_Home_Budget_Title</f>
        <v>Polmesačný rozpočet domácnosti</v>
      </c>
      <c r="C1" s="120"/>
      <c r="D1" s="120"/>
      <c r="E1" s="120"/>
      <c r="F1" s="120"/>
      <c r="G1" s="120"/>
      <c r="H1" s="119" t="s">
        <v>57</v>
      </c>
      <c r="I1" s="119"/>
      <c r="J1" s="27"/>
    </row>
    <row r="2" spans="1:10" s="54" customFormat="1" ht="41.25" customHeight="1" thickBot="1" x14ac:dyDescent="0.35">
      <c r="A2" s="86" t="s">
        <v>38</v>
      </c>
      <c r="B2" s="55" t="s">
        <v>15</v>
      </c>
      <c r="C2" s="56"/>
      <c r="D2" s="56"/>
      <c r="E2" s="34"/>
      <c r="F2" s="55" t="s">
        <v>16</v>
      </c>
      <c r="G2" s="56"/>
      <c r="H2" s="56"/>
      <c r="I2" s="56"/>
      <c r="J2" s="53"/>
    </row>
    <row r="3" spans="1:10" ht="30" customHeight="1" thickTop="1" thickBot="1" x14ac:dyDescent="0.35">
      <c r="A3" s="84" t="s">
        <v>39</v>
      </c>
      <c r="B3" s="35" t="s">
        <v>40</v>
      </c>
      <c r="C3" s="35" t="s">
        <v>41</v>
      </c>
      <c r="D3" s="35" t="s">
        <v>45</v>
      </c>
      <c r="F3" s="36" t="s">
        <v>40</v>
      </c>
      <c r="G3" s="40" t="s">
        <v>46</v>
      </c>
      <c r="H3" s="28" t="s">
        <v>41</v>
      </c>
      <c r="I3" s="108" t="s">
        <v>45</v>
      </c>
      <c r="J3" s="6"/>
    </row>
    <row r="4" spans="1:10" ht="30" customHeight="1" thickBot="1" x14ac:dyDescent="0.35">
      <c r="B4" s="2">
        <f ca="1">TODAY()</f>
        <v>44698</v>
      </c>
      <c r="C4" s="65" t="s">
        <v>42</v>
      </c>
      <c r="D4" s="66">
        <v>500</v>
      </c>
      <c r="F4" s="37">
        <f ca="1">TODAY()</f>
        <v>44698</v>
      </c>
      <c r="G4" s="38" t="s">
        <v>47</v>
      </c>
      <c r="H4" s="39" t="s">
        <v>58</v>
      </c>
      <c r="I4" s="105">
        <v>500</v>
      </c>
      <c r="J4" s="6"/>
    </row>
    <row r="5" spans="1:10" ht="30" customHeight="1" x14ac:dyDescent="0.3">
      <c r="B5" s="1">
        <f ca="1">TODAY()-14</f>
        <v>44684</v>
      </c>
      <c r="C5" s="67" t="s">
        <v>43</v>
      </c>
      <c r="D5" s="68">
        <v>1300</v>
      </c>
      <c r="F5" s="11">
        <f t="shared" ref="F5:F12" ca="1" si="0">TODAY()-7</f>
        <v>44691</v>
      </c>
      <c r="G5" s="12" t="s">
        <v>48</v>
      </c>
      <c r="H5" s="12" t="s">
        <v>59</v>
      </c>
      <c r="I5" s="106">
        <v>1000</v>
      </c>
      <c r="J5" s="6"/>
    </row>
    <row r="6" spans="1:10" ht="30" customHeight="1" x14ac:dyDescent="0.3">
      <c r="B6" s="11">
        <f ca="1">TODAY()-14</f>
        <v>44684</v>
      </c>
      <c r="C6" s="69" t="s">
        <v>44</v>
      </c>
      <c r="D6" s="70">
        <v>1300</v>
      </c>
      <c r="F6" s="41">
        <f t="shared" ca="1" si="0"/>
        <v>44691</v>
      </c>
      <c r="G6" s="14" t="s">
        <v>48</v>
      </c>
      <c r="H6" s="14" t="s">
        <v>60</v>
      </c>
      <c r="I6" s="107">
        <v>100</v>
      </c>
    </row>
    <row r="7" spans="1:10" ht="30" customHeight="1" x14ac:dyDescent="0.3">
      <c r="A7" s="80"/>
      <c r="B7" s="1">
        <f ca="1">TODAY()-28</f>
        <v>44670</v>
      </c>
      <c r="C7" s="67" t="s">
        <v>43</v>
      </c>
      <c r="D7" s="68">
        <v>1500</v>
      </c>
      <c r="F7" s="11">
        <f t="shared" ca="1" si="0"/>
        <v>44691</v>
      </c>
      <c r="G7" s="12" t="s">
        <v>48</v>
      </c>
      <c r="H7" s="12" t="s">
        <v>61</v>
      </c>
      <c r="I7" s="106">
        <v>50</v>
      </c>
      <c r="J7" s="22"/>
    </row>
    <row r="8" spans="1:10" ht="30" customHeight="1" x14ac:dyDescent="0.3">
      <c r="B8" s="11">
        <f ca="1">TODAY()-28</f>
        <v>44670</v>
      </c>
      <c r="C8" s="69" t="s">
        <v>44</v>
      </c>
      <c r="D8" s="70">
        <v>1600</v>
      </c>
      <c r="F8" s="41">
        <f t="shared" ca="1" si="0"/>
        <v>44691</v>
      </c>
      <c r="G8" s="14" t="s">
        <v>48</v>
      </c>
      <c r="H8" s="14" t="s">
        <v>62</v>
      </c>
      <c r="I8" s="107">
        <v>25</v>
      </c>
    </row>
    <row r="9" spans="1:10" ht="30" customHeight="1" x14ac:dyDescent="0.3">
      <c r="B9" s="1">
        <f ca="1">TODAY()-42</f>
        <v>44656</v>
      </c>
      <c r="C9" s="67" t="s">
        <v>43</v>
      </c>
      <c r="D9" s="68">
        <v>1300</v>
      </c>
      <c r="F9" s="11">
        <f t="shared" ca="1" si="0"/>
        <v>44691</v>
      </c>
      <c r="G9" s="12" t="s">
        <v>48</v>
      </c>
      <c r="H9" s="12" t="s">
        <v>63</v>
      </c>
      <c r="I9" s="106">
        <v>100</v>
      </c>
    </row>
    <row r="10" spans="1:10" ht="30" customHeight="1" x14ac:dyDescent="0.3">
      <c r="B10" s="11">
        <f ca="1">TODAY()-42</f>
        <v>44656</v>
      </c>
      <c r="C10" s="69" t="s">
        <v>44</v>
      </c>
      <c r="D10" s="70">
        <v>1300</v>
      </c>
      <c r="F10" s="41">
        <f t="shared" ca="1" si="0"/>
        <v>44691</v>
      </c>
      <c r="G10" s="14" t="s">
        <v>48</v>
      </c>
      <c r="H10" s="14" t="s">
        <v>63</v>
      </c>
      <c r="I10" s="107">
        <v>30</v>
      </c>
    </row>
    <row r="11" spans="1:10" ht="30" customHeight="1" x14ac:dyDescent="0.3">
      <c r="B11" s="1">
        <f ca="1">TODAY()-56</f>
        <v>44642</v>
      </c>
      <c r="C11" s="67" t="s">
        <v>43</v>
      </c>
      <c r="D11" s="68">
        <v>1500</v>
      </c>
      <c r="F11" s="11">
        <f t="shared" ca="1" si="0"/>
        <v>44691</v>
      </c>
      <c r="G11" s="12" t="s">
        <v>48</v>
      </c>
      <c r="H11" s="12" t="s">
        <v>59</v>
      </c>
      <c r="I11" s="106">
        <v>50</v>
      </c>
    </row>
    <row r="12" spans="1:10" ht="30" customHeight="1" x14ac:dyDescent="0.3">
      <c r="B12" s="11">
        <f ca="1">TODAY()-56</f>
        <v>44642</v>
      </c>
      <c r="C12" s="69" t="s">
        <v>44</v>
      </c>
      <c r="D12" s="70">
        <v>1600</v>
      </c>
      <c r="F12" s="41">
        <f t="shared" ca="1" si="0"/>
        <v>44691</v>
      </c>
      <c r="G12" s="14" t="s">
        <v>48</v>
      </c>
      <c r="H12" s="14" t="s">
        <v>63</v>
      </c>
      <c r="I12" s="107">
        <v>50</v>
      </c>
    </row>
    <row r="13" spans="1:10" ht="30" customHeight="1" x14ac:dyDescent="0.3">
      <c r="B13" s="1">
        <f ca="1">TODAY()-70</f>
        <v>44628</v>
      </c>
      <c r="C13" s="67" t="s">
        <v>43</v>
      </c>
      <c r="D13" s="68">
        <v>1300</v>
      </c>
      <c r="F13" s="11">
        <f ca="1">TODAY()-7</f>
        <v>44691</v>
      </c>
      <c r="G13" s="12" t="s">
        <v>48</v>
      </c>
      <c r="H13" s="12" t="s">
        <v>63</v>
      </c>
      <c r="I13" s="106">
        <v>25</v>
      </c>
    </row>
    <row r="14" spans="1:10" ht="30" customHeight="1" x14ac:dyDescent="0.3">
      <c r="D14"/>
      <c r="F14" s="41">
        <f ca="1">TODAY()-8</f>
        <v>44690</v>
      </c>
      <c r="G14" s="14" t="s">
        <v>48</v>
      </c>
      <c r="H14" s="14" t="s">
        <v>60</v>
      </c>
      <c r="I14" s="107">
        <v>100</v>
      </c>
    </row>
    <row r="15" spans="1:10" ht="30" customHeight="1" x14ac:dyDescent="0.3">
      <c r="D15"/>
      <c r="F15" s="11">
        <f ca="1">TODAY()-9</f>
        <v>44689</v>
      </c>
      <c r="G15" s="12" t="s">
        <v>49</v>
      </c>
      <c r="H15" s="12" t="s">
        <v>64</v>
      </c>
      <c r="I15" s="106">
        <v>37</v>
      </c>
    </row>
    <row r="16" spans="1:10" ht="30" customHeight="1" x14ac:dyDescent="0.3">
      <c r="D16"/>
      <c r="F16" s="41">
        <f ca="1">TODAY()-10</f>
        <v>44688</v>
      </c>
      <c r="G16" s="14" t="s">
        <v>51</v>
      </c>
      <c r="H16" s="14" t="s">
        <v>50</v>
      </c>
      <c r="I16" s="107">
        <v>350</v>
      </c>
    </row>
    <row r="17" spans="4:9" ht="30" customHeight="1" x14ac:dyDescent="0.3">
      <c r="D17"/>
      <c r="F17" s="11">
        <f ca="1">TODAY()-11</f>
        <v>44687</v>
      </c>
      <c r="G17" s="12" t="s">
        <v>51</v>
      </c>
      <c r="H17" s="12" t="s">
        <v>65</v>
      </c>
      <c r="I17" s="106">
        <v>75</v>
      </c>
    </row>
    <row r="18" spans="4:9" ht="30" customHeight="1" x14ac:dyDescent="0.3">
      <c r="D18"/>
      <c r="F18" s="41">
        <f ca="1">TODAY()-12</f>
        <v>44686</v>
      </c>
      <c r="G18" s="14" t="s">
        <v>52</v>
      </c>
      <c r="H18" s="14" t="s">
        <v>66</v>
      </c>
      <c r="I18" s="107">
        <v>150</v>
      </c>
    </row>
    <row r="19" spans="4:9" ht="30" customHeight="1" x14ac:dyDescent="0.3">
      <c r="D19"/>
      <c r="F19" s="11">
        <f ca="1">TODAY()-13</f>
        <v>44685</v>
      </c>
      <c r="G19" s="12" t="s">
        <v>53</v>
      </c>
      <c r="H19" s="12" t="s">
        <v>67</v>
      </c>
      <c r="I19" s="106">
        <v>250</v>
      </c>
    </row>
    <row r="20" spans="4:9" ht="30" customHeight="1" x14ac:dyDescent="0.3">
      <c r="D20"/>
      <c r="F20" s="41">
        <f ca="1">TODAY()-14</f>
        <v>44684</v>
      </c>
      <c r="G20" s="14" t="s">
        <v>53</v>
      </c>
      <c r="H20" s="14" t="s">
        <v>68</v>
      </c>
      <c r="I20" s="107">
        <v>250</v>
      </c>
    </row>
    <row r="21" spans="4:9" ht="30" customHeight="1" x14ac:dyDescent="0.3">
      <c r="D21"/>
      <c r="F21" s="11">
        <f ca="1">TODAY()-15</f>
        <v>44683</v>
      </c>
      <c r="G21" s="12" t="s">
        <v>54</v>
      </c>
      <c r="H21" s="12" t="s">
        <v>69</v>
      </c>
      <c r="I21" s="106">
        <v>100</v>
      </c>
    </row>
    <row r="22" spans="4:9" ht="30" customHeight="1" x14ac:dyDescent="0.3">
      <c r="D22"/>
      <c r="F22" s="41">
        <f ca="1">TODAY()-16</f>
        <v>44682</v>
      </c>
      <c r="G22" s="14" t="s">
        <v>55</v>
      </c>
      <c r="H22" s="14" t="s">
        <v>51</v>
      </c>
      <c r="I22" s="107">
        <v>50</v>
      </c>
    </row>
    <row r="23" spans="4:9" ht="30" customHeight="1" x14ac:dyDescent="0.3">
      <c r="F23" s="11">
        <f ca="1">TODAY()-20</f>
        <v>44678</v>
      </c>
      <c r="G23" s="12" t="s">
        <v>55</v>
      </c>
      <c r="H23" s="12" t="s">
        <v>70</v>
      </c>
      <c r="I23" s="106">
        <v>50</v>
      </c>
    </row>
    <row r="24" spans="4:9" ht="30" customHeight="1" x14ac:dyDescent="0.3">
      <c r="F24" s="41">
        <f ca="1">TODAY()-20</f>
        <v>44678</v>
      </c>
      <c r="G24" s="14" t="s">
        <v>55</v>
      </c>
      <c r="H24" s="14" t="s">
        <v>71</v>
      </c>
      <c r="I24" s="107">
        <v>50</v>
      </c>
    </row>
    <row r="25" spans="4:9" ht="30" customHeight="1" x14ac:dyDescent="0.3">
      <c r="F25" s="11">
        <f ca="1">TODAY()-25</f>
        <v>44673</v>
      </c>
      <c r="G25" s="12" t="s">
        <v>56</v>
      </c>
      <c r="H25" s="12" t="s">
        <v>72</v>
      </c>
      <c r="I25" s="106">
        <v>300</v>
      </c>
    </row>
    <row r="26" spans="4:9" ht="30" customHeight="1" x14ac:dyDescent="0.3">
      <c r="F26" s="41">
        <f ca="1">TODAY()-25</f>
        <v>44673</v>
      </c>
      <c r="G26" s="14" t="s">
        <v>56</v>
      </c>
      <c r="H26" s="14" t="s">
        <v>73</v>
      </c>
      <c r="I26" s="107">
        <v>350</v>
      </c>
    </row>
    <row r="27" spans="4:9" ht="30" customHeight="1" x14ac:dyDescent="0.3">
      <c r="F27" s="11">
        <f ca="1">TODAY()-25</f>
        <v>44673</v>
      </c>
      <c r="G27" s="12" t="s">
        <v>56</v>
      </c>
      <c r="H27" s="12" t="s">
        <v>74</v>
      </c>
      <c r="I27" s="106">
        <v>50</v>
      </c>
    </row>
    <row r="28" spans="4:9" ht="30" customHeight="1" x14ac:dyDescent="0.3">
      <c r="F28" s="41">
        <f ca="1">TODAY()-30</f>
        <v>44668</v>
      </c>
      <c r="G28" s="14" t="s">
        <v>56</v>
      </c>
      <c r="H28" s="14" t="s">
        <v>75</v>
      </c>
      <c r="I28" s="107">
        <v>50</v>
      </c>
    </row>
    <row r="29" spans="4:9" ht="30" customHeight="1" x14ac:dyDescent="0.3">
      <c r="F29" s="11">
        <f ca="1">TODAY()-31</f>
        <v>44667</v>
      </c>
      <c r="G29" s="12" t="s">
        <v>56</v>
      </c>
      <c r="H29" s="12" t="s">
        <v>75</v>
      </c>
      <c r="I29" s="106">
        <v>25</v>
      </c>
    </row>
    <row r="30" spans="4:9" ht="30" customHeight="1" x14ac:dyDescent="0.3">
      <c r="F30" s="41">
        <f ca="1">TODAY()-42</f>
        <v>44656</v>
      </c>
      <c r="G30" s="14" t="s">
        <v>56</v>
      </c>
      <c r="H30" s="14" t="s">
        <v>73</v>
      </c>
      <c r="I30" s="107">
        <v>150</v>
      </c>
    </row>
    <row r="31" spans="4:9" ht="30" customHeight="1" x14ac:dyDescent="0.3">
      <c r="F31" s="11">
        <f ca="1">TODAY()-45</f>
        <v>44653</v>
      </c>
      <c r="G31" s="12" t="s">
        <v>48</v>
      </c>
      <c r="H31" s="12" t="s">
        <v>59</v>
      </c>
      <c r="I31" s="106">
        <v>5000</v>
      </c>
    </row>
    <row r="32" spans="4:9" ht="30" customHeight="1" x14ac:dyDescent="0.3">
      <c r="F32" s="41">
        <f ca="1">TODAY()-50</f>
        <v>44648</v>
      </c>
      <c r="G32" s="14" t="s">
        <v>48</v>
      </c>
      <c r="H32" s="14" t="s">
        <v>60</v>
      </c>
      <c r="I32" s="107">
        <v>200</v>
      </c>
    </row>
    <row r="33" spans="6:9" ht="30" customHeight="1" x14ac:dyDescent="0.3">
      <c r="F33" s="11">
        <f ca="1">TODAY()-65</f>
        <v>44633</v>
      </c>
      <c r="G33" s="12" t="s">
        <v>48</v>
      </c>
      <c r="H33" s="12" t="s">
        <v>63</v>
      </c>
      <c r="I33" s="106">
        <v>100</v>
      </c>
    </row>
    <row r="34" spans="6:9" ht="30" customHeight="1" x14ac:dyDescent="0.3">
      <c r="F34" s="41">
        <f ca="1">TODAY()-70</f>
        <v>44628</v>
      </c>
      <c r="G34" s="14" t="s">
        <v>48</v>
      </c>
      <c r="H34" s="14" t="s">
        <v>62</v>
      </c>
      <c r="I34" s="107">
        <v>50</v>
      </c>
    </row>
    <row r="35" spans="6:9" ht="30" customHeight="1" x14ac:dyDescent="0.3">
      <c r="F35" s="11">
        <f ca="1">TODAY()-75</f>
        <v>44623</v>
      </c>
      <c r="G35" s="12" t="s">
        <v>48</v>
      </c>
      <c r="H35" s="12" t="s">
        <v>59</v>
      </c>
      <c r="I35" s="106">
        <v>1000</v>
      </c>
    </row>
    <row r="36" spans="6:9" ht="30" customHeight="1" x14ac:dyDescent="0.3">
      <c r="F36" s="41">
        <f ca="1">TODAY()-78</f>
        <v>44620</v>
      </c>
      <c r="G36" s="14" t="s">
        <v>49</v>
      </c>
      <c r="H36" s="14" t="s">
        <v>64</v>
      </c>
      <c r="I36" s="107">
        <v>75</v>
      </c>
    </row>
  </sheetData>
  <mergeCells count="2">
    <mergeCell ref="H1:I1"/>
    <mergeCell ref="B1:G1"/>
  </mergeCells>
  <dataValidations count="2">
    <dataValidation type="list" errorStyle="warning" allowBlank="1" showInputMessage="1" showErrorMessage="1" error="Vyberte popis v zozname. Vyberte možnosť ZRUŠIŤ a stlačením kombinácie klávesov ALT + ŠÍPKA NADOL zobrazte možnosti. Potom pomocou klávesov ŠÍPKA NADOL a ENTER vyberte možnosť" sqref="H4:H36" xr:uid="{00000000-0002-0000-0100-000000000000}">
      <formula1>ZoznamVyhľadávania</formula1>
    </dataValidation>
    <dataValidation type="list" errorStyle="warning" allowBlank="1" showInputMessage="1" showErrorMessage="1" error="Vyberte kategóriu v zozname. Vyberte možnosť ZRUŠIŤ a stlačením kombinácie klávesov ALT + ŠÍPKA NADOL zobrazte možnosti. Potom pomocou klávesov ŠÍPKA NADOL a ENTER vyberte možnosť" sqref="G4:G36" xr:uid="{00000000-0002-0000-0100-000001000000}">
      <formula1>Kategória</formula1>
    </dataValidation>
  </dataValidations>
  <pageMargins left="0.7" right="0.7" top="0.75" bottom="0.75" header="0.3" footer="0.3"/>
  <pageSetup paperSize="9" fitToHeight="0" orientation="portrait" r:id="rId1"/>
  <tableParts count="2">
    <tablePart r:id="rId2"/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  <pageSetUpPr autoPageBreaks="0"/>
  </sheetPr>
  <dimension ref="A1:G36"/>
  <sheetViews>
    <sheetView showGridLines="0" zoomScaleNormal="100" workbookViewId="0"/>
  </sheetViews>
  <sheetFormatPr defaultColWidth="10.6640625" defaultRowHeight="30" customHeight="1" x14ac:dyDescent="0.3"/>
  <cols>
    <col min="1" max="1" width="5" style="79" customWidth="1"/>
    <col min="2" max="2" width="18.88671875" bestFit="1" customWidth="1"/>
    <col min="3" max="3" width="14.88671875" bestFit="1" customWidth="1"/>
    <col min="4" max="4" width="35.77734375" customWidth="1"/>
    <col min="5" max="5" width="36.77734375" customWidth="1"/>
    <col min="6" max="6" width="38.44140625" customWidth="1"/>
    <col min="7" max="7" width="5" style="22" customWidth="1"/>
    <col min="8" max="8" width="2.77734375" customWidth="1"/>
  </cols>
  <sheetData>
    <row r="1" spans="1:7" s="5" customFormat="1" ht="48.75" customHeight="1" x14ac:dyDescent="0.3">
      <c r="A1" s="85" t="s">
        <v>76</v>
      </c>
      <c r="B1" s="120" t="str">
        <f>Semi_Monthly_Home_Budget_Title</f>
        <v>Polmesačný rozpočet domácnosti</v>
      </c>
      <c r="C1" s="120"/>
      <c r="D1" s="120"/>
      <c r="E1" s="120"/>
      <c r="F1" s="57" t="s">
        <v>86</v>
      </c>
      <c r="G1" s="27"/>
    </row>
    <row r="2" spans="1:7" ht="182.1" customHeight="1" x14ac:dyDescent="0.3">
      <c r="A2" s="86" t="s">
        <v>77</v>
      </c>
      <c r="B2" s="121" t="s">
        <v>80</v>
      </c>
      <c r="C2" s="121"/>
      <c r="D2" s="121"/>
      <c r="E2" s="87" t="s">
        <v>85</v>
      </c>
      <c r="F2" s="87" t="s">
        <v>87</v>
      </c>
      <c r="G2" s="42"/>
    </row>
    <row r="3" spans="1:7" s="75" customFormat="1" ht="28.7" customHeight="1" x14ac:dyDescent="0.3">
      <c r="A3" s="91" t="s">
        <v>78</v>
      </c>
      <c r="B3" s="72" t="s">
        <v>81</v>
      </c>
      <c r="C3" s="73"/>
      <c r="D3" s="73"/>
      <c r="E3" s="73"/>
      <c r="F3" s="73"/>
      <c r="G3" s="74"/>
    </row>
    <row r="4" spans="1:7" ht="29.1" customHeight="1" thickBot="1" x14ac:dyDescent="0.35">
      <c r="A4" s="84" t="s">
        <v>79</v>
      </c>
      <c r="B4" s="98" t="s">
        <v>16</v>
      </c>
      <c r="G4" s="32"/>
    </row>
    <row r="5" spans="1:7" ht="16.5" thickBot="1" x14ac:dyDescent="0.35">
      <c r="A5" s="88"/>
      <c r="B5" s="104" t="s">
        <v>82</v>
      </c>
      <c r="C5" s="104" t="s">
        <v>122</v>
      </c>
      <c r="D5" s="122" t="s">
        <v>84</v>
      </c>
      <c r="E5" s="123"/>
      <c r="F5" s="123"/>
      <c r="G5" s="32"/>
    </row>
    <row r="6" spans="1:7" ht="15.75" x14ac:dyDescent="0.3">
      <c r="A6" s="88"/>
      <c r="B6" s="99" t="s">
        <v>72</v>
      </c>
      <c r="C6" s="126">
        <v>300</v>
      </c>
      <c r="D6" s="125" t="s">
        <v>123</v>
      </c>
      <c r="E6" s="94"/>
      <c r="F6" s="94"/>
      <c r="G6" s="32"/>
    </row>
    <row r="7" spans="1:7" ht="15.75" x14ac:dyDescent="0.3">
      <c r="B7" s="97" t="s">
        <v>73</v>
      </c>
      <c r="C7" s="101">
        <v>500</v>
      </c>
      <c r="E7" s="94"/>
      <c r="F7" s="94"/>
    </row>
    <row r="8" spans="1:7" ht="15.75" x14ac:dyDescent="0.3">
      <c r="A8" s="80"/>
      <c r="B8" s="97" t="s">
        <v>60</v>
      </c>
      <c r="C8" s="101">
        <v>400</v>
      </c>
      <c r="E8" s="94"/>
      <c r="F8" s="94"/>
    </row>
    <row r="9" spans="1:7" ht="15.75" x14ac:dyDescent="0.3">
      <c r="B9" s="97" t="s">
        <v>59</v>
      </c>
      <c r="C9" s="101">
        <v>7050</v>
      </c>
      <c r="E9" s="94"/>
      <c r="F9" s="94"/>
    </row>
    <row r="10" spans="1:7" ht="15.75" x14ac:dyDescent="0.3">
      <c r="B10" s="97" t="s">
        <v>71</v>
      </c>
      <c r="C10" s="101">
        <v>50</v>
      </c>
      <c r="E10" s="94"/>
      <c r="F10" s="94"/>
    </row>
    <row r="11" spans="1:7" ht="15.75" x14ac:dyDescent="0.3">
      <c r="B11" s="97" t="s">
        <v>68</v>
      </c>
      <c r="C11" s="101">
        <v>250</v>
      </c>
      <c r="E11" s="94"/>
      <c r="F11" s="94"/>
    </row>
    <row r="12" spans="1:7" ht="15.75" x14ac:dyDescent="0.3">
      <c r="B12" s="97" t="s">
        <v>64</v>
      </c>
      <c r="C12" s="101">
        <v>112</v>
      </c>
      <c r="E12" s="94"/>
      <c r="F12" s="94"/>
    </row>
    <row r="13" spans="1:7" ht="15.75" x14ac:dyDescent="0.3">
      <c r="B13" s="97" t="s">
        <v>63</v>
      </c>
      <c r="C13" s="101">
        <v>305</v>
      </c>
      <c r="E13" s="94"/>
      <c r="F13" s="94"/>
    </row>
    <row r="14" spans="1:7" ht="15.75" x14ac:dyDescent="0.3">
      <c r="B14" s="97" t="s">
        <v>66</v>
      </c>
      <c r="C14" s="101">
        <v>150</v>
      </c>
      <c r="E14" s="94"/>
      <c r="F14" s="94"/>
    </row>
    <row r="15" spans="1:7" ht="15.75" x14ac:dyDescent="0.3">
      <c r="B15" s="97" t="s">
        <v>75</v>
      </c>
      <c r="C15" s="101">
        <v>75</v>
      </c>
      <c r="E15" s="94"/>
      <c r="F15" s="94"/>
    </row>
    <row r="16" spans="1:7" ht="15.75" x14ac:dyDescent="0.3">
      <c r="B16" s="97" t="s">
        <v>58</v>
      </c>
      <c r="C16" s="101">
        <v>500</v>
      </c>
      <c r="E16" s="94"/>
      <c r="F16" s="94"/>
    </row>
    <row r="17" spans="1:6" customFormat="1" ht="15.75" x14ac:dyDescent="0.3">
      <c r="A17" s="81"/>
      <c r="B17" s="97" t="s">
        <v>74</v>
      </c>
      <c r="C17" s="101">
        <v>50</v>
      </c>
      <c r="E17" s="94"/>
      <c r="F17" s="94"/>
    </row>
    <row r="18" spans="1:6" customFormat="1" ht="15.75" x14ac:dyDescent="0.3">
      <c r="A18" s="81"/>
      <c r="B18" s="97" t="s">
        <v>69</v>
      </c>
      <c r="C18" s="101">
        <v>100</v>
      </c>
      <c r="E18" s="94"/>
      <c r="F18" s="94"/>
    </row>
    <row r="19" spans="1:6" customFormat="1" ht="15.75" x14ac:dyDescent="0.3">
      <c r="A19" s="81"/>
      <c r="B19" s="97" t="s">
        <v>50</v>
      </c>
      <c r="C19" s="101">
        <v>350</v>
      </c>
      <c r="E19" s="94"/>
      <c r="F19" s="94"/>
    </row>
    <row r="20" spans="1:6" customFormat="1" ht="15.75" x14ac:dyDescent="0.3">
      <c r="A20" s="81"/>
      <c r="B20" s="97" t="s">
        <v>65</v>
      </c>
      <c r="C20" s="101">
        <v>75</v>
      </c>
      <c r="E20" s="94"/>
      <c r="F20" s="94"/>
    </row>
    <row r="21" spans="1:6" customFormat="1" ht="15.75" x14ac:dyDescent="0.3">
      <c r="A21" s="81"/>
      <c r="B21" s="97" t="s">
        <v>62</v>
      </c>
      <c r="C21" s="101">
        <v>75</v>
      </c>
      <c r="E21" s="94"/>
      <c r="F21" s="94"/>
    </row>
    <row r="22" spans="1:6" customFormat="1" ht="15.75" x14ac:dyDescent="0.3">
      <c r="A22" s="81"/>
      <c r="B22" s="97" t="s">
        <v>70</v>
      </c>
      <c r="C22" s="101">
        <v>50</v>
      </c>
      <c r="E22" s="94"/>
      <c r="F22" s="94"/>
    </row>
    <row r="23" spans="1:6" customFormat="1" ht="15.75" x14ac:dyDescent="0.3">
      <c r="A23" s="81"/>
      <c r="B23" s="97" t="s">
        <v>51</v>
      </c>
      <c r="C23" s="101">
        <v>50</v>
      </c>
      <c r="D23" s="94"/>
      <c r="E23" s="94"/>
      <c r="F23" s="94"/>
    </row>
    <row r="24" spans="1:6" customFormat="1" ht="15.75" x14ac:dyDescent="0.3">
      <c r="A24" s="81"/>
      <c r="B24" s="97" t="s">
        <v>67</v>
      </c>
      <c r="C24" s="101">
        <v>250</v>
      </c>
      <c r="D24" s="94"/>
      <c r="E24" s="94"/>
      <c r="F24" s="94"/>
    </row>
    <row r="25" spans="1:6" customFormat="1" ht="16.5" thickBot="1" x14ac:dyDescent="0.35">
      <c r="A25" s="81"/>
      <c r="B25" s="100" t="s">
        <v>61</v>
      </c>
      <c r="C25" s="101">
        <v>50</v>
      </c>
      <c r="D25" s="94"/>
      <c r="E25" s="94"/>
      <c r="F25" s="94"/>
    </row>
    <row r="26" spans="1:6" customFormat="1" ht="15.75" x14ac:dyDescent="0.3">
      <c r="A26" s="81"/>
      <c r="B26" s="103" t="s">
        <v>83</v>
      </c>
      <c r="C26" s="102">
        <v>10742</v>
      </c>
      <c r="D26" s="94"/>
      <c r="E26" s="94"/>
      <c r="F26" s="94"/>
    </row>
    <row r="27" spans="1:6" customFormat="1" ht="15.75" x14ac:dyDescent="0.3">
      <c r="A27" s="81"/>
      <c r="B27" s="96"/>
      <c r="C27" s="96"/>
      <c r="D27" s="94"/>
      <c r="E27" s="94"/>
      <c r="F27" s="94"/>
    </row>
    <row r="28" spans="1:6" customFormat="1" ht="15.75" x14ac:dyDescent="0.3">
      <c r="A28" s="81"/>
      <c r="D28" s="94"/>
      <c r="E28" s="94"/>
      <c r="F28" s="94"/>
    </row>
    <row r="29" spans="1:6" customFormat="1" ht="15.75" x14ac:dyDescent="0.3">
      <c r="A29" s="81"/>
      <c r="D29" s="94"/>
      <c r="E29" s="94"/>
      <c r="F29" s="94"/>
    </row>
    <row r="30" spans="1:6" customFormat="1" ht="15.75" x14ac:dyDescent="0.3">
      <c r="A30" s="81"/>
      <c r="D30" s="94"/>
      <c r="E30" s="94"/>
      <c r="F30" s="94"/>
    </row>
    <row r="31" spans="1:6" customFormat="1" ht="15.75" x14ac:dyDescent="0.3">
      <c r="A31" s="81"/>
      <c r="D31" s="94"/>
      <c r="E31" s="94"/>
      <c r="F31" s="94"/>
    </row>
    <row r="32" spans="1:6" customFormat="1" ht="15.75" x14ac:dyDescent="0.3">
      <c r="A32" s="81"/>
      <c r="D32" s="94"/>
      <c r="E32" s="94"/>
      <c r="F32" s="94"/>
    </row>
    <row r="33" spans="1:6" customFormat="1" ht="30" customHeight="1" x14ac:dyDescent="0.3">
      <c r="A33" s="81"/>
      <c r="D33" s="94"/>
      <c r="E33" s="94"/>
      <c r="F33" s="94"/>
    </row>
    <row r="34" spans="1:6" customFormat="1" ht="30" customHeight="1" x14ac:dyDescent="0.3">
      <c r="A34" s="81"/>
      <c r="D34" s="94"/>
      <c r="E34" s="94"/>
      <c r="F34" s="94"/>
    </row>
    <row r="35" spans="1:6" customFormat="1" ht="30" customHeight="1" x14ac:dyDescent="0.3">
      <c r="A35" s="81"/>
      <c r="D35" s="94"/>
      <c r="E35" s="94"/>
      <c r="F35" s="94"/>
    </row>
    <row r="36" spans="1:6" customFormat="1" ht="30" customHeight="1" x14ac:dyDescent="0.3">
      <c r="A36" s="81"/>
      <c r="D36" s="94"/>
      <c r="E36" s="94"/>
      <c r="F36" s="94"/>
    </row>
  </sheetData>
  <mergeCells count="3">
    <mergeCell ref="B1:E1"/>
    <mergeCell ref="B2:D2"/>
    <mergeCell ref="D5:F5"/>
  </mergeCells>
  <pageMargins left="0.7" right="0.7" top="0.75" bottom="0.75" header="0.3" footer="0.3"/>
  <pageSetup paperSize="9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  <pageSetUpPr autoPageBreaks="0"/>
  </sheetPr>
  <dimension ref="A1:N16"/>
  <sheetViews>
    <sheetView showGridLines="0" workbookViewId="0"/>
  </sheetViews>
  <sheetFormatPr defaultColWidth="14" defaultRowHeight="30" customHeight="1" x14ac:dyDescent="0.3"/>
  <cols>
    <col min="1" max="1" width="5" style="79" customWidth="1"/>
    <col min="2" max="2" width="19.88671875" style="5" customWidth="1"/>
    <col min="3" max="4" width="17.109375" style="5" customWidth="1"/>
    <col min="5" max="5" width="17.5546875" style="5" customWidth="1"/>
    <col min="6" max="6" width="17.109375" style="5" customWidth="1"/>
    <col min="7" max="7" width="21.6640625" style="5" customWidth="1"/>
    <col min="8" max="8" width="17.109375" style="5" customWidth="1"/>
    <col min="9" max="10" width="19.44140625" style="5" bestFit="1" customWidth="1"/>
    <col min="11" max="11" width="20.21875" style="5" bestFit="1" customWidth="1"/>
    <col min="12" max="12" width="23.77734375" style="5" bestFit="1" customWidth="1"/>
    <col min="13" max="13" width="19.88671875" style="5" customWidth="1"/>
    <col min="14" max="14" width="5" style="5" customWidth="1"/>
    <col min="15" max="15" width="2.77734375" style="5" customWidth="1"/>
    <col min="16" max="16384" width="14" style="5"/>
  </cols>
  <sheetData>
    <row r="1" spans="1:14" ht="48.75" customHeight="1" x14ac:dyDescent="0.3">
      <c r="A1" s="85" t="s">
        <v>88</v>
      </c>
      <c r="B1" s="124" t="str">
        <f>Semi_Monthly_Home_Budget_Title</f>
        <v>Polmesačný rozpočet domácnosti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3" t="s">
        <v>118</v>
      </c>
      <c r="N1" s="27"/>
    </row>
    <row r="2" spans="1:14" ht="47.25" customHeight="1" x14ac:dyDescent="0.3">
      <c r="A2" s="91" t="s">
        <v>78</v>
      </c>
      <c r="B2" s="51" t="s">
        <v>90</v>
      </c>
      <c r="C2"/>
      <c r="D2"/>
      <c r="E2"/>
      <c r="F2"/>
      <c r="G2"/>
      <c r="H2"/>
      <c r="I2"/>
      <c r="J2"/>
      <c r="K2"/>
      <c r="L2"/>
      <c r="M2"/>
      <c r="N2" s="33"/>
    </row>
    <row r="3" spans="1:14" s="45" customFormat="1" ht="30" customHeight="1" x14ac:dyDescent="0.3">
      <c r="A3" s="91" t="s">
        <v>89</v>
      </c>
      <c r="B3" s="49" t="s">
        <v>48</v>
      </c>
      <c r="C3" s="50" t="s">
        <v>49</v>
      </c>
      <c r="D3" s="49" t="s">
        <v>51</v>
      </c>
      <c r="E3" s="50" t="s">
        <v>95</v>
      </c>
      <c r="F3" s="49" t="s">
        <v>52</v>
      </c>
      <c r="G3" s="50" t="s">
        <v>53</v>
      </c>
      <c r="H3" s="49" t="s">
        <v>47</v>
      </c>
      <c r="I3" s="50" t="s">
        <v>71</v>
      </c>
      <c r="J3" s="49" t="s">
        <v>54</v>
      </c>
      <c r="K3" s="50" t="s">
        <v>55</v>
      </c>
      <c r="L3" s="49" t="s">
        <v>113</v>
      </c>
      <c r="M3" s="50" t="s">
        <v>56</v>
      </c>
      <c r="N3" s="44"/>
    </row>
    <row r="4" spans="1:14" s="47" customFormat="1" ht="30" customHeight="1" x14ac:dyDescent="0.3">
      <c r="A4" s="79"/>
      <c r="B4" s="46" t="s">
        <v>59</v>
      </c>
      <c r="C4" s="71" t="s">
        <v>64</v>
      </c>
      <c r="D4" s="46" t="s">
        <v>50</v>
      </c>
      <c r="E4" s="46" t="s">
        <v>96</v>
      </c>
      <c r="F4" s="46" t="s">
        <v>100</v>
      </c>
      <c r="G4" s="46" t="s">
        <v>104</v>
      </c>
      <c r="H4" s="46" t="s">
        <v>107</v>
      </c>
      <c r="I4" s="46" t="s">
        <v>71</v>
      </c>
      <c r="J4" s="46" t="s">
        <v>100</v>
      </c>
      <c r="K4" s="46" t="s">
        <v>51</v>
      </c>
      <c r="L4" s="46" t="s">
        <v>114</v>
      </c>
      <c r="M4" s="46" t="s">
        <v>72</v>
      </c>
    </row>
    <row r="5" spans="1:14" s="47" customFormat="1" ht="30" customHeight="1" x14ac:dyDescent="0.3">
      <c r="A5" s="79"/>
      <c r="B5" s="52" t="s">
        <v>60</v>
      </c>
      <c r="C5" s="52" t="s">
        <v>91</v>
      </c>
      <c r="D5" s="52" t="s">
        <v>65</v>
      </c>
      <c r="E5" s="52" t="s">
        <v>97</v>
      </c>
      <c r="F5" s="52" t="s">
        <v>101</v>
      </c>
      <c r="G5" s="52" t="s">
        <v>67</v>
      </c>
      <c r="H5" s="52" t="s">
        <v>58</v>
      </c>
      <c r="I5" s="52" t="s">
        <v>108</v>
      </c>
      <c r="J5" s="52" t="s">
        <v>109</v>
      </c>
      <c r="K5" s="52" t="s">
        <v>112</v>
      </c>
      <c r="L5" s="52" t="s">
        <v>115</v>
      </c>
      <c r="M5" s="52" t="s">
        <v>73</v>
      </c>
    </row>
    <row r="6" spans="1:14" s="47" customFormat="1" ht="30" customHeight="1" x14ac:dyDescent="0.3">
      <c r="A6" s="79"/>
      <c r="B6" s="46" t="s">
        <v>61</v>
      </c>
      <c r="C6" s="46" t="s">
        <v>92</v>
      </c>
      <c r="D6" s="46"/>
      <c r="E6" s="46" t="s">
        <v>98</v>
      </c>
      <c r="F6" s="46" t="s">
        <v>66</v>
      </c>
      <c r="G6" s="46" t="s">
        <v>105</v>
      </c>
      <c r="H6" s="46"/>
      <c r="I6" s="46"/>
      <c r="J6" s="46" t="s">
        <v>110</v>
      </c>
      <c r="K6" s="46" t="s">
        <v>47</v>
      </c>
      <c r="L6" s="46" t="s">
        <v>116</v>
      </c>
      <c r="M6" s="46" t="s">
        <v>74</v>
      </c>
    </row>
    <row r="7" spans="1:14" s="47" customFormat="1" ht="30" customHeight="1" x14ac:dyDescent="0.3">
      <c r="A7" s="79"/>
      <c r="B7" s="52" t="s">
        <v>62</v>
      </c>
      <c r="C7" s="52" t="s">
        <v>93</v>
      </c>
      <c r="D7" s="52"/>
      <c r="E7" s="52" t="s">
        <v>99</v>
      </c>
      <c r="F7" s="52" t="s">
        <v>102</v>
      </c>
      <c r="G7" s="52" t="s">
        <v>106</v>
      </c>
      <c r="H7" s="52"/>
      <c r="I7" s="52"/>
      <c r="J7" s="52" t="s">
        <v>69</v>
      </c>
      <c r="K7" s="52" t="s">
        <v>70</v>
      </c>
      <c r="L7" s="52" t="s">
        <v>71</v>
      </c>
      <c r="M7" s="52" t="s">
        <v>119</v>
      </c>
    </row>
    <row r="8" spans="1:14" s="47" customFormat="1" ht="30" customHeight="1" x14ac:dyDescent="0.3">
      <c r="A8" s="79"/>
      <c r="B8" s="46" t="s">
        <v>63</v>
      </c>
      <c r="C8" s="46" t="s">
        <v>94</v>
      </c>
      <c r="D8" s="46"/>
      <c r="E8" s="46"/>
      <c r="F8" s="46" t="s">
        <v>103</v>
      </c>
      <c r="G8" s="46" t="s">
        <v>68</v>
      </c>
      <c r="H8" s="46"/>
      <c r="I8" s="46"/>
      <c r="J8" s="46" t="s">
        <v>111</v>
      </c>
      <c r="K8" s="46" t="s">
        <v>71</v>
      </c>
      <c r="L8" s="46" t="s">
        <v>117</v>
      </c>
      <c r="M8" s="46" t="s">
        <v>75</v>
      </c>
    </row>
    <row r="9" spans="1:14" s="47" customFormat="1" ht="30" customHeight="1" x14ac:dyDescent="0.3">
      <c r="A9" s="8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8"/>
    </row>
    <row r="10" spans="1:14" s="47" customFormat="1" ht="30" customHeight="1" x14ac:dyDescent="0.3">
      <c r="A10" s="7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s="47" customFormat="1" ht="30" customHeight="1" x14ac:dyDescent="0.3">
      <c r="A11" s="7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s="47" customFormat="1" ht="30" customHeight="1" x14ac:dyDescent="0.3">
      <c r="A12" s="7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s="47" customFormat="1" ht="30" customHeight="1" x14ac:dyDescent="0.3">
      <c r="A13" s="7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s="47" customFormat="1" ht="30" customHeight="1" x14ac:dyDescent="0.3">
      <c r="A14" s="7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s="47" customFormat="1" ht="30" customHeight="1" x14ac:dyDescent="0.3">
      <c r="A15" s="7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s="47" customFormat="1" ht="30" customHeight="1" x14ac:dyDescent="0.3">
      <c r="A16" s="7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mergeCells count="1">
    <mergeCell ref="B1:L1"/>
  </mergeCell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/>
  </sheetPr>
  <dimension ref="B1:M13"/>
  <sheetViews>
    <sheetView showGridLines="0" workbookViewId="0">
      <selection activeCell="B2" sqref="B2"/>
    </sheetView>
  </sheetViews>
  <sheetFormatPr defaultColWidth="8.77734375" defaultRowHeight="30" customHeight="1" x14ac:dyDescent="0.3"/>
  <cols>
    <col min="1" max="1" width="3" customWidth="1"/>
    <col min="2" max="2" width="17.6640625" bestFit="1" customWidth="1"/>
    <col min="3" max="3" width="12.21875" bestFit="1" customWidth="1"/>
    <col min="5" max="5" width="17.6640625" customWidth="1"/>
    <col min="6" max="6" width="14" customWidth="1"/>
  </cols>
  <sheetData>
    <row r="1" spans="2:13" s="5" customFormat="1" ht="39.950000000000003" customHeight="1" thickTop="1" thickBot="1" x14ac:dyDescent="0.35"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9" t="s">
        <v>121</v>
      </c>
    </row>
    <row r="2" spans="2:13" s="5" customFormat="1" ht="39.950000000000003" customHeight="1" thickTop="1" x14ac:dyDescent="0.3">
      <c r="B2" s="13" t="s">
        <v>120</v>
      </c>
      <c r="C2"/>
      <c r="D2"/>
      <c r="E2"/>
      <c r="F2"/>
      <c r="G2"/>
      <c r="H2"/>
      <c r="I2"/>
      <c r="J2"/>
      <c r="K2"/>
      <c r="L2"/>
      <c r="M2"/>
    </row>
    <row r="3" spans="2:13" ht="30" customHeight="1" x14ac:dyDescent="0.3">
      <c r="B3" s="7" t="s">
        <v>82</v>
      </c>
      <c r="C3" t="s">
        <v>122</v>
      </c>
    </row>
    <row r="4" spans="2:13" ht="30" customHeight="1" x14ac:dyDescent="0.3">
      <c r="B4" s="8" t="s">
        <v>52</v>
      </c>
      <c r="C4" s="95">
        <v>150</v>
      </c>
    </row>
    <row r="5" spans="2:13" ht="30" customHeight="1" x14ac:dyDescent="0.3">
      <c r="B5" s="8" t="s">
        <v>49</v>
      </c>
      <c r="C5" s="95">
        <v>112</v>
      </c>
    </row>
    <row r="6" spans="2:13" ht="30" customHeight="1" x14ac:dyDescent="0.3">
      <c r="B6" s="8" t="s">
        <v>51</v>
      </c>
      <c r="C6" s="95">
        <v>425</v>
      </c>
    </row>
    <row r="7" spans="2:13" ht="30" customHeight="1" x14ac:dyDescent="0.3">
      <c r="B7" s="8" t="s">
        <v>48</v>
      </c>
      <c r="C7" s="95">
        <v>7880</v>
      </c>
    </row>
    <row r="8" spans="2:13" ht="30" customHeight="1" x14ac:dyDescent="0.3">
      <c r="B8" s="8" t="s">
        <v>55</v>
      </c>
      <c r="C8" s="95">
        <v>150</v>
      </c>
    </row>
    <row r="9" spans="2:13" ht="30" customHeight="1" x14ac:dyDescent="0.3">
      <c r="B9" s="8" t="s">
        <v>56</v>
      </c>
      <c r="C9" s="95">
        <v>925</v>
      </c>
    </row>
    <row r="10" spans="2:13" ht="30" customHeight="1" x14ac:dyDescent="0.3">
      <c r="B10" s="8" t="s">
        <v>53</v>
      </c>
      <c r="C10" s="95">
        <v>500</v>
      </c>
    </row>
    <row r="11" spans="2:13" ht="30" customHeight="1" x14ac:dyDescent="0.3">
      <c r="B11" s="8" t="s">
        <v>54</v>
      </c>
      <c r="C11" s="95">
        <v>100</v>
      </c>
    </row>
    <row r="12" spans="2:13" ht="30" customHeight="1" x14ac:dyDescent="0.3">
      <c r="B12" s="8" t="s">
        <v>47</v>
      </c>
      <c r="C12" s="95">
        <v>500</v>
      </c>
    </row>
    <row r="13" spans="2:13" ht="30" customHeight="1" x14ac:dyDescent="0.3">
      <c r="B13" s="8" t="s">
        <v>83</v>
      </c>
      <c r="C13" s="95">
        <v>10742</v>
      </c>
    </row>
  </sheetData>
  <pageMargins left="0.7" right="0.7" top="0.75" bottom="0.75" header="0.3" footer="0.3"/>
  <pageSetup paperSize="9" orientation="portrait"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84FE2D8-9389-40F2-8F98-276930B950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F3CD0EC7-E911-4C6C-A869-D718C020AA0F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8AF3BF1-1AC0-475C-9FAC-4011A96C4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TM03428919</ap:Template>
  <ap:DocSecurity>0</ap:DocSecurity>
  <ap:ScaleCrop>false</ap:ScaleCrop>
  <ap:HeadingPairs>
    <vt:vector baseType="variant" size="4">
      <vt:variant>
        <vt:lpstr>Hárky</vt:lpstr>
      </vt:variant>
      <vt:variant>
        <vt:i4>6</vt:i4>
      </vt:variant>
      <vt:variant>
        <vt:lpstr>Pomenované rozsahy</vt:lpstr>
      </vt:variant>
      <vt:variant>
        <vt:i4>7</vt:i4>
      </vt:variant>
    </vt:vector>
  </ap:HeadingPairs>
  <ap:TitlesOfParts>
    <vt:vector baseType="lpstr" size="13">
      <vt:lpstr>Začiatok</vt:lpstr>
      <vt:lpstr>Tabuľa</vt:lpstr>
      <vt:lpstr>Výdavky a príjmy</vt:lpstr>
      <vt:lpstr>Výkaz rozpočtu</vt:lpstr>
      <vt:lpstr>Zoznamy údajov</vt:lpstr>
      <vt:lpstr>Kontingenčná tabuľka kategórií</vt:lpstr>
      <vt:lpstr>ČísloMesiaca</vt:lpstr>
      <vt:lpstr>ČísloRoka</vt:lpstr>
      <vt:lpstr>Kategória</vt:lpstr>
      <vt:lpstr>MesačnéVoľby</vt:lpstr>
      <vt:lpstr>'Výdavky a príjmy'!Názvy_tlače</vt:lpstr>
      <vt:lpstr>'Zoznamy údajov'!Názvy_tlače</vt:lpstr>
      <vt:lpstr>Semi_Monthly_Home_Budget_Title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2022-02-14T05:50:24Z</dcterms:created>
  <dcterms:modified xsi:type="dcterms:W3CDTF">2022-05-17T08:09:44Z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