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71.xml" ContentType="application/vnd.openxmlformats-officedocument.spreadsheetml.table+xml"/>
  <Override PartName="/xl/tables/table122.xml" ContentType="application/vnd.openxmlformats-officedocument.spreadsheetml.table+xml"/>
  <Override PartName="/xl/tables/table23.xml" ContentType="application/vnd.openxmlformats-officedocument.spreadsheetml.table+xml"/>
  <Override PartName="/xl/tables/table64.xml" ContentType="application/vnd.openxmlformats-officedocument.spreadsheetml.table+xml"/>
  <Override PartName="/xl/tables/table115.xml" ContentType="application/vnd.openxmlformats-officedocument.spreadsheetml.table+xml"/>
  <Override PartName="/xl/tables/table16.xml" ContentType="application/vnd.openxmlformats-officedocument.spreadsheetml.table+xml"/>
  <Override PartName="/xl/tables/table57.xml" ContentType="application/vnd.openxmlformats-officedocument.spreadsheetml.table+xml"/>
  <Override PartName="/xl/tables/table108.xml" ContentType="application/vnd.openxmlformats-officedocument.spreadsheetml.table+xml"/>
  <Override PartName="/xl/tables/table49.xml" ContentType="application/vnd.openxmlformats-officedocument.spreadsheetml.table+xml"/>
  <Override PartName="/xl/tables/table910.xml" ContentType="application/vnd.openxmlformats-officedocument.spreadsheetml.table+xml"/>
  <Override PartName="/xl/tables/table311.xml" ContentType="application/vnd.openxmlformats-officedocument.spreadsheetml.table+xml"/>
  <Override PartName="/xl/tables/table812.xml" ContentType="application/vnd.openxmlformats-officedocument.spreadsheetml.table+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0"/>
  <workbookPr filterPrivacy="1" codeName="ThisWorkbook"/>
  <xr:revisionPtr revIDLastSave="0" documentId="13_ncr:1_{5DFF7D8C-7B36-42E7-B022-8175C52C2685}" xr6:coauthVersionLast="47" xr6:coauthVersionMax="47" xr10:uidLastSave="{00000000-0000-0000-0000-000000000000}"/>
  <bookViews>
    <workbookView xWindow="-120" yWindow="-120" windowWidth="27090" windowHeight="14235" xr2:uid="{00000000-000D-0000-FFFF-FFFF00000000}"/>
  </bookViews>
  <sheets>
    <sheet name="Годовой табель рабочего времени" sheetId="1" r:id="rId1"/>
  </sheets>
  <definedNames>
    <definedName name="_xlnm.Print_Titles" localSheetId="0">'Годовой табель рабочего времени'!$1:$5</definedName>
    <definedName name="_xlnm.Print_Area" localSheetId="0">'Годовой табель рабочего времени'!$B$1:$L$140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39" i="1" l="1"/>
  <c r="J139" i="1"/>
  <c r="I139" i="1"/>
  <c r="H139" i="1"/>
  <c r="G139" i="1"/>
  <c r="F139" i="1"/>
  <c r="E139" i="1"/>
  <c r="D139" i="1"/>
  <c r="C139" i="1"/>
  <c r="K128" i="1"/>
  <c r="J128" i="1"/>
  <c r="I128" i="1"/>
  <c r="H128" i="1"/>
  <c r="G128" i="1"/>
  <c r="F128" i="1"/>
  <c r="E128" i="1"/>
  <c r="D128" i="1"/>
  <c r="C128" i="1"/>
  <c r="K117" i="1"/>
  <c r="J117" i="1"/>
  <c r="I117" i="1"/>
  <c r="H117" i="1"/>
  <c r="G117" i="1"/>
  <c r="F117" i="1"/>
  <c r="E117" i="1"/>
  <c r="D117" i="1"/>
  <c r="C117" i="1"/>
  <c r="K105" i="1"/>
  <c r="J105" i="1"/>
  <c r="I105" i="1"/>
  <c r="H105" i="1"/>
  <c r="G105" i="1"/>
  <c r="F105" i="1"/>
  <c r="E105" i="1"/>
  <c r="D105" i="1"/>
  <c r="C105" i="1"/>
  <c r="K94" i="1"/>
  <c r="J94" i="1"/>
  <c r="I94" i="1"/>
  <c r="H94" i="1"/>
  <c r="G94" i="1"/>
  <c r="F94" i="1"/>
  <c r="E94" i="1"/>
  <c r="D94" i="1"/>
  <c r="C94" i="1"/>
  <c r="K83" i="1"/>
  <c r="J83" i="1"/>
  <c r="I83" i="1"/>
  <c r="H83" i="1"/>
  <c r="G83" i="1"/>
  <c r="F83" i="1"/>
  <c r="E83" i="1"/>
  <c r="D83" i="1"/>
  <c r="C83" i="1"/>
  <c r="K71" i="1"/>
  <c r="J71" i="1"/>
  <c r="I71" i="1"/>
  <c r="H71" i="1"/>
  <c r="G71" i="1"/>
  <c r="F71" i="1"/>
  <c r="E71" i="1"/>
  <c r="D71" i="1"/>
  <c r="C71" i="1"/>
  <c r="K60" i="1"/>
  <c r="J60" i="1"/>
  <c r="I60" i="1"/>
  <c r="H60" i="1"/>
  <c r="G60" i="1"/>
  <c r="F60" i="1"/>
  <c r="E60" i="1"/>
  <c r="D60" i="1"/>
  <c r="C60" i="1"/>
  <c r="K49" i="1"/>
  <c r="J49" i="1"/>
  <c r="I49" i="1"/>
  <c r="H49" i="1"/>
  <c r="G49" i="1"/>
  <c r="F49" i="1"/>
  <c r="E49" i="1"/>
  <c r="D49" i="1"/>
  <c r="C49" i="1"/>
  <c r="K37" i="1"/>
  <c r="J37" i="1"/>
  <c r="I37" i="1"/>
  <c r="H37" i="1"/>
  <c r="G37" i="1"/>
  <c r="F37" i="1"/>
  <c r="E37" i="1"/>
  <c r="D37" i="1"/>
  <c r="C37" i="1"/>
  <c r="E26" i="1"/>
  <c r="I26" i="1"/>
  <c r="K26" i="1"/>
  <c r="J26" i="1"/>
  <c r="H26" i="1"/>
  <c r="G26" i="1"/>
  <c r="F26" i="1"/>
  <c r="D26" i="1"/>
  <c r="C26" i="1"/>
  <c r="C140" i="1" l="1"/>
  <c r="C118" i="1"/>
  <c r="C129" i="1"/>
  <c r="C95" i="1"/>
  <c r="C106" i="1"/>
  <c r="C84" i="1"/>
  <c r="C72" i="1"/>
  <c r="C61" i="1"/>
  <c r="C50" i="1"/>
  <c r="C38" i="1"/>
  <c r="C27" i="1"/>
  <c r="K15" i="1"/>
  <c r="J15" i="1"/>
  <c r="I15" i="1"/>
  <c r="H15" i="1"/>
  <c r="G15" i="1"/>
  <c r="C15" i="1"/>
  <c r="F15" i="1"/>
  <c r="E15" i="1"/>
  <c r="D15" i="1"/>
  <c r="C16" i="1" l="1"/>
  <c r="L15" i="1"/>
  <c r="F16" i="1" s="1"/>
  <c r="L26" i="1"/>
  <c r="F27" i="1" s="1"/>
  <c r="L37" i="1"/>
  <c r="F38" i="1" s="1"/>
  <c r="L49" i="1"/>
  <c r="F50" i="1" s="1"/>
  <c r="L60" i="1"/>
  <c r="F61" i="1" s="1"/>
  <c r="L71" i="1"/>
  <c r="F72" i="1" s="1"/>
  <c r="L83" i="1"/>
  <c r="F84" i="1" s="1"/>
  <c r="L94" i="1"/>
  <c r="F95" i="1" s="1"/>
  <c r="L105" i="1"/>
  <c r="F106" i="1" s="1"/>
  <c r="L117" i="1"/>
  <c r="F118" i="1" s="1"/>
  <c r="L128" i="1"/>
  <c r="F129" i="1" s="1"/>
  <c r="L139" i="1"/>
  <c r="F140" i="1" s="1"/>
  <c r="H4" i="1" l="1"/>
  <c r="J4" i="1"/>
  <c r="L4" i="1" l="1"/>
</calcChain>
</file>

<file path=xl/sharedStrings.xml><?xml version="1.0" encoding="utf-8"?>
<sst xmlns="http://schemas.openxmlformats.org/spreadsheetml/2006/main" count="265" uniqueCount="67">
  <si>
    <t>Табель сотрудника</t>
  </si>
  <si>
    <t>Имя сотрудника:</t>
  </si>
  <si>
    <t>Руководитель:</t>
  </si>
  <si>
    <t>Январь</t>
  </si>
  <si>
    <t>Понедельник</t>
  </si>
  <si>
    <t>Вторник</t>
  </si>
  <si>
    <t>Среда</t>
  </si>
  <si>
    <t>Четверг</t>
  </si>
  <si>
    <t>Пятница</t>
  </si>
  <si>
    <t>Суббота</t>
  </si>
  <si>
    <t>Воскресенье</t>
  </si>
  <si>
    <t>Итого часов за неделю</t>
  </si>
  <si>
    <t>Итого за январь: Нормативные часы</t>
  </si>
  <si>
    <t>Февраль</t>
  </si>
  <si>
    <t>Итого за февраль: Нормативные часы</t>
  </si>
  <si>
    <t>Март</t>
  </si>
  <si>
    <t>Итого за март: Нормативные часы</t>
  </si>
  <si>
    <t>Апрель</t>
  </si>
  <si>
    <t>Итого за апрель: Нормативные часы</t>
  </si>
  <si>
    <t>Май</t>
  </si>
  <si>
    <t>Итого за май: Нормативные часы</t>
  </si>
  <si>
    <t>Июнь</t>
  </si>
  <si>
    <t>Итого за июнь: Нормативные часы</t>
  </si>
  <si>
    <t>Июль</t>
  </si>
  <si>
    <t>Итого за июль: Нормативные часы</t>
  </si>
  <si>
    <t>Август</t>
  </si>
  <si>
    <t>Итого за август: Нормативные часы</t>
  </si>
  <si>
    <t>Сентябрь</t>
  </si>
  <si>
    <t>Итого за сентябрь: Нормативные часы</t>
  </si>
  <si>
    <t>Октябрь</t>
  </si>
  <si>
    <t>Итого за октябрь: Нормативные часы</t>
  </si>
  <si>
    <t>Ноябрь</t>
  </si>
  <si>
    <t>Итого за ноябрь: Нормативные часы</t>
  </si>
  <si>
    <t>Декабрь</t>
  </si>
  <si>
    <t>Итого за декабрь: Нормативные часы</t>
  </si>
  <si>
    <t>Неделя 1</t>
  </si>
  <si>
    <t>Электронная почта:</t>
  </si>
  <si>
    <t>Телефон:</t>
  </si>
  <si>
    <t>Сверхурочные</t>
  </si>
  <si>
    <t>Итого за январь: Сверхурочные</t>
  </si>
  <si>
    <t>Итого за февраль: Сверхурочные</t>
  </si>
  <si>
    <t>Итого за март: Сверхурочные</t>
  </si>
  <si>
    <t>Итого за апрель: Сверхурочные</t>
  </si>
  <si>
    <t>Итого за май: Сверхурочные</t>
  </si>
  <si>
    <t>Итого за июнь: Сверхурочные</t>
  </si>
  <si>
    <t>Итого за июль: Сверхурочные</t>
  </si>
  <si>
    <t>Итого за август: Сверхурочные</t>
  </si>
  <si>
    <t>Итого за сентябрь: Сверхурочные</t>
  </si>
  <si>
    <t>Итого за октябрь: Сверхурочные</t>
  </si>
  <si>
    <t>Итого за ноябрь: Сверхурочные</t>
  </si>
  <si>
    <t>Итого за декабрь: Сверхурочные</t>
  </si>
  <si>
    <t>Неделя 2</t>
  </si>
  <si>
    <t xml:space="preserve">Сверхурочные </t>
  </si>
  <si>
    <t>Итого с начала года:</t>
  </si>
  <si>
    <t>Нормативные часы:</t>
  </si>
  <si>
    <t>Неделя 3</t>
  </si>
  <si>
    <t xml:space="preserve">Сверхурочные  </t>
  </si>
  <si>
    <t>Сверхурочные часы:</t>
  </si>
  <si>
    <t>Неделя 4</t>
  </si>
  <si>
    <t xml:space="preserve">Сверхурочные   </t>
  </si>
  <si>
    <t>Итого:</t>
  </si>
  <si>
    <t>Неделя 5</t>
  </si>
  <si>
    <t xml:space="preserve">Сверхурочные    </t>
  </si>
  <si>
    <r>
      <t xml:space="preserve">Октябрь, Hоябрь, декабрь      </t>
    </r>
    <r>
      <rPr>
        <sz val="11"/>
        <color theme="0"/>
        <rFont val="Century Gothic"/>
        <family val="2"/>
        <scheme val="major"/>
      </rPr>
      <t>Табель сотрудника (за день, неделю, месяц, год)</t>
    </r>
  </si>
  <si>
    <r>
      <t xml:space="preserve">Январь, февраль, Март      </t>
    </r>
    <r>
      <rPr>
        <sz val="11"/>
        <color theme="0"/>
        <rFont val="Century Gothic"/>
        <family val="2"/>
        <scheme val="major"/>
      </rPr>
      <t>Табель сотрудника (за день, неделю, месяц, год)</t>
    </r>
  </si>
  <si>
    <r>
      <t xml:space="preserve">Апрель, Mай, Июнь      </t>
    </r>
    <r>
      <rPr>
        <sz val="11"/>
        <color theme="0"/>
        <rFont val="Century Gothic"/>
        <family val="2"/>
        <scheme val="major"/>
      </rPr>
      <t>Табель сотрудника (за день, неделю, месяц, год)</t>
    </r>
  </si>
  <si>
    <r>
      <t xml:space="preserve">Июль, Август, Cентябрь      </t>
    </r>
    <r>
      <rPr>
        <sz val="11"/>
        <color theme="0"/>
        <rFont val="Century Gothic"/>
        <family val="2"/>
        <scheme val="major"/>
      </rPr>
      <t>Табель сотрудника (за день, неделю, месяц, год)</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</si>
</sst>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_);_(* \(#,##0\);_(* &quot;-&quot;_);_(@_)"/>
    <numFmt numFmtId="165" formatCode="_(* #,##0.00_);_(* \(#,##0.00\);_(* &quot;-&quot;??_);_(@_)"/>
    <numFmt numFmtId="166" formatCode="_-* #,##0.00\ &quot;lei&quot;_-;\-* #,##0.00\ &quot;lei&quot;_-;_-* &quot;-&quot;??\ &quot;lei&quot;_-;_-@_-"/>
    <numFmt numFmtId="167" formatCode="_-* #,##0\ &quot;lei&quot;_-;\-* #,##0\ &quot;lei&quot;_-;_-* &quot;-&quot;\ &quot;lei&quot;_-;_-@_-"/>
  </numFmts>
  <fonts count="31" x14ac:knownFonts="1">
    <font>
      <sz val="10"/>
      <name val="Arial"/>
      <family val="2"/>
    </font>
    <font>
      <sz val="8"/>
      <name val="Arial"/>
      <family val="2"/>
    </font>
    <font>
      <sz val="9"/>
      <name val="Century Gothic"/>
      <family val="2"/>
      <scheme val="minor"/>
    </font>
    <font>
      <b/>
      <sz val="9"/>
      <name val="Century Gothic"/>
      <family val="2"/>
      <scheme val="minor"/>
    </font>
    <font>
      <sz val="14"/>
      <color indexed="9"/>
      <name val="Century Gothic"/>
      <family val="2"/>
      <scheme val="minor"/>
    </font>
    <font>
      <sz val="14"/>
      <name val="Century Gothic"/>
      <family val="2"/>
      <scheme val="minor"/>
    </font>
    <font>
      <sz val="26"/>
      <name val="Century Gothic"/>
      <family val="2"/>
      <scheme val="major"/>
    </font>
    <font>
      <b/>
      <sz val="11"/>
      <name val="Century Gothic"/>
      <family val="2"/>
      <scheme val="major"/>
    </font>
    <font>
      <b/>
      <sz val="9"/>
      <name val="Century Gothic"/>
      <family val="2"/>
      <scheme val="major"/>
    </font>
    <font>
      <b/>
      <sz val="14"/>
      <color theme="0"/>
      <name val="Century Gothic"/>
      <family val="2"/>
      <scheme val="major"/>
    </font>
    <font>
      <sz val="11"/>
      <color theme="0"/>
      <name val="Century Gothic"/>
      <family val="2"/>
      <scheme val="major"/>
    </font>
    <font>
      <b/>
      <sz val="9"/>
      <color theme="0"/>
      <name val="Century Gothic"/>
      <family val="2"/>
      <scheme val="minor"/>
    </font>
    <font>
      <sz val="14"/>
      <color theme="0"/>
      <name val="Century Gothic"/>
      <family val="2"/>
      <scheme val="major"/>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0"/>
      <name val="Arial"/>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5700"/>
      <name val="Calibri"/>
      <family val="2"/>
    </font>
    <font>
      <b/>
      <sz val="11"/>
      <color rgb="FF3F3F3F"/>
      <name val="Calibri"/>
      <family val="2"/>
    </font>
    <font>
      <sz val="18"/>
      <color theme="3"/>
      <name val="Calibri"/>
      <family val="2"/>
    </font>
    <font>
      <b/>
      <sz val="11"/>
      <color theme="1"/>
      <name val="Calibri"/>
      <family val="2"/>
    </font>
    <font>
      <sz val="11"/>
      <color rgb="FFFF0000"/>
      <name val="Calibri"/>
      <family val="2"/>
    </font>
  </fonts>
  <fills count="3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1"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165"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9" fontId="18" fillId="0" borderId="0" applyFont="0" applyFill="0" applyBorder="0" applyAlignment="0" applyProtection="0"/>
    <xf numFmtId="0" fontId="28" fillId="0" borderId="0" applyNumberFormat="0" applyFill="0" applyBorder="0" applyAlignment="0" applyProtection="0"/>
    <xf numFmtId="0" fontId="21" fillId="0" borderId="12" applyNumberFormat="0" applyFill="0" applyAlignment="0" applyProtection="0"/>
    <xf numFmtId="0" fontId="22" fillId="0" borderId="13" applyNumberFormat="0" applyFill="0" applyAlignment="0" applyProtection="0"/>
    <xf numFmtId="0" fontId="23" fillId="0" borderId="14" applyNumberFormat="0" applyFill="0" applyAlignment="0" applyProtection="0"/>
    <xf numFmtId="0" fontId="23" fillId="0" borderId="0" applyNumberFormat="0" applyFill="0" applyBorder="0" applyAlignment="0" applyProtection="0"/>
    <xf numFmtId="0" fontId="20" fillId="7" borderId="0" applyNumberFormat="0" applyBorder="0" applyAlignment="0" applyProtection="0"/>
    <xf numFmtId="0" fontId="15" fillId="8" borderId="0" applyNumberFormat="0" applyBorder="0" applyAlignment="0" applyProtection="0"/>
    <xf numFmtId="0" fontId="26" fillId="9" borderId="0" applyNumberFormat="0" applyBorder="0" applyAlignment="0" applyProtection="0"/>
    <xf numFmtId="0" fontId="24" fillId="10" borderId="15" applyNumberFormat="0" applyAlignment="0" applyProtection="0"/>
    <xf numFmtId="0" fontId="27" fillId="11" borderId="16" applyNumberFormat="0" applyAlignment="0" applyProtection="0"/>
    <xf numFmtId="0" fontId="16" fillId="11" borderId="15" applyNumberFormat="0" applyAlignment="0" applyProtection="0"/>
    <xf numFmtId="0" fontId="25" fillId="0" borderId="17" applyNumberFormat="0" applyFill="0" applyAlignment="0" applyProtection="0"/>
    <xf numFmtId="0" fontId="17" fillId="12" borderId="18" applyNumberFormat="0" applyAlignment="0" applyProtection="0"/>
    <xf numFmtId="0" fontId="30" fillId="0" borderId="0" applyNumberFormat="0" applyFill="0" applyBorder="0" applyAlignment="0" applyProtection="0"/>
    <xf numFmtId="0" fontId="18" fillId="13" borderId="19" applyNumberFormat="0" applyFont="0" applyAlignment="0" applyProtection="0"/>
    <xf numFmtId="0" fontId="19" fillId="0" borderId="0" applyNumberFormat="0" applyFill="0" applyBorder="0" applyAlignment="0" applyProtection="0"/>
    <xf numFmtId="0" fontId="29" fillId="0" borderId="20" applyNumberFormat="0" applyFill="0" applyAlignment="0" applyProtection="0"/>
    <xf numFmtId="0" fontId="14"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4"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4"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4"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4"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cellStyleXfs>
  <cellXfs count="30">
    <xf numFmtId="0" fontId="0" fillId="0" borderId="0" xfId="0"/>
    <xf numFmtId="0" fontId="2" fillId="2" borderId="0" xfId="0" applyFont="1" applyFill="1"/>
    <xf numFmtId="0" fontId="2" fillId="2" borderId="0" xfId="0" applyFont="1" applyFill="1" applyAlignment="1">
      <alignment horizontal="left"/>
    </xf>
    <xf numFmtId="0" fontId="2" fillId="2" borderId="0" xfId="0" applyFont="1" applyFill="1" applyAlignment="1">
      <alignment horizontal="left" indent="3"/>
    </xf>
    <xf numFmtId="0" fontId="2" fillId="2" borderId="0" xfId="0" applyFont="1" applyFill="1" applyAlignment="1">
      <alignment horizontal="right"/>
    </xf>
    <xf numFmtId="0" fontId="3" fillId="2" borderId="0" xfId="0" applyFont="1" applyFill="1" applyAlignment="1">
      <alignment horizontal="left"/>
    </xf>
    <xf numFmtId="0" fontId="4" fillId="2" borderId="0" xfId="0" applyFont="1" applyFill="1" applyAlignment="1">
      <alignment vertical="center"/>
    </xf>
    <xf numFmtId="0" fontId="5" fillId="2" borderId="0" xfId="0" applyFont="1" applyFill="1" applyAlignment="1">
      <alignment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3" fillId="3" borderId="3" xfId="0" applyFont="1" applyFill="1" applyBorder="1" applyAlignment="1">
      <alignment horizontal="left"/>
    </xf>
    <xf numFmtId="0" fontId="2" fillId="0" borderId="3" xfId="0" applyFont="1" applyBorder="1" applyAlignment="1">
      <alignment horizontal="right"/>
    </xf>
    <xf numFmtId="0" fontId="2" fillId="4" borderId="3" xfId="0" applyFont="1" applyFill="1" applyBorder="1" applyAlignment="1">
      <alignment horizontal="right"/>
    </xf>
    <xf numFmtId="0" fontId="3" fillId="3" borderId="3" xfId="0" applyFont="1" applyFill="1" applyBorder="1" applyAlignment="1">
      <alignment horizontal="right"/>
    </xf>
    <xf numFmtId="0" fontId="11" fillId="6" borderId="3" xfId="0" applyFont="1" applyFill="1" applyBorder="1" applyAlignment="1">
      <alignment horizontal="left"/>
    </xf>
    <xf numFmtId="0" fontId="2" fillId="3" borderId="4" xfId="0" applyFont="1" applyFill="1" applyBorder="1" applyAlignment="1">
      <alignment horizontal="left"/>
    </xf>
    <xf numFmtId="0" fontId="2" fillId="4" borderId="5" xfId="0" applyFont="1" applyFill="1" applyBorder="1" applyAlignment="1">
      <alignment horizontal="right"/>
    </xf>
    <xf numFmtId="0" fontId="7" fillId="5" borderId="6" xfId="0" applyFont="1" applyFill="1" applyBorder="1" applyAlignment="1">
      <alignment horizontal="left"/>
    </xf>
    <xf numFmtId="0" fontId="8" fillId="5" borderId="7" xfId="0" applyFont="1" applyFill="1" applyBorder="1" applyAlignment="1">
      <alignment horizontal="center"/>
    </xf>
    <xf numFmtId="0" fontId="8" fillId="5" borderId="8" xfId="0" applyFont="1" applyFill="1" applyBorder="1" applyAlignment="1">
      <alignment horizontal="center"/>
    </xf>
    <xf numFmtId="0" fontId="3" fillId="3" borderId="9" xfId="0" applyFont="1" applyFill="1" applyBorder="1" applyAlignment="1">
      <alignment horizontal="left"/>
    </xf>
    <xf numFmtId="0" fontId="3" fillId="3" borderId="10" xfId="0" applyFont="1" applyFill="1" applyBorder="1" applyAlignment="1">
      <alignment horizontal="right"/>
    </xf>
    <xf numFmtId="0" fontId="2" fillId="0" borderId="10" xfId="0" applyFont="1" applyBorder="1" applyAlignment="1">
      <alignment horizontal="right"/>
    </xf>
    <xf numFmtId="0" fontId="2" fillId="4" borderId="10" xfId="0" applyFont="1" applyFill="1" applyBorder="1" applyAlignment="1">
      <alignment horizontal="right"/>
    </xf>
    <xf numFmtId="0" fontId="2" fillId="4" borderId="11" xfId="0" applyFont="1" applyFill="1" applyBorder="1" applyAlignment="1">
      <alignment horizontal="right"/>
    </xf>
    <xf numFmtId="0" fontId="6" fillId="2" borderId="0" xfId="0" applyFont="1" applyFill="1" applyAlignment="1">
      <alignment vertical="center"/>
    </xf>
    <xf numFmtId="0" fontId="9" fillId="6" borderId="3" xfId="0" applyFont="1" applyFill="1" applyBorder="1" applyAlignment="1">
      <alignment horizontal="left" vertical="center"/>
    </xf>
    <xf numFmtId="0" fontId="12" fillId="6" borderId="3" xfId="0" applyFont="1" applyFill="1" applyBorder="1" applyAlignment="1">
      <alignment horizontal="left" vertical="center"/>
    </xf>
    <xf numFmtId="0" fontId="2" fillId="2" borderId="0" xfId="0" applyFont="1" applyFill="1" applyAlignment="1">
      <alignment vertical="center"/>
    </xf>
    <xf numFmtId="0" fontId="2" fillId="2" borderId="0" xfId="0" applyFont="1" applyFill="1" applyAlignment="1">
      <alignment horizontal="right" vertical="center"/>
    </xf>
  </cellXfs>
  <cellStyles count="47">
    <cellStyle name="20% — акцент1" xfId="24" builtinId="30" customBuiltin="1"/>
    <cellStyle name="20% — акцент2" xfId="28" builtinId="34" customBuiltin="1"/>
    <cellStyle name="20% — акцент3" xfId="32" builtinId="38" customBuiltin="1"/>
    <cellStyle name="20% — акцент4" xfId="36" builtinId="42" customBuiltin="1"/>
    <cellStyle name="20% — акцент5" xfId="40" builtinId="46" customBuiltin="1"/>
    <cellStyle name="20% — акцент6" xfId="44" builtinId="50" customBuiltin="1"/>
    <cellStyle name="40% — акцент1" xfId="25" builtinId="31" customBuiltin="1"/>
    <cellStyle name="40% — акцент2" xfId="29" builtinId="35" customBuiltin="1"/>
    <cellStyle name="40% — акцент3" xfId="33" builtinId="39" customBuiltin="1"/>
    <cellStyle name="40% — акцент4" xfId="37" builtinId="43" customBuiltin="1"/>
    <cellStyle name="40% — акцент5" xfId="41" builtinId="47" customBuiltin="1"/>
    <cellStyle name="40% — акцент6" xfId="45" builtinId="51" customBuiltin="1"/>
    <cellStyle name="60% — акцент1" xfId="26" builtinId="32" customBuiltin="1"/>
    <cellStyle name="60% — акцент2" xfId="30" builtinId="36" customBuiltin="1"/>
    <cellStyle name="60% — акцент3" xfId="34" builtinId="40" customBuiltin="1"/>
    <cellStyle name="60% — акцент4" xfId="38" builtinId="44" customBuiltin="1"/>
    <cellStyle name="60% — акцент5" xfId="42" builtinId="48" customBuiltin="1"/>
    <cellStyle name="60% — акцент6" xfId="46" builtinId="52" customBuiltin="1"/>
    <cellStyle name="Акцент1" xfId="23" builtinId="29" customBuiltin="1"/>
    <cellStyle name="Акцент2" xfId="27" builtinId="33" customBuiltin="1"/>
    <cellStyle name="Акцент3" xfId="31" builtinId="37" customBuiltin="1"/>
    <cellStyle name="Акцент4" xfId="35" builtinId="41" customBuiltin="1"/>
    <cellStyle name="Акцент5" xfId="39" builtinId="45" customBuiltin="1"/>
    <cellStyle name="Акцент6" xfId="43" builtinId="49" customBuiltin="1"/>
    <cellStyle name="Ввод " xfId="14" builtinId="20" customBuiltin="1"/>
    <cellStyle name="Вывод" xfId="15" builtinId="21" customBuiltin="1"/>
    <cellStyle name="Вычисление" xfId="16" builtinId="22" customBuiltin="1"/>
    <cellStyle name="Денежный" xfId="3" builtinId="4" customBuiltin="1"/>
    <cellStyle name="Денежный [0]" xfId="4" builtinId="7" customBuiltin="1"/>
    <cellStyle name="Заголовок 1" xfId="7" builtinId="16" customBuiltin="1"/>
    <cellStyle name="Заголовок 2" xfId="8" builtinId="17" customBuiltin="1"/>
    <cellStyle name="Заголовок 3" xfId="9" builtinId="18" customBuiltin="1"/>
    <cellStyle name="Заголовок 4" xfId="10" builtinId="19" customBuiltin="1"/>
    <cellStyle name="Итог" xfId="22" builtinId="25" customBuiltin="1"/>
    <cellStyle name="Контрольная ячейка" xfId="18" builtinId="23" customBuiltin="1"/>
    <cellStyle name="Название" xfId="6" builtinId="15" customBuiltin="1"/>
    <cellStyle name="Нейтральный" xfId="13" builtinId="28" customBuiltin="1"/>
    <cellStyle name="Обычный" xfId="0" builtinId="0" customBuiltin="1"/>
    <cellStyle name="Плохой" xfId="12" builtinId="27" customBuiltin="1"/>
    <cellStyle name="Пояснение" xfId="21" builtinId="53" customBuiltin="1"/>
    <cellStyle name="Примечание" xfId="20" builtinId="10" customBuiltin="1"/>
    <cellStyle name="Процентный" xfId="5" builtinId="5" customBuiltin="1"/>
    <cellStyle name="Связанная ячейка" xfId="17" builtinId="24" customBuiltin="1"/>
    <cellStyle name="Текст предупреждения" xfId="19" builtinId="11" customBuiltin="1"/>
    <cellStyle name="Финансовый" xfId="1" builtinId="3" customBuiltin="1"/>
    <cellStyle name="Финансовый [0]" xfId="2" builtinId="6" customBuiltin="1"/>
    <cellStyle name="Хороший" xfId="11" builtinId="26" customBuiltin="1"/>
  </cellStyles>
  <dxfs count="319">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numFmt numFmtId="0" formatCode="General"/>
      <fill>
        <patternFill patternType="solid">
          <fgColor indexed="64"/>
          <bgColor theme="0" tint="-4.9989318521683403E-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6"/>
          <bgColor theme="6"/>
        </patternFill>
      </fill>
    </dxf>
    <dxf>
      <font>
        <b val="0"/>
        <i val="0"/>
        <color theme="1"/>
      </font>
      <fill>
        <patternFill patternType="solid">
          <fgColor theme="6"/>
          <bgColor theme="6"/>
        </patternFill>
      </fill>
    </dxf>
    <dxf>
      <font>
        <b/>
        <i val="0"/>
      </font>
      <fill>
        <patternFill>
          <bgColor theme="0" tint="-4.9989318521683403E-2"/>
        </patternFill>
      </fill>
      <border>
        <top style="double">
          <color theme="1"/>
        </top>
      </border>
    </dxf>
    <dxf>
      <font>
        <b/>
        <i val="0"/>
        <color theme="1"/>
      </font>
      <fill>
        <patternFill patternType="solid">
          <fgColor theme="6"/>
          <bgColor theme="6"/>
        </patternFill>
      </fill>
      <border>
        <bottom style="medium">
          <color theme="1"/>
        </bottom>
      </border>
    </dxf>
    <dxf>
      <font>
        <color theme="1"/>
      </font>
      <border>
        <top style="medium">
          <color theme="1"/>
        </top>
        <bottom style="medium">
          <color theme="1"/>
        </bottom>
      </border>
    </dxf>
  </dxfs>
  <tableStyles count="1" defaultTableStyle="TableStyleMedium2" defaultPivotStyle="PivotStyleLight16">
    <tableStyle name="Месяц" pivot="0" count="7" xr9:uid="{A218F636-5E93-4EF7-AB82-20AA54AF8619}">
      <tableStyleElement type="wholeTable" dxfId="318"/>
      <tableStyleElement type="headerRow" dxfId="317"/>
      <tableStyleElement type="totalRow" dxfId="316"/>
      <tableStyleElement type="firstColumn" dxfId="315"/>
      <tableStyleElement type="lastColumn" dxfId="314"/>
      <tableStyleElement type="firstRowStripe" dxfId="313"/>
      <tableStyleElement type="firstColumnStripe" dxfId="31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96969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748EA8"/>
      <rgbColor rgb="00339966"/>
      <rgbColor rgb="00739ED3"/>
      <rgbColor rgb="00ECF5D7"/>
      <rgbColor rgb="00993300"/>
      <rgbColor rgb="00993366"/>
      <rgbColor rgb="00F1F6F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6F67511-A766-40FF-AF76-AFD3C9AB3351}" name="Октябрь" displayName="Октябрь" ref="B109:L117" totalsRowCount="1" headerRowDxfId="99" headerRowBorderDxfId="98" tableBorderDxfId="97" totalsRowBorderDxfId="96">
  <autoFilter ref="B109:L116" xr:uid="{F67B7967-3F03-4BD5-8BE6-9F150C9392B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A4410A8A-B46D-4414-ABA1-40C704566779}" name="Октябрь" totalsRowLabel="Итого часов за неделю" dataDxfId="95" totalsRowDxfId="94"/>
    <tableColumn id="2" xr3:uid="{BB0269CC-FB36-4A0B-B938-4F55AD919D4E}" name="Неделя 1" totalsRowFunction="sum" dataDxfId="93" totalsRowDxfId="92"/>
    <tableColumn id="3" xr3:uid="{1D5CD41B-8D61-4CB3-9A76-C20048608690}" name="Сверхурочные" totalsRowFunction="sum" dataDxfId="91" totalsRowDxfId="90"/>
    <tableColumn id="4" xr3:uid="{026F92A4-4735-444C-B6F8-0FB0DB79B72C}" name="Неделя 2" totalsRowFunction="sum" dataDxfId="89" totalsRowDxfId="88"/>
    <tableColumn id="5" xr3:uid="{20C4098A-1FEF-4C77-B109-C088A8D3D9AB}" name="Сверхурочные " totalsRowFunction="sum" dataDxfId="87" totalsRowDxfId="86"/>
    <tableColumn id="6" xr3:uid="{D3DD8D4E-0E04-493F-A066-8E48E088771F}" name="Неделя 3" totalsRowFunction="sum" dataDxfId="85" totalsRowDxfId="84"/>
    <tableColumn id="7" xr3:uid="{0D16F2F1-0C11-4551-A1E1-DEFC85306E25}" name="Сверхурочные  " totalsRowFunction="sum" dataDxfId="83" totalsRowDxfId="82"/>
    <tableColumn id="8" xr3:uid="{503FC865-32F4-4F7F-8DAE-E53C1CCBD3EC}" name="Неделя 4" totalsRowFunction="sum" dataDxfId="81" totalsRowDxfId="80"/>
    <tableColumn id="9" xr3:uid="{251CEC17-4872-400C-A9CD-A0047FF936F3}" name="Сверхурочные   " totalsRowFunction="sum" dataDxfId="79" totalsRowDxfId="78"/>
    <tableColumn id="10" xr3:uid="{78299647-4A6C-4409-A71E-8DB4B8DF3485}" name="Неделя 5" totalsRowFunction="sum" dataDxfId="77" totalsRowDxfId="76"/>
    <tableColumn id="11" xr3:uid="{6423840D-450F-439C-A9D4-A71BA5BCC29E}" name="Сверхурочные    " totalsRowFunction="sum" dataDxfId="75" totalsRowDxfId="74"/>
  </tableColumns>
  <tableStyleInfo name="Месяц" showFirstColumn="1" showLastColumn="0" showRowStripes="0" showColumnStripes="0"/>
  <extLst>
    <ext xmlns:x14="http://schemas.microsoft.com/office/spreadsheetml/2009/9/main" uri="{504A1905-F514-4f6f-8877-14C23A59335A}">
      <x14:table altTextSummary="Введите в этой таблице количество нормативных и сверхурочных часов для недель 1, 2, 3, 4 и 5 в октябре. Общее количество часов за каждую неделю рассчитывается автоматически."/>
    </ext>
  </extLst>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DDA9996-91F8-4F14-A805-99E26FEE44F3}" name="Ноябрь" displayName="Ноябрь" ref="B120:L128" totalsRowCount="1" headerRowDxfId="73" headerRowBorderDxfId="72" tableBorderDxfId="71" totalsRowBorderDxfId="70">
  <autoFilter ref="B120:L127" xr:uid="{2A446B1B-F4E2-460C-AE18-09EE4730FFA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6C78C1FB-395B-412E-BD77-1708DC85F5B5}" name="Ноябрь" totalsRowLabel="Итого часов за неделю" dataDxfId="69" totalsRowDxfId="68"/>
    <tableColumn id="2" xr3:uid="{31AA9F6D-16D0-44A5-8DD4-EE93A685BA0F}" name="Неделя 1" totalsRowFunction="sum" dataDxfId="67" totalsRowDxfId="66"/>
    <tableColumn id="3" xr3:uid="{87FBFC91-FB3C-4D0C-8C1D-EC9FA72294B1}" name="Сверхурочные" totalsRowFunction="sum" dataDxfId="65" totalsRowDxfId="64"/>
    <tableColumn id="4" xr3:uid="{B67EE30F-317A-4D89-AB82-ABB673C38C38}" name="Неделя 2" totalsRowFunction="sum" dataDxfId="63" totalsRowDxfId="62"/>
    <tableColumn id="5" xr3:uid="{501463CF-F541-45D2-A058-07D322945E06}" name="Сверхурочные " totalsRowFunction="sum" dataDxfId="61" totalsRowDxfId="60"/>
    <tableColumn id="6" xr3:uid="{18CDF25D-90CE-4A65-A2F2-D748F8F06B24}" name="Неделя 3" totalsRowFunction="sum" dataDxfId="59" totalsRowDxfId="58"/>
    <tableColumn id="7" xr3:uid="{91661580-8475-4762-9FBD-5B94D5936DCF}" name="Сверхурочные  " totalsRowFunction="sum" dataDxfId="57" totalsRowDxfId="56"/>
    <tableColumn id="8" xr3:uid="{732422D3-1040-4FA9-91DC-6EEEBE0CCBF3}" name="Неделя 4" totalsRowFunction="sum" dataDxfId="55" totalsRowDxfId="54"/>
    <tableColumn id="9" xr3:uid="{BDECB338-9CFD-4E11-B5A5-E39E6D16EE39}" name="Сверхурочные   " totalsRowFunction="sum" dataDxfId="53" totalsRowDxfId="52"/>
    <tableColumn id="10" xr3:uid="{F06887EC-8EB5-4328-801F-9CF56DFE4B3C}" name="Неделя 5" totalsRowFunction="sum" dataDxfId="51" totalsRowDxfId="50"/>
    <tableColumn id="11" xr3:uid="{9773FFAF-7478-4358-861A-BBFD888914FA}" name="Сверхурочные    " totalsRowFunction="sum" dataDxfId="49" totalsRowDxfId="48"/>
  </tableColumns>
  <tableStyleInfo name="Месяц" showFirstColumn="1" showLastColumn="0" showRowStripes="0" showColumnStripes="0"/>
  <extLst>
    <ext xmlns:x14="http://schemas.microsoft.com/office/spreadsheetml/2009/9/main" uri="{504A1905-F514-4f6f-8877-14C23A59335A}">
      <x14:table altTextSummary="Введите в этой таблице количество нормативных и сверхурочных часов для недель 1, 2, 3, 4 и 5 в ноябре. Общее количество часов за каждую неделю рассчитывается автоматически."/>
    </ext>
  </extLst>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F7C97B8-EA8A-47B4-B40D-F9FC14BE6CA5}" name="Декабрь" displayName="Декабрь" ref="B131:L139" totalsRowCount="1" headerRowDxfId="47" headerRowBorderDxfId="46" tableBorderDxfId="45" totalsRowBorderDxfId="44">
  <autoFilter ref="B131:L138" xr:uid="{FB6BB41D-AAA4-4F36-BF78-80EB5A78FD4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A0F31570-295C-489B-9E58-43B486CB2B01}" name="Декабрь" totalsRowLabel="Итого часов за неделю" dataDxfId="43" totalsRowDxfId="42"/>
    <tableColumn id="2" xr3:uid="{5012D228-05F1-435F-9937-47B2D484F4B7}" name="Неделя 1" totalsRowFunction="sum" dataDxfId="41" totalsRowDxfId="40"/>
    <tableColumn id="3" xr3:uid="{31472287-4BDA-4E8C-9EDD-0EFCBC96EA80}" name="Сверхурочные" totalsRowFunction="sum" dataDxfId="39" totalsRowDxfId="38"/>
    <tableColumn id="4" xr3:uid="{47358E04-03CD-43BD-ABD8-FB262518545A}" name="Неделя 2" totalsRowFunction="min" dataDxfId="37" totalsRowDxfId="36"/>
    <tableColumn id="5" xr3:uid="{C9CBDD97-C367-4F2E-8487-1447164E5E5B}" name="Сверхурочные " totalsRowFunction="sum" dataDxfId="35" totalsRowDxfId="34"/>
    <tableColumn id="6" xr3:uid="{03F0F07B-825F-472D-B9B9-F3702768FF96}" name="Неделя 3" totalsRowFunction="sum" dataDxfId="33" totalsRowDxfId="32"/>
    <tableColumn id="7" xr3:uid="{D6242C18-1D01-4037-B86C-EE4E97893FF9}" name="Сверхурочные  " totalsRowFunction="sum" dataDxfId="31" totalsRowDxfId="30"/>
    <tableColumn id="8" xr3:uid="{009B799F-5FC6-4119-96BF-7AB2756CF004}" name="Неделя 4" totalsRowFunction="sum" dataDxfId="29" totalsRowDxfId="28"/>
    <tableColumn id="9" xr3:uid="{7EC23C3D-63F8-4D5C-A30E-83F3A27C2112}" name="Сверхурочные   " totalsRowFunction="sum" dataDxfId="27" totalsRowDxfId="26"/>
    <tableColumn id="10" xr3:uid="{98BBA5E2-3F7C-4700-9421-2CA07A24AFE3}" name="Неделя 5" totalsRowFunction="sum" dataDxfId="25" totalsRowDxfId="24"/>
    <tableColumn id="11" xr3:uid="{2BF9589B-23B5-4FCC-845D-89579A2CBD62}" name="Сверхурочные    " totalsRowFunction="sum" dataDxfId="23" totalsRowDxfId="22"/>
  </tableColumns>
  <tableStyleInfo name="Месяц" showFirstColumn="1" showLastColumn="0" showRowStripes="0" showColumnStripes="0"/>
  <extLst>
    <ext xmlns:x14="http://schemas.microsoft.com/office/spreadsheetml/2009/9/main" uri="{504A1905-F514-4f6f-8877-14C23A59335A}">
      <x14:table altTextSummary="Введите в этой таблице количество нормативных и сверхурочных часов для недель 1, 2, 3, 4 и 5 в декабре. Общее количество часов за каждую неделю рассчитывается автоматически."/>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E32894B-BAA2-41E6-9B75-D05EC24E1E63}" name="Январь" displayName="Январь" ref="B7:L15" totalsRowCount="1" headerRowDxfId="311" headerRowBorderDxfId="310" tableBorderDxfId="309" totalsRowBorderDxfId="308">
  <autoFilter ref="B7:L14" xr:uid="{0282621F-626C-4A15-B2F7-3B136457663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D31FB7C0-97BD-4F4B-95F3-7B7EACCACD96}" name="Январь" totalsRowLabel="Итого часов за неделю" dataDxfId="21" totalsRowDxfId="20"/>
    <tableColumn id="3" xr3:uid="{0888F424-0DF7-41ED-B172-05D5CBDCB9BD}" name="Неделя 1" totalsRowFunction="sum" dataDxfId="19" totalsRowDxfId="18"/>
    <tableColumn id="4" xr3:uid="{7826FBA5-8DE1-499A-A03C-3AA12C5B9781}" name="Сверхурочные" totalsRowFunction="sum" dataDxfId="17" totalsRowDxfId="16"/>
    <tableColumn id="5" xr3:uid="{49EBA506-90BD-4311-999D-F9F8F67D08F4}" name="Неделя 2" totalsRowFunction="sum" dataDxfId="15" totalsRowDxfId="14"/>
    <tableColumn id="6" xr3:uid="{8D73B8ED-F425-4C4B-9C5A-02DC73F36E85}" name="Сверхурочные " totalsRowFunction="sum" dataDxfId="13" totalsRowDxfId="12"/>
    <tableColumn id="7" xr3:uid="{7447502D-CFA4-4BFE-BCA2-CE285A9217AB}" name="Неделя 3" totalsRowFunction="sum" dataDxfId="11" totalsRowDxfId="10"/>
    <tableColumn id="8" xr3:uid="{36484095-0E5F-42C0-AC2C-CA7721DBC234}" name="Сверхурочные  " totalsRowFunction="sum" dataDxfId="9" totalsRowDxfId="8"/>
    <tableColumn id="9" xr3:uid="{3BA3D327-24D3-42FA-B352-599C5F4125C4}" name="Неделя 4" totalsRowFunction="sum" dataDxfId="7" totalsRowDxfId="6"/>
    <tableColumn id="10" xr3:uid="{3120FB78-F97A-48DA-B927-8AD7AB4C72C0}" name="Сверхурочные   " totalsRowFunction="sum" dataDxfId="5" totalsRowDxfId="4"/>
    <tableColumn id="11" xr3:uid="{1B3CF10F-2ACA-4E67-AC02-7E2D32044B5A}" name="Неделя 5" totalsRowFunction="sum" dataDxfId="3" totalsRowDxfId="2"/>
    <tableColumn id="12" xr3:uid="{5E46377A-8967-4D31-8F8D-AEE2BAA16DF2}" name="Сверхурочные    " totalsRowFunction="sum" dataDxfId="1" totalsRowDxfId="0"/>
  </tableColumns>
  <tableStyleInfo name="Месяц" showFirstColumn="1" showLastColumn="0" showRowStripes="0" showColumnStripes="0"/>
  <extLst>
    <ext xmlns:x14="http://schemas.microsoft.com/office/spreadsheetml/2009/9/main" uri="{504A1905-F514-4f6f-8877-14C23A59335A}">
      <x14:table altTextSummary="Введите в этой таблице количество нормативных и сверхурочных часов для недель 1, 2, 3, 4 и 5 в январе. Общее количество часов за каждую неделю рассчитывается автоматически."/>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92B936B-1682-49F8-81E6-FDE63F10BBDE}" name="Февраль" displayName="Февраль" ref="B18:L26" totalsRowCount="1" headerRowDxfId="307" headerRowBorderDxfId="306" tableBorderDxfId="305" totalsRowBorderDxfId="304">
  <autoFilter ref="B18:L25" xr:uid="{15ADF74F-0DD2-4281-BB67-1CF1DEB998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A3D5B52F-018F-4315-A1A8-034B29F99ACC}" name="Февраль" totalsRowLabel="Итого часов за неделю" dataDxfId="303" totalsRowDxfId="302"/>
    <tableColumn id="2" xr3:uid="{83606C4A-4FED-4ED1-B401-C7F2B1D34F20}" name="Неделя 1" totalsRowFunction="sum" dataDxfId="301" totalsRowDxfId="300"/>
    <tableColumn id="3" xr3:uid="{82AE0AD7-E9EE-45A5-AAC0-91794FD3408C}" name="Сверхурочные" totalsRowFunction="sum" dataDxfId="299" totalsRowDxfId="298"/>
    <tableColumn id="4" xr3:uid="{1526434F-E492-46B3-A0DC-F8EDD757E307}" name="Неделя 2" totalsRowFunction="sum" dataDxfId="297" totalsRowDxfId="296"/>
    <tableColumn id="5" xr3:uid="{6D5C0031-BA68-4C3C-8CA0-05EB3D719FD2}" name="Сверхурочные " totalsRowFunction="sum" dataDxfId="295" totalsRowDxfId="294"/>
    <tableColumn id="6" xr3:uid="{7ECFDFAC-8721-4AA0-8C04-5FC9711EADB4}" name="Неделя 3" totalsRowFunction="sum" dataDxfId="293" totalsRowDxfId="292"/>
    <tableColumn id="7" xr3:uid="{EC9C2F17-DEF9-4E23-BC7F-03881567025E}" name="Сверхурочные  " totalsRowFunction="sum" dataDxfId="291" totalsRowDxfId="290"/>
    <tableColumn id="8" xr3:uid="{32BB31BA-03C8-4D15-BE68-EE275A871FE0}" name="Неделя 4" totalsRowFunction="sum" dataDxfId="289" totalsRowDxfId="288"/>
    <tableColumn id="9" xr3:uid="{F1FB0FD6-19F9-4176-AE23-ED7B92EF0493}" name="Сверхурочные   " totalsRowFunction="sum" dataDxfId="287" totalsRowDxfId="286"/>
    <tableColumn id="10" xr3:uid="{94A1C522-2CBA-4ADD-A762-BE7393F4806D}" name="Неделя 5" totalsRowFunction="sum" dataDxfId="285" totalsRowDxfId="284"/>
    <tableColumn id="11" xr3:uid="{0A1D3407-A927-40A1-8A92-06A195EB2796}" name="Сверхурочные    " totalsRowFunction="sum" dataDxfId="283" totalsRowDxfId="282"/>
  </tableColumns>
  <tableStyleInfo name="Месяц" showFirstColumn="1" showLastColumn="0" showRowStripes="0" showColumnStripes="0"/>
  <extLst>
    <ext xmlns:x14="http://schemas.microsoft.com/office/spreadsheetml/2009/9/main" uri="{504A1905-F514-4f6f-8877-14C23A59335A}">
      <x14:table altTextSummary="Введите в этой таблице количество нормативных и сверхурочных часов для недель 1, 2, 3, 4 и 5 в феврале. Общее количество часов за каждую неделю рассчитывается автоматически."/>
    </ext>
  </extLst>
</table>
</file>

<file path=xl/tables/table3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48E02FE-36E7-4519-8643-47C19428F545}" name="Март" displayName="Март" ref="B29:L37" totalsRowCount="1" headerRowDxfId="281" headerRowBorderDxfId="280" tableBorderDxfId="279" totalsRowBorderDxfId="278">
  <autoFilter ref="B29:L36" xr:uid="{5337DA14-7C4B-4AF8-A129-85C0C2D52F2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9AEB9E35-98FB-47CE-9A5B-871E82299CBE}" name="Март" totalsRowLabel="Итого часов за неделю" dataDxfId="277" totalsRowDxfId="276"/>
    <tableColumn id="2" xr3:uid="{88FEF7CD-D1A6-4AFB-BAAC-810AA140AFCB}" name="Неделя 1" totalsRowFunction="sum" dataDxfId="275" totalsRowDxfId="274"/>
    <tableColumn id="3" xr3:uid="{66377E82-12DD-4BE5-9735-4446A0456DD7}" name="Сверхурочные" totalsRowFunction="sum" dataDxfId="273" totalsRowDxfId="272"/>
    <tableColumn id="4" xr3:uid="{0D33BF2F-AE15-4C62-8F5F-0BDDFAAFF3F3}" name="Неделя 2" totalsRowFunction="sum" dataDxfId="271" totalsRowDxfId="270"/>
    <tableColumn id="5" xr3:uid="{B6E781D2-1186-44C5-991F-9438AAE94877}" name="Сверхурочные " totalsRowFunction="sum" dataDxfId="269" totalsRowDxfId="268"/>
    <tableColumn id="6" xr3:uid="{F3AEBB90-A906-4AFC-9A68-EF80CE823209}" name="Неделя 3" totalsRowFunction="sum" dataDxfId="267" totalsRowDxfId="266"/>
    <tableColumn id="7" xr3:uid="{5560FBAC-7F56-47C7-B4FE-9B6258A1C432}" name="Сверхурочные  " totalsRowFunction="sum" dataDxfId="265" totalsRowDxfId="264"/>
    <tableColumn id="8" xr3:uid="{48F67668-3FD2-4D8F-B5C7-00C806671B19}" name="Неделя 4" totalsRowFunction="sum" dataDxfId="263" totalsRowDxfId="262"/>
    <tableColumn id="9" xr3:uid="{1E51A344-FB31-4730-857E-8076E62CBA9F}" name="Сверхурочные   " totalsRowFunction="sum" dataDxfId="261" totalsRowDxfId="260"/>
    <tableColumn id="10" xr3:uid="{24C8ABA3-E398-4978-9946-0DE665D57F0F}" name="Неделя 5" totalsRowFunction="sum" dataDxfId="259" totalsRowDxfId="258"/>
    <tableColumn id="11" xr3:uid="{A48B6307-51A6-4DAC-B619-F89ED0BC6465}" name="Сверхурочные    " totalsRowFunction="sum" dataDxfId="257" totalsRowDxfId="256"/>
  </tableColumns>
  <tableStyleInfo name="Месяц" showFirstColumn="1" showLastColumn="0" showRowStripes="0" showColumnStripes="0"/>
  <extLst>
    <ext xmlns:x14="http://schemas.microsoft.com/office/spreadsheetml/2009/9/main" uri="{504A1905-F514-4f6f-8877-14C23A59335A}">
      <x14:table altTextSummary="Введите в этой таблице количество нормативных и сверхурочных часов для недель 1, 2, 3, 4 и 5 в марте. Общее количество часов за каждую неделю рассчитывается автоматически."/>
    </ext>
  </extLst>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E2589FD-3647-4E2C-B4DF-64946B05BAC1}" name="Апрель" displayName="Апрель" ref="B41:L49" totalsRowCount="1" headerRowDxfId="255" headerRowBorderDxfId="254" tableBorderDxfId="253" totalsRowBorderDxfId="252">
  <autoFilter ref="B41:L48" xr:uid="{C5F81F0D-AD05-4C80-A64A-58A19339ABE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E7C3AAE6-9282-4E6F-8730-0BB57F7AC3EA}" name="Апрель" totalsRowLabel="Итого часов за неделю" dataDxfId="251" totalsRowDxfId="250"/>
    <tableColumn id="2" xr3:uid="{4D1ED94D-F8B7-43A3-AC8C-1B7DCF9ABF01}" name="Неделя 1" totalsRowFunction="sum" dataDxfId="249" totalsRowDxfId="248"/>
    <tableColumn id="3" xr3:uid="{DA67953C-F09C-4334-B2A5-D67A2259115A}" name="Сверхурочные" totalsRowFunction="sum" dataDxfId="247" totalsRowDxfId="246"/>
    <tableColumn id="4" xr3:uid="{29C3B96D-43E3-4C54-A331-A7CA61A77078}" name="Неделя 2" totalsRowFunction="sum" dataDxfId="245" totalsRowDxfId="244"/>
    <tableColumn id="5" xr3:uid="{7D9927E7-FE2D-4A93-8083-025F7F5DB3AC}" name="Сверхурочные " totalsRowFunction="sum" dataDxfId="243" totalsRowDxfId="242"/>
    <tableColumn id="6" xr3:uid="{472D8DBD-D3FF-4E20-8E99-91374DD49D2B}" name="Неделя 3" totalsRowFunction="sum" dataDxfId="241" totalsRowDxfId="240"/>
    <tableColumn id="7" xr3:uid="{DB0DD992-BC9D-4030-89C8-19AC19145A7C}" name="Сверхурочные  " totalsRowFunction="sum" dataDxfId="239" totalsRowDxfId="238"/>
    <tableColumn id="8" xr3:uid="{1949E38B-76FD-490F-B391-471F5EF8529B}" name="Неделя 4" totalsRowFunction="sum" dataDxfId="237" totalsRowDxfId="236"/>
    <tableColumn id="9" xr3:uid="{B12CD2C8-4523-4D03-967D-9F50B83BB173}" name="Сверхурочные   " totalsRowFunction="sum" dataDxfId="235" totalsRowDxfId="234"/>
    <tableColumn id="10" xr3:uid="{0B0B45A5-C7EA-4B2B-A9D4-E1AAC28A279C}" name="Неделя 5" totalsRowFunction="sum" dataDxfId="233" totalsRowDxfId="232"/>
    <tableColumn id="11" xr3:uid="{A607CFA4-6DF7-46F0-B4B5-AF5561323311}" name="Сверхурочные    " totalsRowFunction="sum" dataDxfId="231" totalsRowDxfId="230"/>
  </tableColumns>
  <tableStyleInfo name="Месяц" showFirstColumn="1" showLastColumn="0" showRowStripes="0" showColumnStripes="0"/>
  <extLst>
    <ext xmlns:x14="http://schemas.microsoft.com/office/spreadsheetml/2009/9/main" uri="{504A1905-F514-4f6f-8877-14C23A59335A}">
      <x14:table altTextSummary="Введите в этой таблице количество нормативных и сверхурочных часов для недель 1, 2, 3, 4 и 5 в апреле. Общее количество часов за каждую неделю рассчитывается автоматически."/>
    </ext>
  </extLst>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C587505-0952-437C-B254-00B2A0977AFA}" name="Май" displayName="Май" ref="B52:L60" totalsRowCount="1" headerRowDxfId="229" headerRowBorderDxfId="228" tableBorderDxfId="227" totalsRowBorderDxfId="226">
  <autoFilter ref="B52:L59" xr:uid="{1B96033E-05C9-45E4-90DC-6AF9CCEC003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B57A6C92-E555-486E-811A-694BE87F3B93}" name="Май" totalsRowLabel="Итого часов за неделю" dataDxfId="225" totalsRowDxfId="224"/>
    <tableColumn id="2" xr3:uid="{7A5BBA4C-386D-4C70-9814-E827E5F88373}" name="Неделя 1" totalsRowFunction="sum" dataDxfId="223" totalsRowDxfId="222"/>
    <tableColumn id="3" xr3:uid="{1A2CBDA5-E11B-4E40-A783-2C3BE945E760}" name="Сверхурочные" totalsRowFunction="sum" dataDxfId="221" totalsRowDxfId="220"/>
    <tableColumn id="4" xr3:uid="{93D78D3E-68F6-4996-AA5E-9C5CE6BE8E50}" name="Неделя 2" totalsRowFunction="sum" dataDxfId="219" totalsRowDxfId="218"/>
    <tableColumn id="5" xr3:uid="{B220762F-3BE5-45A4-9319-A682B9225596}" name="Сверхурочные " totalsRowFunction="sum" dataDxfId="217" totalsRowDxfId="216"/>
    <tableColumn id="6" xr3:uid="{D62E67E4-4788-4561-9E95-F2785161CBCF}" name="Неделя 3" totalsRowFunction="sum" dataDxfId="215" totalsRowDxfId="214"/>
    <tableColumn id="7" xr3:uid="{302457BD-DAF5-4C4D-A125-34EF436AD99B}" name="Сверхурочные  " totalsRowFunction="sum" dataDxfId="213" totalsRowDxfId="212"/>
    <tableColumn id="8" xr3:uid="{03F53539-8DF7-4964-B0F2-76E0BBC1A588}" name="Неделя 4" totalsRowFunction="sum" dataDxfId="211" totalsRowDxfId="210"/>
    <tableColumn id="9" xr3:uid="{6F48698B-C4BD-4098-A9D0-C6814A1829CA}" name="Сверхурочные   " totalsRowFunction="sum" dataDxfId="209" totalsRowDxfId="208"/>
    <tableColumn id="10" xr3:uid="{441F074A-3A6E-4273-AAD4-FFA1C9EE548C}" name="Неделя 5" totalsRowFunction="sum" dataDxfId="207" totalsRowDxfId="206"/>
    <tableColumn id="11" xr3:uid="{4433D6DA-6FE8-475A-9C1C-681C5B262BBF}" name="Сверхурочные    " totalsRowFunction="sum" dataDxfId="205" totalsRowDxfId="204"/>
  </tableColumns>
  <tableStyleInfo name="Месяц" showFirstColumn="1" showLastColumn="0" showRowStripes="0" showColumnStripes="0"/>
  <extLst>
    <ext xmlns:x14="http://schemas.microsoft.com/office/spreadsheetml/2009/9/main" uri="{504A1905-F514-4f6f-8877-14C23A59335A}">
      <x14:table altTextSummary="Введите в этой таблице количество нормативных и сверхурочных часов для недель 1, 2, 3, 4 и 5 в мае. Общее количество часов за каждую неделю рассчитывается автоматически."/>
    </ext>
  </extLst>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3BFF0C5-2E1C-491D-A916-CE7F0F7B2EA9}" name="Июнь" displayName="Июнь" ref="B63:L71" totalsRowCount="1" headerRowDxfId="203" headerRowBorderDxfId="202" tableBorderDxfId="201" totalsRowBorderDxfId="200">
  <autoFilter ref="B63:L70" xr:uid="{C40DCCDD-8B2A-4E38-AB0B-35926F2480C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6C30C512-7F5E-4BCB-8F40-397519A2AE95}" name="Июнь" totalsRowLabel="Итого часов за неделю" dataDxfId="199" totalsRowDxfId="198"/>
    <tableColumn id="2" xr3:uid="{989196AB-A0B3-47FD-8120-C5D29A7C51D4}" name="Неделя 1" totalsRowFunction="sum" dataDxfId="197" totalsRowDxfId="196"/>
    <tableColumn id="3" xr3:uid="{AC32CF20-6F53-4629-903D-208145E4A328}" name="Сверхурочные" totalsRowFunction="sum" dataDxfId="195" totalsRowDxfId="194"/>
    <tableColumn id="4" xr3:uid="{DCB07C4B-2497-4C89-B69B-D5C4A86FA821}" name="Неделя 2" totalsRowFunction="sum" dataDxfId="193" totalsRowDxfId="192"/>
    <tableColumn id="5" xr3:uid="{B7FA3CC3-70CD-40E8-9492-7CA231352C36}" name="Сверхурочные " totalsRowFunction="sum" dataDxfId="191" totalsRowDxfId="190"/>
    <tableColumn id="6" xr3:uid="{D0141800-9597-4827-8A71-0184C4E0EECC}" name="Неделя 3" totalsRowFunction="sum" dataDxfId="189" totalsRowDxfId="188"/>
    <tableColumn id="7" xr3:uid="{0AF60E37-B215-43D1-AF2A-01457E250502}" name="Сверхурочные  " totalsRowFunction="sum" dataDxfId="187" totalsRowDxfId="186"/>
    <tableColumn id="8" xr3:uid="{BE431083-1A86-47ED-B1D9-4FF6D273D138}" name="Неделя 4" totalsRowFunction="sum" dataDxfId="185" totalsRowDxfId="184"/>
    <tableColumn id="9" xr3:uid="{FEBF4C2B-66B7-44AB-A950-977FB72D3BFA}" name="Сверхурочные   " totalsRowFunction="sum" dataDxfId="183" totalsRowDxfId="182"/>
    <tableColumn id="10" xr3:uid="{0D666830-069B-4C25-A6A6-50F9A8900B2D}" name="Неделя 5" totalsRowFunction="sum" dataDxfId="181" totalsRowDxfId="180"/>
    <tableColumn id="11" xr3:uid="{ACD5E294-3589-4AA5-8C00-35E2330D16D4}" name="Сверхурочные    " totalsRowFunction="sum" dataDxfId="179" totalsRowDxfId="178"/>
  </tableColumns>
  <tableStyleInfo name="Месяц" showFirstColumn="1" showLastColumn="0" showRowStripes="0" showColumnStripes="0"/>
  <extLst>
    <ext xmlns:x14="http://schemas.microsoft.com/office/spreadsheetml/2009/9/main" uri="{504A1905-F514-4f6f-8877-14C23A59335A}">
      <x14:table altTextSummary="Введите в этой таблице количество нормативных и сверхурочных часов для недель 1, 2, 3, 4 и 5 в июне. Общее количество часов за каждую неделю рассчитывается автоматически."/>
    </ext>
  </extLst>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2F35140-9537-49BB-B686-7565717769A5}" name="Июль" displayName="Июль" ref="B75:L83" totalsRowCount="1" headerRowDxfId="177" headerRowBorderDxfId="176" tableBorderDxfId="175" totalsRowBorderDxfId="174">
  <autoFilter ref="B75:L82" xr:uid="{AE8E269E-2C86-4C66-BAB9-210385D439E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718AE580-188F-4C0A-970D-5C2B30B14460}" name="Июль" totalsRowLabel="Итого часов за неделю" dataDxfId="173" totalsRowDxfId="172"/>
    <tableColumn id="2" xr3:uid="{0F0D3684-F278-471A-814D-48E0D63625DC}" name="Неделя 1" totalsRowFunction="sum" dataDxfId="171" totalsRowDxfId="170"/>
    <tableColumn id="3" xr3:uid="{3D053860-9217-48CB-8A88-1A65684C5974}" name="Сверхурочные" totalsRowFunction="sum" dataDxfId="169" totalsRowDxfId="168"/>
    <tableColumn id="4" xr3:uid="{CB320BFA-01F8-4634-8C30-6964098E5AEA}" name="Неделя 2" totalsRowFunction="sum" dataDxfId="167" totalsRowDxfId="166"/>
    <tableColumn id="5" xr3:uid="{39E6AD6C-74CC-4001-B1C0-1E3329E792C5}" name="Сверхурочные " totalsRowFunction="sum" dataDxfId="165" totalsRowDxfId="164"/>
    <tableColumn id="6" xr3:uid="{E37E3196-3118-45C0-871E-88955285FB4A}" name="Неделя 3" totalsRowFunction="sum" dataDxfId="163" totalsRowDxfId="162"/>
    <tableColumn id="7" xr3:uid="{7C811F7B-7437-4007-8B56-10558ADC31EB}" name="Сверхурочные  " totalsRowFunction="sum" dataDxfId="161" totalsRowDxfId="160"/>
    <tableColumn id="8" xr3:uid="{255D2D10-422F-416D-BA66-D0C5039F1E54}" name="Неделя 4" totalsRowFunction="sum" dataDxfId="159" totalsRowDxfId="158"/>
    <tableColumn id="9" xr3:uid="{F85802AF-42D6-429F-A59A-9425F45CC258}" name="Сверхурочные   " totalsRowFunction="sum" dataDxfId="157" totalsRowDxfId="156"/>
    <tableColumn id="10" xr3:uid="{24BAC83D-9A25-4BCB-8D0E-7E3EF6C02DB1}" name="Неделя 5" totalsRowFunction="sum" dataDxfId="155" totalsRowDxfId="154"/>
    <tableColumn id="11" xr3:uid="{1B837E2D-482E-4512-A1B0-46E3950B7DB9}" name="Сверхурочные    " totalsRowFunction="sum" dataDxfId="153" totalsRowDxfId="152"/>
  </tableColumns>
  <tableStyleInfo name="Месяц" showFirstColumn="1" showLastColumn="0" showRowStripes="0" showColumnStripes="0"/>
  <extLst>
    <ext xmlns:x14="http://schemas.microsoft.com/office/spreadsheetml/2009/9/main" uri="{504A1905-F514-4f6f-8877-14C23A59335A}">
      <x14:table altTextSummary="Введите в этой таблице количество нормативных и сверхурочных часов для недель 1, 2, 3, 4 и 5 в июле. Общее количество часов за каждую неделю рассчитывается автоматически."/>
    </ext>
  </extLst>
</table>
</file>

<file path=xl/tables/table8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0B85AEC-121E-4642-AC36-6FAE959E3CCF}" name="Август" displayName="Август" ref="B86:L94" totalsRowCount="1" headerRowDxfId="151" headerRowBorderDxfId="150" tableBorderDxfId="149" totalsRowBorderDxfId="148">
  <autoFilter ref="B86:L93" xr:uid="{8D0CC8A6-123B-478E-A403-4217A242ED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FDE7CFA8-A3FC-48B8-83BC-C4687C9FE850}" name="Август" totalsRowLabel="Итого часов за неделю" dataDxfId="147" totalsRowDxfId="146"/>
    <tableColumn id="2" xr3:uid="{DA75EAB7-0598-4C0A-9247-A658B36C35ED}" name="Неделя 1" totalsRowFunction="sum" dataDxfId="145" totalsRowDxfId="144"/>
    <tableColumn id="3" xr3:uid="{1339F716-B0FE-4D3B-B40E-4BDF555322E6}" name="Сверхурочные" totalsRowFunction="sum" dataDxfId="143" totalsRowDxfId="142"/>
    <tableColumn id="4" xr3:uid="{F875E418-412D-42B6-BE61-C8A23BB01083}" name="Неделя 2" totalsRowFunction="sum" dataDxfId="141" totalsRowDxfId="140"/>
    <tableColumn id="5" xr3:uid="{86586B8D-E54D-40E1-AAA8-3C92F02C95FA}" name="Сверхурочные " totalsRowFunction="sum" dataDxfId="139" totalsRowDxfId="138"/>
    <tableColumn id="6" xr3:uid="{23C725AB-00C8-4DB7-9F95-98D5F12678AE}" name="Неделя 3" totalsRowFunction="sum" dataDxfId="137" totalsRowDxfId="136"/>
    <tableColumn id="7" xr3:uid="{2E4FA58E-2EAA-48E3-8F2A-8ED3392E0601}" name="Сверхурочные  " totalsRowFunction="sum" dataDxfId="135" totalsRowDxfId="134"/>
    <tableColumn id="8" xr3:uid="{2649A1CA-4ADA-48F7-8523-88D8FB663DFE}" name="Неделя 4" totalsRowFunction="sum" dataDxfId="133" totalsRowDxfId="132"/>
    <tableColumn id="9" xr3:uid="{3A5702BD-95E4-435B-BCA4-2643AF21698F}" name="Сверхурочные   " totalsRowFunction="sum" dataDxfId="131" totalsRowDxfId="130"/>
    <tableColumn id="10" xr3:uid="{7D325DEB-D131-4718-BCE8-7D8D542A066A}" name="Неделя 5" totalsRowFunction="sum" dataDxfId="129" totalsRowDxfId="128"/>
    <tableColumn id="11" xr3:uid="{72AE9E24-2004-492B-AF3C-F0E310ECD4AB}" name="Сверхурочные    " totalsRowFunction="sum" dataDxfId="127" totalsRowDxfId="126"/>
  </tableColumns>
  <tableStyleInfo name="Месяц" showFirstColumn="1" showLastColumn="0" showRowStripes="0" showColumnStripes="0"/>
  <extLst>
    <ext xmlns:x14="http://schemas.microsoft.com/office/spreadsheetml/2009/9/main" uri="{504A1905-F514-4f6f-8877-14C23A59335A}">
      <x14:table altTextSummary="Введите в этой таблице количество нормативных и сверхурочных часов для недель 1, 2, 3, 4 и 5 в августе. Общее количество часов за каждую неделю рассчитывается автоматически."/>
    </ext>
  </extLst>
</table>
</file>

<file path=xl/tables/table9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8771950-14BF-489D-AACB-C357BC49678D}" name="Сентябрь" displayName="Сентябрь" ref="B97:L105" totalsRowCount="1" headerRowDxfId="125" headerRowBorderDxfId="124" tableBorderDxfId="123" totalsRowBorderDxfId="122">
  <autoFilter ref="B97:L104" xr:uid="{B01778D3-5137-4DF2-B2C7-D711E571DB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66DD647-EE11-499F-9F8F-F6F5C7D43C88}" name="Сентябрь" totalsRowLabel="Итого часов за неделю" dataDxfId="121" totalsRowDxfId="120"/>
    <tableColumn id="2" xr3:uid="{0C6D83B3-F949-4E8C-8978-0EEE0A718F95}" name="Неделя 1" totalsRowFunction="sum" dataDxfId="119" totalsRowDxfId="118"/>
    <tableColumn id="3" xr3:uid="{771D5AF0-7A3A-46F7-AE35-61C33EF33496}" name="Сверхурочные" totalsRowFunction="sum" dataDxfId="117" totalsRowDxfId="116"/>
    <tableColumn id="4" xr3:uid="{59465D93-70C0-4084-A439-B9F61D0075FB}" name="Неделя 2" totalsRowFunction="sum" dataDxfId="115" totalsRowDxfId="114"/>
    <tableColumn id="5" xr3:uid="{5E9F762F-2CF6-4844-9E93-16ACBB97D502}" name="Сверхурочные " totalsRowFunction="sum" dataDxfId="113" totalsRowDxfId="112"/>
    <tableColumn id="6" xr3:uid="{F7D0E59D-1AA1-46B9-98EB-E72E0207CB7A}" name="Неделя 3" totalsRowFunction="sum" dataDxfId="111" totalsRowDxfId="110"/>
    <tableColumn id="7" xr3:uid="{8967D551-2C9F-4D34-82C1-22505551AE50}" name="Сверхурочные  " totalsRowFunction="sum" dataDxfId="109" totalsRowDxfId="108"/>
    <tableColumn id="8" xr3:uid="{E1F787F0-4414-4247-A7A0-FD75FE13223F}" name="Неделя 4" totalsRowFunction="sum" dataDxfId="107" totalsRowDxfId="106"/>
    <tableColumn id="9" xr3:uid="{C5C7DF6D-AF11-42DC-923E-55F28E25E568}" name="Сверхурочные   " totalsRowFunction="sum" dataDxfId="105" totalsRowDxfId="104"/>
    <tableColumn id="10" xr3:uid="{F1D56AE0-CC6F-41C0-992E-F16CDB124B3A}" name="Неделя 5" totalsRowFunction="sum" dataDxfId="103" totalsRowDxfId="102"/>
    <tableColumn id="11" xr3:uid="{EF84FE59-4096-4D4E-B229-8886FAA4A343}" name="Сверхурочные    " totalsRowFunction="sum" dataDxfId="101" totalsRowDxfId="100"/>
  </tableColumns>
  <tableStyleInfo name="Месяц" showFirstColumn="1" showLastColumn="0" showRowStripes="0" showColumnStripes="0"/>
  <extLst>
    <ext xmlns:x14="http://schemas.microsoft.com/office/spreadsheetml/2009/9/main" uri="{504A1905-F514-4f6f-8877-14C23A59335A}">
      <x14:table altTextSummary="Введите в этой таблице количество нормативных и сверхурочных часов для недель 1, 2, 3, 4 и 5 в сентябре. Общее количество часов за каждую неделю рассчитывается автоматически."/>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71.xml" Id="rId8" /><Relationship Type="http://schemas.openxmlformats.org/officeDocument/2006/relationships/table" Target="/xl/tables/table122.xml" Id="rId13" /><Relationship Type="http://schemas.openxmlformats.org/officeDocument/2006/relationships/table" Target="/xl/tables/table23.xml" Id="rId3" /><Relationship Type="http://schemas.openxmlformats.org/officeDocument/2006/relationships/table" Target="/xl/tables/table64.xml" Id="rId7" /><Relationship Type="http://schemas.openxmlformats.org/officeDocument/2006/relationships/table" Target="/xl/tables/table115.xml" Id="rId12" /><Relationship Type="http://schemas.openxmlformats.org/officeDocument/2006/relationships/table" Target="/xl/tables/table16.xml" Id="rId2" /><Relationship Type="http://schemas.openxmlformats.org/officeDocument/2006/relationships/printerSettings" Target="/xl/printerSettings/printerSettings11.bin" Id="rId1" /><Relationship Type="http://schemas.openxmlformats.org/officeDocument/2006/relationships/table" Target="/xl/tables/table57.xml" Id="rId6" /><Relationship Type="http://schemas.openxmlformats.org/officeDocument/2006/relationships/table" Target="/xl/tables/table108.xml" Id="rId11" /><Relationship Type="http://schemas.openxmlformats.org/officeDocument/2006/relationships/table" Target="/xl/tables/table49.xml" Id="rId5" /><Relationship Type="http://schemas.openxmlformats.org/officeDocument/2006/relationships/table" Target="/xl/tables/table910.xml" Id="rId10" /><Relationship Type="http://schemas.openxmlformats.org/officeDocument/2006/relationships/table" Target="/xl/tables/table311.xml" Id="rId4" /><Relationship Type="http://schemas.openxmlformats.org/officeDocument/2006/relationships/table" Target="/xl/tables/table812.xml" Id="rId9"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23"/>
  </sheetPr>
  <dimension ref="B1:L140"/>
  <sheetViews>
    <sheetView tabSelected="1" zoomScaleNormal="100" workbookViewId="0"/>
  </sheetViews>
  <sheetFormatPr defaultColWidth="9.140625" defaultRowHeight="14.25" x14ac:dyDescent="0.3"/>
  <cols>
    <col min="1" max="1" width="3.42578125" style="1" customWidth="1"/>
    <col min="2" max="2" width="36.5703125" style="2" customWidth="1"/>
    <col min="3" max="3" width="24.85546875" style="2" customWidth="1"/>
    <col min="4" max="4" width="23.140625" style="2" customWidth="1"/>
    <col min="5" max="5" width="20.42578125" style="2" customWidth="1"/>
    <col min="6" max="6" width="21.85546875" style="2" customWidth="1"/>
    <col min="7" max="8" width="20.7109375" style="2" customWidth="1"/>
    <col min="9" max="9" width="22.42578125" style="2" customWidth="1"/>
    <col min="10" max="12" width="20.7109375" style="2" customWidth="1"/>
    <col min="13" max="13" width="2.7109375" style="1" customWidth="1"/>
    <col min="14" max="16384" width="9.140625" style="1"/>
  </cols>
  <sheetData>
    <row r="1" spans="2:12" ht="15.95" customHeight="1" x14ac:dyDescent="0.3">
      <c r="B1" s="25" t="s">
        <v>0</v>
      </c>
      <c r="C1" s="25"/>
      <c r="D1" s="25"/>
      <c r="E1" s="25"/>
      <c r="F1" s="25"/>
      <c r="G1" s="25"/>
      <c r="H1" s="25"/>
      <c r="I1" s="25"/>
      <c r="J1" s="25"/>
      <c r="K1" s="25"/>
      <c r="L1" s="25"/>
    </row>
    <row r="2" spans="2:12" ht="23.25" customHeight="1" x14ac:dyDescent="0.3">
      <c r="B2" s="25"/>
      <c r="C2" s="25"/>
      <c r="D2" s="25"/>
      <c r="E2" s="25"/>
      <c r="F2" s="25"/>
      <c r="G2" s="25"/>
      <c r="H2" s="25"/>
      <c r="I2" s="25"/>
      <c r="J2" s="25"/>
      <c r="K2" s="25"/>
      <c r="L2" s="25"/>
    </row>
    <row r="3" spans="2:12" ht="15.95" customHeight="1" x14ac:dyDescent="0.3">
      <c r="B3" s="2" t="s">
        <v>1</v>
      </c>
      <c r="C3" s="8"/>
      <c r="D3" s="3" t="s">
        <v>36</v>
      </c>
      <c r="E3" s="8"/>
      <c r="G3" s="28" t="s">
        <v>53</v>
      </c>
      <c r="H3" s="28"/>
      <c r="I3" s="29"/>
      <c r="J3" s="29"/>
    </row>
    <row r="4" spans="2:12" ht="15.95" customHeight="1" x14ac:dyDescent="0.3">
      <c r="B4" s="2" t="s">
        <v>2</v>
      </c>
      <c r="C4" s="9"/>
      <c r="D4" s="3" t="s">
        <v>37</v>
      </c>
      <c r="E4" s="9"/>
      <c r="G4" s="1" t="s">
        <v>54</v>
      </c>
      <c r="H4" s="10">
        <f>SUM(C16,C27,C38,C50,C61,C72,C84,C95,C106,C118,C129,C140)</f>
        <v>0</v>
      </c>
      <c r="I4" s="4" t="s">
        <v>57</v>
      </c>
      <c r="J4" s="10">
        <f>SUM(F16,F27,F38,F50,F61,F72,F84,F95,F106,F118,F129,F140)</f>
        <v>0</v>
      </c>
      <c r="K4" s="4" t="s">
        <v>60</v>
      </c>
      <c r="L4" s="10">
        <f>SUM(H4:J4)</f>
        <v>0</v>
      </c>
    </row>
    <row r="5" spans="2:12" ht="6" customHeight="1" x14ac:dyDescent="0.3">
      <c r="L5" s="5"/>
    </row>
    <row r="6" spans="2:12" s="6" customFormat="1" ht="24.95" customHeight="1" x14ac:dyDescent="0.2">
      <c r="B6" s="26" t="s">
        <v>64</v>
      </c>
      <c r="C6" s="26"/>
      <c r="D6" s="26"/>
      <c r="E6" s="26"/>
      <c r="F6" s="26"/>
      <c r="G6" s="26"/>
      <c r="H6" s="26"/>
      <c r="I6" s="26"/>
      <c r="J6" s="26"/>
      <c r="K6" s="26"/>
      <c r="L6" s="26"/>
    </row>
    <row r="7" spans="2:12" ht="15" customHeight="1" x14ac:dyDescent="0.3">
      <c r="B7" s="17" t="s">
        <v>3</v>
      </c>
      <c r="C7" s="18" t="s">
        <v>35</v>
      </c>
      <c r="D7" s="18" t="s">
        <v>38</v>
      </c>
      <c r="E7" s="18" t="s">
        <v>51</v>
      </c>
      <c r="F7" s="18" t="s">
        <v>52</v>
      </c>
      <c r="G7" s="18" t="s">
        <v>55</v>
      </c>
      <c r="H7" s="18" t="s">
        <v>56</v>
      </c>
      <c r="I7" s="18" t="s">
        <v>58</v>
      </c>
      <c r="J7" s="18" t="s">
        <v>59</v>
      </c>
      <c r="K7" s="18" t="s">
        <v>61</v>
      </c>
      <c r="L7" s="19" t="s">
        <v>62</v>
      </c>
    </row>
    <row r="8" spans="2:12" ht="15" customHeight="1" x14ac:dyDescent="0.3">
      <c r="B8" s="15" t="s">
        <v>4</v>
      </c>
      <c r="C8" s="11"/>
      <c r="D8" s="12"/>
      <c r="E8" s="11"/>
      <c r="F8" s="12"/>
      <c r="G8" s="11"/>
      <c r="H8" s="12"/>
      <c r="I8" s="11"/>
      <c r="J8" s="12"/>
      <c r="K8" s="11"/>
      <c r="L8" s="16"/>
    </row>
    <row r="9" spans="2:12" ht="15" customHeight="1" x14ac:dyDescent="0.3">
      <c r="B9" s="15" t="s">
        <v>5</v>
      </c>
      <c r="C9" s="11"/>
      <c r="D9" s="12"/>
      <c r="E9" s="11"/>
      <c r="F9" s="12"/>
      <c r="G9" s="11"/>
      <c r="H9" s="12"/>
      <c r="I9" s="11"/>
      <c r="J9" s="12"/>
      <c r="K9" s="11"/>
      <c r="L9" s="16"/>
    </row>
    <row r="10" spans="2:12" ht="15" customHeight="1" x14ac:dyDescent="0.3">
      <c r="B10" s="15" t="s">
        <v>6</v>
      </c>
      <c r="C10" s="11"/>
      <c r="D10" s="12"/>
      <c r="E10" s="11"/>
      <c r="F10" s="12"/>
      <c r="G10" s="11"/>
      <c r="H10" s="12"/>
      <c r="I10" s="11"/>
      <c r="J10" s="12"/>
      <c r="K10" s="11"/>
      <c r="L10" s="16"/>
    </row>
    <row r="11" spans="2:12" ht="15" customHeight="1" x14ac:dyDescent="0.3">
      <c r="B11" s="15" t="s">
        <v>7</v>
      </c>
      <c r="C11" s="11"/>
      <c r="D11" s="12"/>
      <c r="E11" s="11"/>
      <c r="F11" s="12"/>
      <c r="G11" s="11"/>
      <c r="H11" s="12"/>
      <c r="I11" s="11"/>
      <c r="J11" s="12"/>
      <c r="K11" s="11"/>
      <c r="L11" s="16"/>
    </row>
    <row r="12" spans="2:12" ht="15" customHeight="1" x14ac:dyDescent="0.3">
      <c r="B12" s="15" t="s">
        <v>8</v>
      </c>
      <c r="C12" s="11"/>
      <c r="D12" s="12"/>
      <c r="E12" s="11"/>
      <c r="F12" s="12"/>
      <c r="G12" s="11"/>
      <c r="H12" s="12"/>
      <c r="I12" s="11"/>
      <c r="J12" s="12"/>
      <c r="K12" s="11"/>
      <c r="L12" s="16"/>
    </row>
    <row r="13" spans="2:12" ht="15" customHeight="1" x14ac:dyDescent="0.3">
      <c r="B13" s="15" t="s">
        <v>9</v>
      </c>
      <c r="C13" s="11"/>
      <c r="D13" s="12"/>
      <c r="E13" s="11"/>
      <c r="F13" s="12"/>
      <c r="G13" s="11"/>
      <c r="H13" s="12"/>
      <c r="I13" s="11"/>
      <c r="J13" s="12"/>
      <c r="K13" s="11"/>
      <c r="L13" s="16"/>
    </row>
    <row r="14" spans="2:12" ht="15" customHeight="1" x14ac:dyDescent="0.3">
      <c r="B14" s="15" t="s">
        <v>10</v>
      </c>
      <c r="C14" s="11"/>
      <c r="D14" s="12"/>
      <c r="E14" s="11"/>
      <c r="F14" s="12"/>
      <c r="G14" s="11"/>
      <c r="H14" s="12"/>
      <c r="I14" s="11"/>
      <c r="J14" s="12"/>
      <c r="K14" s="11"/>
      <c r="L14" s="16"/>
    </row>
    <row r="15" spans="2:12" ht="15" customHeight="1" x14ac:dyDescent="0.3">
      <c r="B15" s="20" t="s">
        <v>11</v>
      </c>
      <c r="C15" s="21">
        <f>SUBTOTAL(109,Январь[Неделя 1])</f>
        <v>0</v>
      </c>
      <c r="D15" s="23">
        <f>SUBTOTAL(109,Январь[Сверхурочные])</f>
        <v>0</v>
      </c>
      <c r="E15" s="22">
        <f>SUBTOTAL(109,Январь[Неделя 2])</f>
        <v>0</v>
      </c>
      <c r="F15" s="23">
        <f>SUBTOTAL(109,Январь[[Сверхурочные ]])</f>
        <v>0</v>
      </c>
      <c r="G15" s="22">
        <f>SUBTOTAL(109,Январь[Неделя 3])</f>
        <v>0</v>
      </c>
      <c r="H15" s="23">
        <f>SUBTOTAL(109,Январь[[Сверхурочные  ]])</f>
        <v>0</v>
      </c>
      <c r="I15" s="22">
        <f>SUBTOTAL(109,Январь[Неделя 4])</f>
        <v>0</v>
      </c>
      <c r="J15" s="23">
        <f>SUBTOTAL(109,Январь[[Сверхурочные   ]])</f>
        <v>0</v>
      </c>
      <c r="K15" s="22">
        <f>SUBTOTAL(109,Январь[Неделя 5])</f>
        <v>0</v>
      </c>
      <c r="L15" s="24">
        <f>SUBTOTAL(109,Январь[[Сверхурочные    ]])</f>
        <v>0</v>
      </c>
    </row>
    <row r="16" spans="2:12" ht="15" customHeight="1" x14ac:dyDescent="0.3">
      <c r="B16" s="14" t="s">
        <v>12</v>
      </c>
      <c r="C16" s="13">
        <f>SUM(Январь[[#Totals],[Неделя 1]],Январь[[#Totals],[Неделя 2]],Январь[[#Totals],[Неделя 3]],Январь[[#Totals],[Неделя 4]],Январь[[#Totals],[Неделя 5]])</f>
        <v>0</v>
      </c>
      <c r="D16" s="14" t="s">
        <v>39</v>
      </c>
      <c r="E16" s="14"/>
      <c r="F16" s="13">
        <f>SUM(Январь[[#Totals],[Сверхурочные]],Январь[[#Totals],[Сверхурочные ]],Январь[[#Totals],[Сверхурочные  ]],Январь[[#Totals],[Сверхурочные   ]],Январь[[#Totals],[Сверхурочные    ]])</f>
        <v>0</v>
      </c>
    </row>
    <row r="17" spans="2:12" ht="9" customHeight="1" x14ac:dyDescent="0.3"/>
    <row r="18" spans="2:12" ht="15" customHeight="1" x14ac:dyDescent="0.3">
      <c r="B18" s="17" t="s">
        <v>13</v>
      </c>
      <c r="C18" s="18" t="s">
        <v>35</v>
      </c>
      <c r="D18" s="18" t="s">
        <v>38</v>
      </c>
      <c r="E18" s="18" t="s">
        <v>51</v>
      </c>
      <c r="F18" s="18" t="s">
        <v>52</v>
      </c>
      <c r="G18" s="18" t="s">
        <v>55</v>
      </c>
      <c r="H18" s="18" t="s">
        <v>56</v>
      </c>
      <c r="I18" s="18" t="s">
        <v>58</v>
      </c>
      <c r="J18" s="18" t="s">
        <v>59</v>
      </c>
      <c r="K18" s="18" t="s">
        <v>61</v>
      </c>
      <c r="L18" s="19" t="s">
        <v>62</v>
      </c>
    </row>
    <row r="19" spans="2:12" ht="15" customHeight="1" x14ac:dyDescent="0.3">
      <c r="B19" s="15" t="s">
        <v>4</v>
      </c>
      <c r="C19" s="11"/>
      <c r="D19" s="12"/>
      <c r="E19" s="11"/>
      <c r="F19" s="12"/>
      <c r="G19" s="11"/>
      <c r="H19" s="12"/>
      <c r="I19" s="11"/>
      <c r="J19" s="12"/>
      <c r="K19" s="11"/>
      <c r="L19" s="16"/>
    </row>
    <row r="20" spans="2:12" ht="15" customHeight="1" x14ac:dyDescent="0.3">
      <c r="B20" s="15" t="s">
        <v>5</v>
      </c>
      <c r="C20" s="11"/>
      <c r="D20" s="12"/>
      <c r="E20" s="11"/>
      <c r="F20" s="12"/>
      <c r="G20" s="11"/>
      <c r="H20" s="12"/>
      <c r="I20" s="11"/>
      <c r="J20" s="12"/>
      <c r="K20" s="11"/>
      <c r="L20" s="16"/>
    </row>
    <row r="21" spans="2:12" ht="15" customHeight="1" x14ac:dyDescent="0.3">
      <c r="B21" s="15" t="s">
        <v>6</v>
      </c>
      <c r="C21" s="11"/>
      <c r="D21" s="12"/>
      <c r="E21" s="11"/>
      <c r="F21" s="12"/>
      <c r="G21" s="11"/>
      <c r="H21" s="12"/>
      <c r="I21" s="11"/>
      <c r="J21" s="12"/>
      <c r="K21" s="11"/>
      <c r="L21" s="16"/>
    </row>
    <row r="22" spans="2:12" ht="15" customHeight="1" x14ac:dyDescent="0.3">
      <c r="B22" s="15" t="s">
        <v>7</v>
      </c>
      <c r="C22" s="11"/>
      <c r="D22" s="12"/>
      <c r="E22" s="11"/>
      <c r="F22" s="12"/>
      <c r="G22" s="11"/>
      <c r="H22" s="12"/>
      <c r="I22" s="11"/>
      <c r="J22" s="12"/>
      <c r="K22" s="11"/>
      <c r="L22" s="16"/>
    </row>
    <row r="23" spans="2:12" ht="15" customHeight="1" x14ac:dyDescent="0.3">
      <c r="B23" s="15" t="s">
        <v>8</v>
      </c>
      <c r="C23" s="11"/>
      <c r="D23" s="12"/>
      <c r="E23" s="11"/>
      <c r="F23" s="12"/>
      <c r="G23" s="11"/>
      <c r="H23" s="12"/>
      <c r="I23" s="11"/>
      <c r="J23" s="12"/>
      <c r="K23" s="11"/>
      <c r="L23" s="16"/>
    </row>
    <row r="24" spans="2:12" ht="15" customHeight="1" x14ac:dyDescent="0.3">
      <c r="B24" s="15" t="s">
        <v>9</v>
      </c>
      <c r="C24" s="11"/>
      <c r="D24" s="12"/>
      <c r="E24" s="11"/>
      <c r="F24" s="12"/>
      <c r="G24" s="11"/>
      <c r="H24" s="12"/>
      <c r="I24" s="11"/>
      <c r="J24" s="12"/>
      <c r="K24" s="11"/>
      <c r="L24" s="16"/>
    </row>
    <row r="25" spans="2:12" ht="15" customHeight="1" x14ac:dyDescent="0.3">
      <c r="B25" s="15" t="s">
        <v>10</v>
      </c>
      <c r="C25" s="11"/>
      <c r="D25" s="12"/>
      <c r="E25" s="11"/>
      <c r="F25" s="12"/>
      <c r="G25" s="11"/>
      <c r="H25" s="12"/>
      <c r="I25" s="11"/>
      <c r="J25" s="12"/>
      <c r="K25" s="11"/>
      <c r="L25" s="16"/>
    </row>
    <row r="26" spans="2:12" ht="15" customHeight="1" x14ac:dyDescent="0.3">
      <c r="B26" s="20" t="s">
        <v>11</v>
      </c>
      <c r="C26" s="22">
        <f>SUBTOTAL(109,Февраль[Неделя 1])</f>
        <v>0</v>
      </c>
      <c r="D26" s="23">
        <f>SUBTOTAL(109,Февраль[Сверхурочные])</f>
        <v>0</v>
      </c>
      <c r="E26" s="22">
        <f>SUBTOTAL(109,Февраль[Неделя 2])</f>
        <v>0</v>
      </c>
      <c r="F26" s="23">
        <f>SUBTOTAL(109,Февраль[[Сверхурочные ]])</f>
        <v>0</v>
      </c>
      <c r="G26" s="22">
        <f>SUBTOTAL(109,Февраль[Неделя 3])</f>
        <v>0</v>
      </c>
      <c r="H26" s="23">
        <f>SUBTOTAL(109,Февраль[[Сверхурочные  ]])</f>
        <v>0</v>
      </c>
      <c r="I26" s="22">
        <f>SUBTOTAL(109,Февраль[Неделя 4])</f>
        <v>0</v>
      </c>
      <c r="J26" s="23">
        <f>SUBTOTAL(109,Февраль[[Сверхурочные   ]])</f>
        <v>0</v>
      </c>
      <c r="K26" s="22">
        <f>SUBTOTAL(109,Февраль[Неделя 5])</f>
        <v>0</v>
      </c>
      <c r="L26" s="24">
        <f>SUBTOTAL(109,Февраль[[Сверхурочные    ]])</f>
        <v>0</v>
      </c>
    </row>
    <row r="27" spans="2:12" ht="15" customHeight="1" x14ac:dyDescent="0.3">
      <c r="B27" s="14" t="s">
        <v>14</v>
      </c>
      <c r="C27" s="13">
        <f>SUM(Февраль[[#Totals],[Неделя 1]],Февраль[[#Totals],[Неделя 2]],Февраль[[#Totals],[Неделя 3]],Февраль[[#Totals],[Неделя 4]],Февраль[[#Totals],[Неделя 5]])</f>
        <v>0</v>
      </c>
      <c r="D27" s="14" t="s">
        <v>40</v>
      </c>
      <c r="E27" s="14"/>
      <c r="F27" s="13">
        <f>SUM(Февраль[[#Totals],[Сверхурочные]],Февраль[[#Totals],[Сверхурочные ]],Февраль[[#Totals],[Сверхурочные  ]],Февраль[[#Totals],[Сверхурочные   ]],Февраль[[#Totals],[Сверхурочные    ]])</f>
        <v>0</v>
      </c>
    </row>
    <row r="28" spans="2:12" ht="9" customHeight="1" x14ac:dyDescent="0.3"/>
    <row r="29" spans="2:12" ht="15" customHeight="1" x14ac:dyDescent="0.3">
      <c r="B29" s="17" t="s">
        <v>15</v>
      </c>
      <c r="C29" s="18" t="s">
        <v>35</v>
      </c>
      <c r="D29" s="18" t="s">
        <v>38</v>
      </c>
      <c r="E29" s="18" t="s">
        <v>51</v>
      </c>
      <c r="F29" s="18" t="s">
        <v>52</v>
      </c>
      <c r="G29" s="18" t="s">
        <v>55</v>
      </c>
      <c r="H29" s="18" t="s">
        <v>56</v>
      </c>
      <c r="I29" s="18" t="s">
        <v>58</v>
      </c>
      <c r="J29" s="18" t="s">
        <v>59</v>
      </c>
      <c r="K29" s="18" t="s">
        <v>61</v>
      </c>
      <c r="L29" s="19" t="s">
        <v>62</v>
      </c>
    </row>
    <row r="30" spans="2:12" ht="15" customHeight="1" x14ac:dyDescent="0.3">
      <c r="B30" s="15" t="s">
        <v>4</v>
      </c>
      <c r="C30" s="11"/>
      <c r="D30" s="12"/>
      <c r="E30" s="11"/>
      <c r="F30" s="12"/>
      <c r="G30" s="11"/>
      <c r="H30" s="12"/>
      <c r="I30" s="11"/>
      <c r="J30" s="12"/>
      <c r="K30" s="11"/>
      <c r="L30" s="16"/>
    </row>
    <row r="31" spans="2:12" ht="15" customHeight="1" x14ac:dyDescent="0.3">
      <c r="B31" s="15" t="s">
        <v>5</v>
      </c>
      <c r="C31" s="11"/>
      <c r="D31" s="12"/>
      <c r="E31" s="11"/>
      <c r="F31" s="12"/>
      <c r="G31" s="11"/>
      <c r="H31" s="12"/>
      <c r="I31" s="11"/>
      <c r="J31" s="12"/>
      <c r="K31" s="11"/>
      <c r="L31" s="16"/>
    </row>
    <row r="32" spans="2:12" ht="15" customHeight="1" x14ac:dyDescent="0.3">
      <c r="B32" s="15" t="s">
        <v>6</v>
      </c>
      <c r="C32" s="11"/>
      <c r="D32" s="12"/>
      <c r="E32" s="11"/>
      <c r="F32" s="12"/>
      <c r="G32" s="11"/>
      <c r="H32" s="12"/>
      <c r="I32" s="11"/>
      <c r="J32" s="12"/>
      <c r="K32" s="11"/>
      <c r="L32" s="16"/>
    </row>
    <row r="33" spans="2:12" ht="15" customHeight="1" x14ac:dyDescent="0.3">
      <c r="B33" s="15" t="s">
        <v>7</v>
      </c>
      <c r="C33" s="11"/>
      <c r="D33" s="12"/>
      <c r="E33" s="11"/>
      <c r="F33" s="12"/>
      <c r="G33" s="11"/>
      <c r="H33" s="12"/>
      <c r="I33" s="11"/>
      <c r="J33" s="12"/>
      <c r="K33" s="11"/>
      <c r="L33" s="16"/>
    </row>
    <row r="34" spans="2:12" ht="15" customHeight="1" x14ac:dyDescent="0.3">
      <c r="B34" s="15" t="s">
        <v>8</v>
      </c>
      <c r="C34" s="11"/>
      <c r="D34" s="12"/>
      <c r="E34" s="11"/>
      <c r="F34" s="12"/>
      <c r="G34" s="11"/>
      <c r="H34" s="12"/>
      <c r="I34" s="11"/>
      <c r="J34" s="12"/>
      <c r="K34" s="11"/>
      <c r="L34" s="16"/>
    </row>
    <row r="35" spans="2:12" ht="15" customHeight="1" x14ac:dyDescent="0.3">
      <c r="B35" s="15" t="s">
        <v>9</v>
      </c>
      <c r="C35" s="11"/>
      <c r="D35" s="12"/>
      <c r="E35" s="11"/>
      <c r="F35" s="12"/>
      <c r="G35" s="11"/>
      <c r="H35" s="12"/>
      <c r="I35" s="11"/>
      <c r="J35" s="12"/>
      <c r="K35" s="11"/>
      <c r="L35" s="16"/>
    </row>
    <row r="36" spans="2:12" ht="15" customHeight="1" x14ac:dyDescent="0.3">
      <c r="B36" s="15" t="s">
        <v>10</v>
      </c>
      <c r="C36" s="11"/>
      <c r="D36" s="12"/>
      <c r="E36" s="11"/>
      <c r="F36" s="12"/>
      <c r="G36" s="11"/>
      <c r="H36" s="12"/>
      <c r="I36" s="11"/>
      <c r="J36" s="12"/>
      <c r="K36" s="11"/>
      <c r="L36" s="16"/>
    </row>
    <row r="37" spans="2:12" ht="15" customHeight="1" x14ac:dyDescent="0.3">
      <c r="B37" s="20" t="s">
        <v>11</v>
      </c>
      <c r="C37" s="22">
        <f>SUBTOTAL(109,Март[Неделя 1])</f>
        <v>0</v>
      </c>
      <c r="D37" s="23">
        <f>SUBTOTAL(109,Март[Сверхурочные])</f>
        <v>0</v>
      </c>
      <c r="E37" s="22">
        <f>SUBTOTAL(109,Март[Неделя 2])</f>
        <v>0</v>
      </c>
      <c r="F37" s="23">
        <f>SUBTOTAL(109,Март[[Сверхурочные ]])</f>
        <v>0</v>
      </c>
      <c r="G37" s="22">
        <f>SUBTOTAL(109,Март[Неделя 3])</f>
        <v>0</v>
      </c>
      <c r="H37" s="23">
        <f>SUBTOTAL(109,Март[[Сверхурочные  ]])</f>
        <v>0</v>
      </c>
      <c r="I37" s="22">
        <f>SUBTOTAL(109,Март[Неделя 4])</f>
        <v>0</v>
      </c>
      <c r="J37" s="23">
        <f>SUBTOTAL(109,Март[[Сверхурочные   ]])</f>
        <v>0</v>
      </c>
      <c r="K37" s="22">
        <f>SUBTOTAL(109,Март[Неделя 5])</f>
        <v>0</v>
      </c>
      <c r="L37" s="24">
        <f>SUBTOTAL(109,Март[[Сверхурочные    ]])</f>
        <v>0</v>
      </c>
    </row>
    <row r="38" spans="2:12" ht="15" customHeight="1" x14ac:dyDescent="0.3">
      <c r="B38" s="14" t="s">
        <v>16</v>
      </c>
      <c r="C38" s="13">
        <f>SUM(Март[[#Totals],[Неделя 1]],Март[[#Totals],[Неделя 2]],Март[[#Totals],[Неделя 3]],Март[[#Totals],[Неделя 4]],Март[[#Totals],[Неделя 5]])</f>
        <v>0</v>
      </c>
      <c r="D38" s="14" t="s">
        <v>41</v>
      </c>
      <c r="E38" s="14"/>
      <c r="F38" s="13">
        <f>SUM(Март[[#Totals],[Сверхурочные]],Март[[#Totals],[Сверхурочные ]],Март[[#Totals],[Сверхурочные  ]],Март[[#Totals],[Сверхурочные   ]],Март[[#Totals],[Сверхурочные    ]])</f>
        <v>0</v>
      </c>
    </row>
    <row r="39" spans="2:12" ht="9" customHeight="1" x14ac:dyDescent="0.3"/>
    <row r="40" spans="2:12" s="7" customFormat="1" ht="24.95" customHeight="1" x14ac:dyDescent="0.2">
      <c r="B40" s="26" t="s">
        <v>65</v>
      </c>
      <c r="C40" s="26"/>
      <c r="D40" s="26"/>
      <c r="E40" s="26"/>
      <c r="F40" s="26"/>
      <c r="G40" s="26"/>
      <c r="H40" s="26"/>
      <c r="I40" s="26"/>
      <c r="J40" s="26"/>
      <c r="K40" s="26"/>
      <c r="L40" s="26"/>
    </row>
    <row r="41" spans="2:12" ht="15" customHeight="1" x14ac:dyDescent="0.3">
      <c r="B41" s="17" t="s">
        <v>17</v>
      </c>
      <c r="C41" s="18" t="s">
        <v>35</v>
      </c>
      <c r="D41" s="18" t="s">
        <v>38</v>
      </c>
      <c r="E41" s="18" t="s">
        <v>51</v>
      </c>
      <c r="F41" s="18" t="s">
        <v>52</v>
      </c>
      <c r="G41" s="18" t="s">
        <v>55</v>
      </c>
      <c r="H41" s="18" t="s">
        <v>56</v>
      </c>
      <c r="I41" s="18" t="s">
        <v>58</v>
      </c>
      <c r="J41" s="18" t="s">
        <v>59</v>
      </c>
      <c r="K41" s="18" t="s">
        <v>61</v>
      </c>
      <c r="L41" s="19" t="s">
        <v>62</v>
      </c>
    </row>
    <row r="42" spans="2:12" ht="15" customHeight="1" x14ac:dyDescent="0.3">
      <c r="B42" s="15" t="s">
        <v>4</v>
      </c>
      <c r="C42" s="11"/>
      <c r="D42" s="12"/>
      <c r="E42" s="11"/>
      <c r="F42" s="12"/>
      <c r="G42" s="11"/>
      <c r="H42" s="12"/>
      <c r="I42" s="11"/>
      <c r="J42" s="12"/>
      <c r="K42" s="11"/>
      <c r="L42" s="16"/>
    </row>
    <row r="43" spans="2:12" ht="15" customHeight="1" x14ac:dyDescent="0.3">
      <c r="B43" s="15" t="s">
        <v>5</v>
      </c>
      <c r="C43" s="11"/>
      <c r="D43" s="12"/>
      <c r="E43" s="11"/>
      <c r="F43" s="12"/>
      <c r="G43" s="11"/>
      <c r="H43" s="12"/>
      <c r="I43" s="11"/>
      <c r="J43" s="12"/>
      <c r="K43" s="11"/>
      <c r="L43" s="16"/>
    </row>
    <row r="44" spans="2:12" ht="15" customHeight="1" x14ac:dyDescent="0.3">
      <c r="B44" s="15" t="s">
        <v>6</v>
      </c>
      <c r="C44" s="11"/>
      <c r="D44" s="12"/>
      <c r="E44" s="11"/>
      <c r="F44" s="12"/>
      <c r="G44" s="11"/>
      <c r="H44" s="12"/>
      <c r="I44" s="11"/>
      <c r="J44" s="12"/>
      <c r="K44" s="11"/>
      <c r="L44" s="16"/>
    </row>
    <row r="45" spans="2:12" ht="15" customHeight="1" x14ac:dyDescent="0.3">
      <c r="B45" s="15" t="s">
        <v>7</v>
      </c>
      <c r="C45" s="11"/>
      <c r="D45" s="12"/>
      <c r="E45" s="11"/>
      <c r="F45" s="12"/>
      <c r="G45" s="11"/>
      <c r="H45" s="12"/>
      <c r="I45" s="11"/>
      <c r="J45" s="12"/>
      <c r="K45" s="11"/>
      <c r="L45" s="16"/>
    </row>
    <row r="46" spans="2:12" ht="15" customHeight="1" x14ac:dyDescent="0.3">
      <c r="B46" s="15" t="s">
        <v>8</v>
      </c>
      <c r="C46" s="11"/>
      <c r="D46" s="12"/>
      <c r="E46" s="11"/>
      <c r="F46" s="12"/>
      <c r="G46" s="11"/>
      <c r="H46" s="12"/>
      <c r="I46" s="11"/>
      <c r="J46" s="12"/>
      <c r="K46" s="11"/>
      <c r="L46" s="16"/>
    </row>
    <row r="47" spans="2:12" ht="15" customHeight="1" x14ac:dyDescent="0.3">
      <c r="B47" s="15" t="s">
        <v>9</v>
      </c>
      <c r="C47" s="11"/>
      <c r="D47" s="12"/>
      <c r="E47" s="11"/>
      <c r="F47" s="12"/>
      <c r="G47" s="11"/>
      <c r="H47" s="12"/>
      <c r="I47" s="11"/>
      <c r="J47" s="12"/>
      <c r="K47" s="11"/>
      <c r="L47" s="16"/>
    </row>
    <row r="48" spans="2:12" ht="15" customHeight="1" x14ac:dyDescent="0.3">
      <c r="B48" s="15" t="s">
        <v>10</v>
      </c>
      <c r="C48" s="11"/>
      <c r="D48" s="12"/>
      <c r="E48" s="11"/>
      <c r="F48" s="12"/>
      <c r="G48" s="11"/>
      <c r="H48" s="12"/>
      <c r="I48" s="11"/>
      <c r="J48" s="12"/>
      <c r="K48" s="11"/>
      <c r="L48" s="16"/>
    </row>
    <row r="49" spans="2:12" ht="15" customHeight="1" x14ac:dyDescent="0.3">
      <c r="B49" s="20" t="s">
        <v>11</v>
      </c>
      <c r="C49" s="22">
        <f>SUBTOTAL(109,Апрель[Неделя 1])</f>
        <v>0</v>
      </c>
      <c r="D49" s="23">
        <f>SUBTOTAL(109,Апрель[Сверхурочные])</f>
        <v>0</v>
      </c>
      <c r="E49" s="22">
        <f>SUBTOTAL(109,Апрель[Неделя 2])</f>
        <v>0</v>
      </c>
      <c r="F49" s="23">
        <f>SUBTOTAL(109,Апрель[[Сверхурочные ]])</f>
        <v>0</v>
      </c>
      <c r="G49" s="22">
        <f>SUBTOTAL(109,Апрель[Неделя 3])</f>
        <v>0</v>
      </c>
      <c r="H49" s="23">
        <f>SUBTOTAL(109,Апрель[[Сверхурочные  ]])</f>
        <v>0</v>
      </c>
      <c r="I49" s="22">
        <f>SUBTOTAL(109,Апрель[Неделя 4])</f>
        <v>0</v>
      </c>
      <c r="J49" s="23">
        <f>SUBTOTAL(109,Апрель[[Сверхурочные   ]])</f>
        <v>0</v>
      </c>
      <c r="K49" s="22">
        <f>SUBTOTAL(109,Апрель[Неделя 5])</f>
        <v>0</v>
      </c>
      <c r="L49" s="24">
        <f>SUBTOTAL(109,Апрель[[Сверхурочные    ]])</f>
        <v>0</v>
      </c>
    </row>
    <row r="50" spans="2:12" ht="15" customHeight="1" x14ac:dyDescent="0.3">
      <c r="B50" s="14" t="s">
        <v>18</v>
      </c>
      <c r="C50" s="13">
        <f>SUM(Апрель[[#Totals],[Неделя 1]],Апрель[[#Totals],[Неделя 2]],Апрель[[#Totals],[Неделя 3]],Апрель[[#Totals],[Неделя 4]],Апрель[[#Totals],[Неделя 5]])</f>
        <v>0</v>
      </c>
      <c r="D50" s="14" t="s">
        <v>42</v>
      </c>
      <c r="E50" s="14"/>
      <c r="F50" s="13">
        <f>SUM(Апрель[[#Totals],[Сверхурочные]],Апрель[[#Totals],[Сверхурочные ]],Апрель[[#Totals],[Сверхурочные  ]],Апрель[[#Totals],[Сверхурочные   ]],Апрель[[#Totals],[Сверхурочные    ]])</f>
        <v>0</v>
      </c>
    </row>
    <row r="51" spans="2:12" ht="9" customHeight="1" x14ac:dyDescent="0.3"/>
    <row r="52" spans="2:12" ht="15" customHeight="1" x14ac:dyDescent="0.3">
      <c r="B52" s="17" t="s">
        <v>19</v>
      </c>
      <c r="C52" s="18" t="s">
        <v>35</v>
      </c>
      <c r="D52" s="18" t="s">
        <v>38</v>
      </c>
      <c r="E52" s="18" t="s">
        <v>51</v>
      </c>
      <c r="F52" s="18" t="s">
        <v>52</v>
      </c>
      <c r="G52" s="18" t="s">
        <v>55</v>
      </c>
      <c r="H52" s="18" t="s">
        <v>56</v>
      </c>
      <c r="I52" s="18" t="s">
        <v>58</v>
      </c>
      <c r="J52" s="18" t="s">
        <v>59</v>
      </c>
      <c r="K52" s="18" t="s">
        <v>61</v>
      </c>
      <c r="L52" s="19" t="s">
        <v>62</v>
      </c>
    </row>
    <row r="53" spans="2:12" ht="15" customHeight="1" x14ac:dyDescent="0.3">
      <c r="B53" s="15" t="s">
        <v>4</v>
      </c>
      <c r="C53" s="11"/>
      <c r="D53" s="12"/>
      <c r="E53" s="11"/>
      <c r="F53" s="12"/>
      <c r="G53" s="11"/>
      <c r="H53" s="12"/>
      <c r="I53" s="11"/>
      <c r="J53" s="12"/>
      <c r="K53" s="11"/>
      <c r="L53" s="16"/>
    </row>
    <row r="54" spans="2:12" ht="15" customHeight="1" x14ac:dyDescent="0.3">
      <c r="B54" s="15" t="s">
        <v>5</v>
      </c>
      <c r="C54" s="11"/>
      <c r="D54" s="12"/>
      <c r="E54" s="11"/>
      <c r="F54" s="12"/>
      <c r="G54" s="11"/>
      <c r="H54" s="12"/>
      <c r="I54" s="11"/>
      <c r="J54" s="12"/>
      <c r="K54" s="11"/>
      <c r="L54" s="16"/>
    </row>
    <row r="55" spans="2:12" ht="15" customHeight="1" x14ac:dyDescent="0.3">
      <c r="B55" s="15" t="s">
        <v>6</v>
      </c>
      <c r="C55" s="11"/>
      <c r="D55" s="12"/>
      <c r="E55" s="11"/>
      <c r="F55" s="12"/>
      <c r="G55" s="11"/>
      <c r="H55" s="12"/>
      <c r="I55" s="11"/>
      <c r="J55" s="12"/>
      <c r="K55" s="11"/>
      <c r="L55" s="16"/>
    </row>
    <row r="56" spans="2:12" ht="15" customHeight="1" x14ac:dyDescent="0.3">
      <c r="B56" s="15" t="s">
        <v>7</v>
      </c>
      <c r="C56" s="11"/>
      <c r="D56" s="12"/>
      <c r="E56" s="11"/>
      <c r="F56" s="12"/>
      <c r="G56" s="11"/>
      <c r="H56" s="12"/>
      <c r="I56" s="11"/>
      <c r="J56" s="12"/>
      <c r="K56" s="11"/>
      <c r="L56" s="16"/>
    </row>
    <row r="57" spans="2:12" ht="15" customHeight="1" x14ac:dyDescent="0.3">
      <c r="B57" s="15" t="s">
        <v>8</v>
      </c>
      <c r="C57" s="11"/>
      <c r="D57" s="12"/>
      <c r="E57" s="11"/>
      <c r="F57" s="12"/>
      <c r="G57" s="11"/>
      <c r="H57" s="12"/>
      <c r="I57" s="11"/>
      <c r="J57" s="12"/>
      <c r="K57" s="11"/>
      <c r="L57" s="16"/>
    </row>
    <row r="58" spans="2:12" ht="15" customHeight="1" x14ac:dyDescent="0.3">
      <c r="B58" s="15" t="s">
        <v>9</v>
      </c>
      <c r="C58" s="11"/>
      <c r="D58" s="12"/>
      <c r="E58" s="11"/>
      <c r="F58" s="12"/>
      <c r="G58" s="11"/>
      <c r="H58" s="12"/>
      <c r="I58" s="11"/>
      <c r="J58" s="12"/>
      <c r="K58" s="11"/>
      <c r="L58" s="16"/>
    </row>
    <row r="59" spans="2:12" ht="15" customHeight="1" x14ac:dyDescent="0.3">
      <c r="B59" s="15" t="s">
        <v>10</v>
      </c>
      <c r="C59" s="11"/>
      <c r="D59" s="12"/>
      <c r="E59" s="11"/>
      <c r="F59" s="12"/>
      <c r="G59" s="11"/>
      <c r="H59" s="12"/>
      <c r="I59" s="11"/>
      <c r="J59" s="12"/>
      <c r="K59" s="11"/>
      <c r="L59" s="16"/>
    </row>
    <row r="60" spans="2:12" ht="15" customHeight="1" x14ac:dyDescent="0.3">
      <c r="B60" s="20" t="s">
        <v>11</v>
      </c>
      <c r="C60" s="22">
        <f>SUBTOTAL(109,Май[Неделя 1])</f>
        <v>0</v>
      </c>
      <c r="D60" s="23">
        <f>SUBTOTAL(109,Май[Сверхурочные])</f>
        <v>0</v>
      </c>
      <c r="E60" s="22">
        <f>SUBTOTAL(109,Май[Неделя 2])</f>
        <v>0</v>
      </c>
      <c r="F60" s="23">
        <f>SUBTOTAL(109,Май[[Сверхурочные ]])</f>
        <v>0</v>
      </c>
      <c r="G60" s="22">
        <f>SUBTOTAL(109,Май[Неделя 3])</f>
        <v>0</v>
      </c>
      <c r="H60" s="23">
        <f>SUBTOTAL(109,Май[[Сверхурочные  ]])</f>
        <v>0</v>
      </c>
      <c r="I60" s="22">
        <f>SUBTOTAL(109,Май[Неделя 4])</f>
        <v>0</v>
      </c>
      <c r="J60" s="23">
        <f>SUBTOTAL(109,Май[[Сверхурочные   ]])</f>
        <v>0</v>
      </c>
      <c r="K60" s="22">
        <f>SUBTOTAL(109,Май[Неделя 5])</f>
        <v>0</v>
      </c>
      <c r="L60" s="24">
        <f>SUBTOTAL(109,Май[[Сверхурочные    ]])</f>
        <v>0</v>
      </c>
    </row>
    <row r="61" spans="2:12" ht="15" customHeight="1" x14ac:dyDescent="0.3">
      <c r="B61" s="14" t="s">
        <v>20</v>
      </c>
      <c r="C61" s="13">
        <f>SUM(Май[[#Totals],[Неделя 1]],Май[[#Totals],[Неделя 2]],Май[[#Totals],[Неделя 3]],Май[[#Totals],[Неделя 4]],Май[[#Totals],[Неделя 5]])</f>
        <v>0</v>
      </c>
      <c r="D61" s="14" t="s">
        <v>43</v>
      </c>
      <c r="E61" s="14"/>
      <c r="F61" s="13">
        <f>SUM(Май[[#Totals],[Сверхурочные]],Май[[#Totals],[Сверхурочные ]],Май[[#Totals],[Сверхурочные  ]],Май[[#Totals],[Сверхурочные   ]],Май[[#Totals],[Сверхурочные    ]])</f>
        <v>0</v>
      </c>
    </row>
    <row r="62" spans="2:12" ht="9" customHeight="1" x14ac:dyDescent="0.3"/>
    <row r="63" spans="2:12" ht="15" customHeight="1" x14ac:dyDescent="0.3">
      <c r="B63" s="17" t="s">
        <v>21</v>
      </c>
      <c r="C63" s="18" t="s">
        <v>35</v>
      </c>
      <c r="D63" s="18" t="s">
        <v>38</v>
      </c>
      <c r="E63" s="18" t="s">
        <v>51</v>
      </c>
      <c r="F63" s="18" t="s">
        <v>52</v>
      </c>
      <c r="G63" s="18" t="s">
        <v>55</v>
      </c>
      <c r="H63" s="18" t="s">
        <v>56</v>
      </c>
      <c r="I63" s="18" t="s">
        <v>58</v>
      </c>
      <c r="J63" s="18" t="s">
        <v>59</v>
      </c>
      <c r="K63" s="18" t="s">
        <v>61</v>
      </c>
      <c r="L63" s="19" t="s">
        <v>62</v>
      </c>
    </row>
    <row r="64" spans="2:12" ht="15" customHeight="1" x14ac:dyDescent="0.3">
      <c r="B64" s="15" t="s">
        <v>4</v>
      </c>
      <c r="C64" s="11"/>
      <c r="D64" s="12"/>
      <c r="E64" s="11"/>
      <c r="F64" s="12"/>
      <c r="G64" s="11"/>
      <c r="H64" s="12"/>
      <c r="I64" s="11"/>
      <c r="J64" s="12"/>
      <c r="K64" s="11"/>
      <c r="L64" s="16"/>
    </row>
    <row r="65" spans="2:12" ht="15" customHeight="1" x14ac:dyDescent="0.3">
      <c r="B65" s="15" t="s">
        <v>5</v>
      </c>
      <c r="C65" s="11"/>
      <c r="D65" s="12"/>
      <c r="E65" s="11"/>
      <c r="F65" s="12"/>
      <c r="G65" s="11"/>
      <c r="H65" s="12"/>
      <c r="I65" s="11"/>
      <c r="J65" s="12"/>
      <c r="K65" s="11"/>
      <c r="L65" s="16"/>
    </row>
    <row r="66" spans="2:12" ht="15" customHeight="1" x14ac:dyDescent="0.3">
      <c r="B66" s="15" t="s">
        <v>6</v>
      </c>
      <c r="C66" s="11"/>
      <c r="D66" s="12"/>
      <c r="E66" s="11"/>
      <c r="F66" s="12"/>
      <c r="G66" s="11"/>
      <c r="H66" s="12"/>
      <c r="I66" s="11"/>
      <c r="J66" s="12"/>
      <c r="K66" s="11"/>
      <c r="L66" s="16"/>
    </row>
    <row r="67" spans="2:12" ht="15" customHeight="1" x14ac:dyDescent="0.3">
      <c r="B67" s="15" t="s">
        <v>7</v>
      </c>
      <c r="C67" s="11"/>
      <c r="D67" s="12"/>
      <c r="E67" s="11"/>
      <c r="F67" s="12"/>
      <c r="G67" s="11"/>
      <c r="H67" s="12"/>
      <c r="I67" s="11"/>
      <c r="J67" s="12"/>
      <c r="K67" s="11"/>
      <c r="L67" s="16"/>
    </row>
    <row r="68" spans="2:12" ht="15" customHeight="1" x14ac:dyDescent="0.3">
      <c r="B68" s="15" t="s">
        <v>8</v>
      </c>
      <c r="C68" s="11"/>
      <c r="D68" s="12"/>
      <c r="E68" s="11"/>
      <c r="F68" s="12"/>
      <c r="G68" s="11"/>
      <c r="H68" s="12"/>
      <c r="I68" s="11"/>
      <c r="J68" s="12"/>
      <c r="K68" s="11"/>
      <c r="L68" s="16"/>
    </row>
    <row r="69" spans="2:12" ht="15" customHeight="1" x14ac:dyDescent="0.3">
      <c r="B69" s="15" t="s">
        <v>9</v>
      </c>
      <c r="C69" s="11"/>
      <c r="D69" s="12"/>
      <c r="E69" s="11"/>
      <c r="F69" s="12"/>
      <c r="G69" s="11"/>
      <c r="H69" s="12"/>
      <c r="I69" s="11"/>
      <c r="J69" s="12"/>
      <c r="K69" s="11"/>
      <c r="L69" s="16"/>
    </row>
    <row r="70" spans="2:12" ht="15" customHeight="1" x14ac:dyDescent="0.3">
      <c r="B70" s="15" t="s">
        <v>10</v>
      </c>
      <c r="C70" s="11"/>
      <c r="D70" s="12"/>
      <c r="E70" s="11"/>
      <c r="F70" s="12"/>
      <c r="G70" s="11"/>
      <c r="H70" s="12"/>
      <c r="I70" s="11"/>
      <c r="J70" s="12"/>
      <c r="K70" s="11"/>
      <c r="L70" s="16"/>
    </row>
    <row r="71" spans="2:12" ht="15" customHeight="1" x14ac:dyDescent="0.3">
      <c r="B71" s="20" t="s">
        <v>11</v>
      </c>
      <c r="C71" s="22">
        <f>SUBTOTAL(109,Июнь[Неделя 1])</f>
        <v>0</v>
      </c>
      <c r="D71" s="23">
        <f>SUBTOTAL(109,Июнь[Сверхурочные])</f>
        <v>0</v>
      </c>
      <c r="E71" s="22">
        <f>SUBTOTAL(109,Июнь[Неделя 2])</f>
        <v>0</v>
      </c>
      <c r="F71" s="23">
        <f>SUBTOTAL(109,Июнь[[Сверхурочные ]])</f>
        <v>0</v>
      </c>
      <c r="G71" s="22">
        <f>SUBTOTAL(109,Июнь[Неделя 3])</f>
        <v>0</v>
      </c>
      <c r="H71" s="23">
        <f>SUBTOTAL(109,Июнь[[Сверхурочные  ]])</f>
        <v>0</v>
      </c>
      <c r="I71" s="22">
        <f>SUBTOTAL(109,Июнь[Неделя 4])</f>
        <v>0</v>
      </c>
      <c r="J71" s="23">
        <f>SUBTOTAL(109,Июнь[[Сверхурочные   ]])</f>
        <v>0</v>
      </c>
      <c r="K71" s="22">
        <f>SUBTOTAL(109,Июнь[Неделя 5])</f>
        <v>0</v>
      </c>
      <c r="L71" s="24">
        <f>SUBTOTAL(109,Июнь[[Сверхурочные    ]])</f>
        <v>0</v>
      </c>
    </row>
    <row r="72" spans="2:12" ht="15" customHeight="1" x14ac:dyDescent="0.3">
      <c r="B72" s="14" t="s">
        <v>22</v>
      </c>
      <c r="C72" s="13">
        <f>SUM(Июнь[[#Totals],[Неделя 1]],Июнь[[#Totals],[Неделя 2]],Июнь[[#Totals],[Неделя 3]],Июнь[[#Totals],[Неделя 4]],Июнь[[#Totals],[Неделя 5]])</f>
        <v>0</v>
      </c>
      <c r="D72" s="14" t="s">
        <v>44</v>
      </c>
      <c r="E72" s="14"/>
      <c r="F72" s="13">
        <f>SUM(Июнь[[#Totals],[Сверхурочные]],Июнь[[#Totals],[Сверхурочные ]],Июнь[[#Totals],[Сверхурочные  ]],Июнь[[#Totals],[Сверхурочные   ]],Июнь[[#Totals],[Сверхурочные    ]])</f>
        <v>0</v>
      </c>
    </row>
    <row r="73" spans="2:12" ht="9" customHeight="1" x14ac:dyDescent="0.3">
      <c r="B73" s="5"/>
      <c r="C73" s="5"/>
    </row>
    <row r="74" spans="2:12" s="6" customFormat="1" ht="24.95" customHeight="1" x14ac:dyDescent="0.2">
      <c r="B74" s="26" t="s">
        <v>66</v>
      </c>
      <c r="C74" s="27"/>
      <c r="D74" s="27"/>
      <c r="E74" s="27"/>
      <c r="F74" s="27"/>
      <c r="G74" s="27"/>
      <c r="H74" s="27"/>
      <c r="I74" s="27"/>
      <c r="J74" s="27"/>
      <c r="K74" s="27"/>
      <c r="L74" s="27"/>
    </row>
    <row r="75" spans="2:12" ht="15" customHeight="1" x14ac:dyDescent="0.3">
      <c r="B75" s="17" t="s">
        <v>23</v>
      </c>
      <c r="C75" s="18" t="s">
        <v>35</v>
      </c>
      <c r="D75" s="18" t="s">
        <v>38</v>
      </c>
      <c r="E75" s="18" t="s">
        <v>51</v>
      </c>
      <c r="F75" s="18" t="s">
        <v>52</v>
      </c>
      <c r="G75" s="18" t="s">
        <v>55</v>
      </c>
      <c r="H75" s="18" t="s">
        <v>56</v>
      </c>
      <c r="I75" s="18" t="s">
        <v>58</v>
      </c>
      <c r="J75" s="18" t="s">
        <v>59</v>
      </c>
      <c r="K75" s="18" t="s">
        <v>61</v>
      </c>
      <c r="L75" s="19" t="s">
        <v>62</v>
      </c>
    </row>
    <row r="76" spans="2:12" ht="15" customHeight="1" x14ac:dyDescent="0.3">
      <c r="B76" s="15" t="s">
        <v>4</v>
      </c>
      <c r="C76" s="11"/>
      <c r="D76" s="12"/>
      <c r="E76" s="11"/>
      <c r="F76" s="12"/>
      <c r="G76" s="11"/>
      <c r="H76" s="12"/>
      <c r="I76" s="11"/>
      <c r="J76" s="12"/>
      <c r="K76" s="11"/>
      <c r="L76" s="16"/>
    </row>
    <row r="77" spans="2:12" ht="15" customHeight="1" x14ac:dyDescent="0.3">
      <c r="B77" s="15" t="s">
        <v>5</v>
      </c>
      <c r="C77" s="11"/>
      <c r="D77" s="12"/>
      <c r="E77" s="11"/>
      <c r="F77" s="12"/>
      <c r="G77" s="11"/>
      <c r="H77" s="12"/>
      <c r="I77" s="11"/>
      <c r="J77" s="12"/>
      <c r="K77" s="11"/>
      <c r="L77" s="16"/>
    </row>
    <row r="78" spans="2:12" ht="15" customHeight="1" x14ac:dyDescent="0.3">
      <c r="B78" s="15" t="s">
        <v>6</v>
      </c>
      <c r="C78" s="11"/>
      <c r="D78" s="12"/>
      <c r="E78" s="11"/>
      <c r="F78" s="12"/>
      <c r="G78" s="11"/>
      <c r="H78" s="12"/>
      <c r="I78" s="11"/>
      <c r="J78" s="12"/>
      <c r="K78" s="11"/>
      <c r="L78" s="16"/>
    </row>
    <row r="79" spans="2:12" ht="15" customHeight="1" x14ac:dyDescent="0.3">
      <c r="B79" s="15" t="s">
        <v>7</v>
      </c>
      <c r="C79" s="11"/>
      <c r="D79" s="12"/>
      <c r="E79" s="11"/>
      <c r="F79" s="12"/>
      <c r="G79" s="11"/>
      <c r="H79" s="12"/>
      <c r="I79" s="11"/>
      <c r="J79" s="12"/>
      <c r="K79" s="11"/>
      <c r="L79" s="16"/>
    </row>
    <row r="80" spans="2:12" ht="15" customHeight="1" x14ac:dyDescent="0.3">
      <c r="B80" s="15" t="s">
        <v>8</v>
      </c>
      <c r="C80" s="11"/>
      <c r="D80" s="12"/>
      <c r="E80" s="11"/>
      <c r="F80" s="12"/>
      <c r="G80" s="11"/>
      <c r="H80" s="12"/>
      <c r="I80" s="11"/>
      <c r="J80" s="12"/>
      <c r="K80" s="11"/>
      <c r="L80" s="16"/>
    </row>
    <row r="81" spans="2:12" ht="15" customHeight="1" x14ac:dyDescent="0.3">
      <c r="B81" s="15" t="s">
        <v>9</v>
      </c>
      <c r="C81" s="11"/>
      <c r="D81" s="12"/>
      <c r="E81" s="11"/>
      <c r="F81" s="12"/>
      <c r="G81" s="11"/>
      <c r="H81" s="12"/>
      <c r="I81" s="11"/>
      <c r="J81" s="12"/>
      <c r="K81" s="11"/>
      <c r="L81" s="16"/>
    </row>
    <row r="82" spans="2:12" ht="15" customHeight="1" x14ac:dyDescent="0.3">
      <c r="B82" s="15" t="s">
        <v>10</v>
      </c>
      <c r="C82" s="11"/>
      <c r="D82" s="12"/>
      <c r="E82" s="11"/>
      <c r="F82" s="12"/>
      <c r="G82" s="11"/>
      <c r="H82" s="12"/>
      <c r="I82" s="11"/>
      <c r="J82" s="12"/>
      <c r="K82" s="11"/>
      <c r="L82" s="16"/>
    </row>
    <row r="83" spans="2:12" ht="15" customHeight="1" x14ac:dyDescent="0.3">
      <c r="B83" s="20" t="s">
        <v>11</v>
      </c>
      <c r="C83" s="22">
        <f>SUBTOTAL(109,Июль[Неделя 1])</f>
        <v>0</v>
      </c>
      <c r="D83" s="23">
        <f>SUBTOTAL(109,Июль[Сверхурочные])</f>
        <v>0</v>
      </c>
      <c r="E83" s="22">
        <f>SUBTOTAL(109,Июль[Неделя 2])</f>
        <v>0</v>
      </c>
      <c r="F83" s="23">
        <f>SUBTOTAL(109,Июль[[Сверхурочные ]])</f>
        <v>0</v>
      </c>
      <c r="G83" s="22">
        <f>SUBTOTAL(109,Июль[Неделя 3])</f>
        <v>0</v>
      </c>
      <c r="H83" s="23">
        <f>SUBTOTAL(109,Июль[[Сверхурочные  ]])</f>
        <v>0</v>
      </c>
      <c r="I83" s="22">
        <f>SUBTOTAL(109,Июль[Неделя 4])</f>
        <v>0</v>
      </c>
      <c r="J83" s="23">
        <f>SUBTOTAL(109,Июль[[Сверхурочные   ]])</f>
        <v>0</v>
      </c>
      <c r="K83" s="22">
        <f>SUBTOTAL(109,Июль[Неделя 5])</f>
        <v>0</v>
      </c>
      <c r="L83" s="24">
        <f>SUBTOTAL(109,Июль[[Сверхурочные    ]])</f>
        <v>0</v>
      </c>
    </row>
    <row r="84" spans="2:12" ht="15" customHeight="1" x14ac:dyDescent="0.3">
      <c r="B84" s="14" t="s">
        <v>24</v>
      </c>
      <c r="C84" s="13">
        <f>SUM(Июль[[#Totals],[Неделя 1]],Июль[[#Totals],[Неделя 2]],Июль[[#Totals],[Неделя 3]],Июль[[#Totals],[Неделя 4]],Июль[[#Totals],[Неделя 5]])</f>
        <v>0</v>
      </c>
      <c r="D84" s="14" t="s">
        <v>45</v>
      </c>
      <c r="E84" s="14"/>
      <c r="F84" s="13">
        <f>SUM(Июль[[#Totals],[Сверхурочные]],Июль[[#Totals],[Сверхурочные ]],Июль[[#Totals],[Сверхурочные  ]],Июль[[#Totals],[Сверхурочные   ]],Июль[[#Totals],[Сверхурочные    ]])</f>
        <v>0</v>
      </c>
    </row>
    <row r="85" spans="2:12" ht="9" customHeight="1" x14ac:dyDescent="0.3"/>
    <row r="86" spans="2:12" ht="15" customHeight="1" x14ac:dyDescent="0.3">
      <c r="B86" s="17" t="s">
        <v>25</v>
      </c>
      <c r="C86" s="18" t="s">
        <v>35</v>
      </c>
      <c r="D86" s="18" t="s">
        <v>38</v>
      </c>
      <c r="E86" s="18" t="s">
        <v>51</v>
      </c>
      <c r="F86" s="18" t="s">
        <v>52</v>
      </c>
      <c r="G86" s="18" t="s">
        <v>55</v>
      </c>
      <c r="H86" s="18" t="s">
        <v>56</v>
      </c>
      <c r="I86" s="18" t="s">
        <v>58</v>
      </c>
      <c r="J86" s="18" t="s">
        <v>59</v>
      </c>
      <c r="K86" s="18" t="s">
        <v>61</v>
      </c>
      <c r="L86" s="19" t="s">
        <v>62</v>
      </c>
    </row>
    <row r="87" spans="2:12" ht="15" customHeight="1" x14ac:dyDescent="0.3">
      <c r="B87" s="15" t="s">
        <v>4</v>
      </c>
      <c r="C87" s="11"/>
      <c r="D87" s="12"/>
      <c r="E87" s="11"/>
      <c r="F87" s="12"/>
      <c r="G87" s="11"/>
      <c r="H87" s="12"/>
      <c r="I87" s="11"/>
      <c r="J87" s="12"/>
      <c r="K87" s="11"/>
      <c r="L87" s="16"/>
    </row>
    <row r="88" spans="2:12" ht="15" customHeight="1" x14ac:dyDescent="0.3">
      <c r="B88" s="15" t="s">
        <v>5</v>
      </c>
      <c r="C88" s="11"/>
      <c r="D88" s="12"/>
      <c r="E88" s="11"/>
      <c r="F88" s="12"/>
      <c r="G88" s="11"/>
      <c r="H88" s="12"/>
      <c r="I88" s="11"/>
      <c r="J88" s="12"/>
      <c r="K88" s="11"/>
      <c r="L88" s="16"/>
    </row>
    <row r="89" spans="2:12" ht="15" customHeight="1" x14ac:dyDescent="0.3">
      <c r="B89" s="15" t="s">
        <v>6</v>
      </c>
      <c r="C89" s="11"/>
      <c r="D89" s="12"/>
      <c r="E89" s="11"/>
      <c r="F89" s="12"/>
      <c r="G89" s="11"/>
      <c r="H89" s="12"/>
      <c r="I89" s="11"/>
      <c r="J89" s="12"/>
      <c r="K89" s="11"/>
      <c r="L89" s="16"/>
    </row>
    <row r="90" spans="2:12" ht="15" customHeight="1" x14ac:dyDescent="0.3">
      <c r="B90" s="15" t="s">
        <v>7</v>
      </c>
      <c r="C90" s="11"/>
      <c r="D90" s="12"/>
      <c r="E90" s="11"/>
      <c r="F90" s="12"/>
      <c r="G90" s="11"/>
      <c r="H90" s="12"/>
      <c r="I90" s="11"/>
      <c r="J90" s="12"/>
      <c r="K90" s="11"/>
      <c r="L90" s="16"/>
    </row>
    <row r="91" spans="2:12" ht="15" customHeight="1" x14ac:dyDescent="0.3">
      <c r="B91" s="15" t="s">
        <v>8</v>
      </c>
      <c r="C91" s="11"/>
      <c r="D91" s="12"/>
      <c r="E91" s="11"/>
      <c r="F91" s="12"/>
      <c r="G91" s="11"/>
      <c r="H91" s="12"/>
      <c r="I91" s="11"/>
      <c r="J91" s="12"/>
      <c r="K91" s="11"/>
      <c r="L91" s="16"/>
    </row>
    <row r="92" spans="2:12" ht="15" customHeight="1" x14ac:dyDescent="0.3">
      <c r="B92" s="15" t="s">
        <v>9</v>
      </c>
      <c r="C92" s="11"/>
      <c r="D92" s="12"/>
      <c r="E92" s="11"/>
      <c r="F92" s="12"/>
      <c r="G92" s="11"/>
      <c r="H92" s="12"/>
      <c r="I92" s="11"/>
      <c r="J92" s="12"/>
      <c r="K92" s="11"/>
      <c r="L92" s="16"/>
    </row>
    <row r="93" spans="2:12" ht="15" customHeight="1" x14ac:dyDescent="0.3">
      <c r="B93" s="15" t="s">
        <v>10</v>
      </c>
      <c r="C93" s="11"/>
      <c r="D93" s="12"/>
      <c r="E93" s="11"/>
      <c r="F93" s="12"/>
      <c r="G93" s="11"/>
      <c r="H93" s="12"/>
      <c r="I93" s="11"/>
      <c r="J93" s="12"/>
      <c r="K93" s="11"/>
      <c r="L93" s="16"/>
    </row>
    <row r="94" spans="2:12" ht="15" customHeight="1" x14ac:dyDescent="0.3">
      <c r="B94" s="20" t="s">
        <v>11</v>
      </c>
      <c r="C94" s="22">
        <f>SUBTOTAL(109,Август[Неделя 1])</f>
        <v>0</v>
      </c>
      <c r="D94" s="23">
        <f>SUBTOTAL(109,Август[Сверхурочные])</f>
        <v>0</v>
      </c>
      <c r="E94" s="22">
        <f>SUBTOTAL(109,Август[Неделя 2])</f>
        <v>0</v>
      </c>
      <c r="F94" s="23">
        <f>SUBTOTAL(109,Август[[Сверхурочные ]])</f>
        <v>0</v>
      </c>
      <c r="G94" s="22">
        <f>SUBTOTAL(109,Август[Неделя 3])</f>
        <v>0</v>
      </c>
      <c r="H94" s="23">
        <f>SUBTOTAL(109,Август[[Сверхурочные  ]])</f>
        <v>0</v>
      </c>
      <c r="I94" s="22">
        <f>SUBTOTAL(109,Август[Неделя 4])</f>
        <v>0</v>
      </c>
      <c r="J94" s="23">
        <f>SUBTOTAL(109,Август[[Сверхурочные   ]])</f>
        <v>0</v>
      </c>
      <c r="K94" s="22">
        <f>SUBTOTAL(109,Август[Неделя 5])</f>
        <v>0</v>
      </c>
      <c r="L94" s="24">
        <f>SUBTOTAL(109,Август[[Сверхурочные    ]])</f>
        <v>0</v>
      </c>
    </row>
    <row r="95" spans="2:12" ht="15" customHeight="1" x14ac:dyDescent="0.3">
      <c r="B95" s="14" t="s">
        <v>26</v>
      </c>
      <c r="C95" s="13">
        <f>SUM(Август[[#Totals],[Неделя 1]],Август[[#Totals],[Неделя 2]],Август[[#Totals],[Неделя 3]],Август[[#Totals],[Неделя 4]],Август[[#Totals],[Неделя 5]])</f>
        <v>0</v>
      </c>
      <c r="D95" s="14" t="s">
        <v>46</v>
      </c>
      <c r="E95" s="14"/>
      <c r="F95" s="13">
        <f>SUM(Август[[#Totals],[Сверхурочные]],Август[[#Totals],[Сверхурочные ]],Август[[#Totals],[Сверхурочные  ]],Август[[#Totals],[Сверхурочные   ]],Август[[#Totals],[Сверхурочные    ]])</f>
        <v>0</v>
      </c>
    </row>
    <row r="96" spans="2:12" ht="9" customHeight="1" x14ac:dyDescent="0.3"/>
    <row r="97" spans="2:12" ht="15" customHeight="1" x14ac:dyDescent="0.3">
      <c r="B97" s="17" t="s">
        <v>27</v>
      </c>
      <c r="C97" s="18" t="s">
        <v>35</v>
      </c>
      <c r="D97" s="18" t="s">
        <v>38</v>
      </c>
      <c r="E97" s="18" t="s">
        <v>51</v>
      </c>
      <c r="F97" s="18" t="s">
        <v>52</v>
      </c>
      <c r="G97" s="18" t="s">
        <v>55</v>
      </c>
      <c r="H97" s="18" t="s">
        <v>56</v>
      </c>
      <c r="I97" s="18" t="s">
        <v>58</v>
      </c>
      <c r="J97" s="18" t="s">
        <v>59</v>
      </c>
      <c r="K97" s="18" t="s">
        <v>61</v>
      </c>
      <c r="L97" s="19" t="s">
        <v>62</v>
      </c>
    </row>
    <row r="98" spans="2:12" ht="15" customHeight="1" x14ac:dyDescent="0.3">
      <c r="B98" s="15" t="s">
        <v>4</v>
      </c>
      <c r="C98" s="11"/>
      <c r="D98" s="12"/>
      <c r="E98" s="11"/>
      <c r="F98" s="12"/>
      <c r="G98" s="11"/>
      <c r="H98" s="12"/>
      <c r="I98" s="11"/>
      <c r="J98" s="12"/>
      <c r="K98" s="11"/>
      <c r="L98" s="16"/>
    </row>
    <row r="99" spans="2:12" ht="15" customHeight="1" x14ac:dyDescent="0.3">
      <c r="B99" s="15" t="s">
        <v>5</v>
      </c>
      <c r="C99" s="11"/>
      <c r="D99" s="12"/>
      <c r="E99" s="11"/>
      <c r="F99" s="12"/>
      <c r="G99" s="11"/>
      <c r="H99" s="12"/>
      <c r="I99" s="11"/>
      <c r="J99" s="12"/>
      <c r="K99" s="11"/>
      <c r="L99" s="16"/>
    </row>
    <row r="100" spans="2:12" ht="15" customHeight="1" x14ac:dyDescent="0.3">
      <c r="B100" s="15" t="s">
        <v>6</v>
      </c>
      <c r="C100" s="11"/>
      <c r="D100" s="12"/>
      <c r="E100" s="11"/>
      <c r="F100" s="12"/>
      <c r="G100" s="11"/>
      <c r="H100" s="12"/>
      <c r="I100" s="11"/>
      <c r="J100" s="12"/>
      <c r="K100" s="11"/>
      <c r="L100" s="16"/>
    </row>
    <row r="101" spans="2:12" ht="15" customHeight="1" x14ac:dyDescent="0.3">
      <c r="B101" s="15" t="s">
        <v>7</v>
      </c>
      <c r="C101" s="11"/>
      <c r="D101" s="12"/>
      <c r="E101" s="11"/>
      <c r="F101" s="12"/>
      <c r="G101" s="11"/>
      <c r="H101" s="12"/>
      <c r="I101" s="11"/>
      <c r="J101" s="12"/>
      <c r="K101" s="11"/>
      <c r="L101" s="16"/>
    </row>
    <row r="102" spans="2:12" ht="15" customHeight="1" x14ac:dyDescent="0.3">
      <c r="B102" s="15" t="s">
        <v>8</v>
      </c>
      <c r="C102" s="11"/>
      <c r="D102" s="12"/>
      <c r="E102" s="11"/>
      <c r="F102" s="12"/>
      <c r="G102" s="11"/>
      <c r="H102" s="12"/>
      <c r="I102" s="11"/>
      <c r="J102" s="12"/>
      <c r="K102" s="11"/>
      <c r="L102" s="16"/>
    </row>
    <row r="103" spans="2:12" ht="15" customHeight="1" x14ac:dyDescent="0.3">
      <c r="B103" s="15" t="s">
        <v>9</v>
      </c>
      <c r="C103" s="11"/>
      <c r="D103" s="12"/>
      <c r="E103" s="11"/>
      <c r="F103" s="12"/>
      <c r="G103" s="11"/>
      <c r="H103" s="12"/>
      <c r="I103" s="11"/>
      <c r="J103" s="12"/>
      <c r="K103" s="11"/>
      <c r="L103" s="16"/>
    </row>
    <row r="104" spans="2:12" ht="15" customHeight="1" x14ac:dyDescent="0.3">
      <c r="B104" s="15" t="s">
        <v>10</v>
      </c>
      <c r="C104" s="11"/>
      <c r="D104" s="12"/>
      <c r="E104" s="11"/>
      <c r="F104" s="12"/>
      <c r="G104" s="11"/>
      <c r="H104" s="12"/>
      <c r="I104" s="11"/>
      <c r="J104" s="12"/>
      <c r="K104" s="11"/>
      <c r="L104" s="16"/>
    </row>
    <row r="105" spans="2:12" ht="15" customHeight="1" x14ac:dyDescent="0.3">
      <c r="B105" s="20" t="s">
        <v>11</v>
      </c>
      <c r="C105" s="22">
        <f>SUBTOTAL(109,Сентябрь[Неделя 1])</f>
        <v>0</v>
      </c>
      <c r="D105" s="23">
        <f>SUBTOTAL(109,Сентябрь[Сверхурочные])</f>
        <v>0</v>
      </c>
      <c r="E105" s="22">
        <f>SUBTOTAL(109,Сентябрь[Неделя 2])</f>
        <v>0</v>
      </c>
      <c r="F105" s="23">
        <f>SUBTOTAL(109,Сентябрь[[Сверхурочные ]])</f>
        <v>0</v>
      </c>
      <c r="G105" s="22">
        <f>SUBTOTAL(109,Сентябрь[Неделя 3])</f>
        <v>0</v>
      </c>
      <c r="H105" s="23">
        <f>SUBTOTAL(109,Сентябрь[[Сверхурочные  ]])</f>
        <v>0</v>
      </c>
      <c r="I105" s="22">
        <f>SUBTOTAL(109,Сентябрь[Неделя 4])</f>
        <v>0</v>
      </c>
      <c r="J105" s="23">
        <f>SUBTOTAL(109,Сентябрь[[Сверхурочные   ]])</f>
        <v>0</v>
      </c>
      <c r="K105" s="22">
        <f>SUBTOTAL(109,Сентябрь[Неделя 5])</f>
        <v>0</v>
      </c>
      <c r="L105" s="24">
        <f>SUBTOTAL(109,Сентябрь[[Сверхурочные    ]])</f>
        <v>0</v>
      </c>
    </row>
    <row r="106" spans="2:12" ht="15" customHeight="1" x14ac:dyDescent="0.3">
      <c r="B106" s="14" t="s">
        <v>28</v>
      </c>
      <c r="C106" s="13">
        <f>SUM(Сентябрь[[#Totals],[Неделя 1]],Сентябрь[[#Totals],[Неделя 2]],Сентябрь[[#Totals],[Неделя 3]],Сентябрь[[#Totals],[Неделя 4]],Сентябрь[[#Totals],[Неделя 5]])</f>
        <v>0</v>
      </c>
      <c r="D106" s="14" t="s">
        <v>47</v>
      </c>
      <c r="E106" s="14"/>
      <c r="F106" s="13">
        <f>SUM(Сентябрь[[#Totals],[Сверхурочные]],Сентябрь[[#Totals],[Сверхурочные ]],Сентябрь[[#Totals],[Сверхурочные  ]],Сентябрь[[#Totals],[Сверхурочные   ]],Сентябрь[[#Totals],[Сверхурочные    ]])</f>
        <v>0</v>
      </c>
    </row>
    <row r="107" spans="2:12" ht="9" customHeight="1" x14ac:dyDescent="0.3">
      <c r="B107" s="7"/>
    </row>
    <row r="108" spans="2:12" s="7" customFormat="1" ht="24.95" customHeight="1" x14ac:dyDescent="0.2">
      <c r="B108" s="26" t="s">
        <v>63</v>
      </c>
      <c r="C108" s="26"/>
      <c r="D108" s="26"/>
      <c r="E108" s="26"/>
      <c r="F108" s="26"/>
      <c r="G108" s="26"/>
      <c r="H108" s="26"/>
      <c r="I108" s="26"/>
      <c r="J108" s="26"/>
      <c r="K108" s="26"/>
      <c r="L108" s="26"/>
    </row>
    <row r="109" spans="2:12" ht="15" customHeight="1" x14ac:dyDescent="0.3">
      <c r="B109" s="17" t="s">
        <v>29</v>
      </c>
      <c r="C109" s="18" t="s">
        <v>35</v>
      </c>
      <c r="D109" s="18" t="s">
        <v>38</v>
      </c>
      <c r="E109" s="18" t="s">
        <v>51</v>
      </c>
      <c r="F109" s="18" t="s">
        <v>52</v>
      </c>
      <c r="G109" s="18" t="s">
        <v>55</v>
      </c>
      <c r="H109" s="18" t="s">
        <v>56</v>
      </c>
      <c r="I109" s="18" t="s">
        <v>58</v>
      </c>
      <c r="J109" s="18" t="s">
        <v>59</v>
      </c>
      <c r="K109" s="18" t="s">
        <v>61</v>
      </c>
      <c r="L109" s="19" t="s">
        <v>62</v>
      </c>
    </row>
    <row r="110" spans="2:12" ht="15" customHeight="1" x14ac:dyDescent="0.3">
      <c r="B110" s="15" t="s">
        <v>4</v>
      </c>
      <c r="C110" s="11"/>
      <c r="D110" s="12"/>
      <c r="E110" s="11"/>
      <c r="F110" s="12"/>
      <c r="G110" s="11"/>
      <c r="H110" s="12"/>
      <c r="I110" s="11"/>
      <c r="J110" s="12"/>
      <c r="K110" s="11"/>
      <c r="L110" s="16"/>
    </row>
    <row r="111" spans="2:12" ht="15" customHeight="1" x14ac:dyDescent="0.3">
      <c r="B111" s="15" t="s">
        <v>5</v>
      </c>
      <c r="C111" s="11"/>
      <c r="D111" s="12"/>
      <c r="E111" s="11"/>
      <c r="F111" s="12"/>
      <c r="G111" s="11"/>
      <c r="H111" s="12"/>
      <c r="I111" s="11"/>
      <c r="J111" s="12"/>
      <c r="K111" s="11"/>
      <c r="L111" s="16"/>
    </row>
    <row r="112" spans="2:12" ht="15" customHeight="1" x14ac:dyDescent="0.3">
      <c r="B112" s="15" t="s">
        <v>6</v>
      </c>
      <c r="C112" s="11"/>
      <c r="D112" s="12"/>
      <c r="E112" s="11"/>
      <c r="F112" s="12"/>
      <c r="G112" s="11"/>
      <c r="H112" s="12"/>
      <c r="I112" s="11"/>
      <c r="J112" s="12"/>
      <c r="K112" s="11"/>
      <c r="L112" s="16"/>
    </row>
    <row r="113" spans="2:12" ht="15" customHeight="1" x14ac:dyDescent="0.3">
      <c r="B113" s="15" t="s">
        <v>7</v>
      </c>
      <c r="C113" s="11"/>
      <c r="D113" s="12"/>
      <c r="E113" s="11"/>
      <c r="F113" s="12"/>
      <c r="G113" s="11"/>
      <c r="H113" s="12"/>
      <c r="I113" s="11"/>
      <c r="J113" s="12"/>
      <c r="K113" s="11"/>
      <c r="L113" s="16"/>
    </row>
    <row r="114" spans="2:12" ht="15" customHeight="1" x14ac:dyDescent="0.3">
      <c r="B114" s="15" t="s">
        <v>8</v>
      </c>
      <c r="C114" s="11"/>
      <c r="D114" s="12"/>
      <c r="E114" s="11"/>
      <c r="F114" s="12"/>
      <c r="G114" s="11"/>
      <c r="H114" s="12"/>
      <c r="I114" s="11"/>
      <c r="J114" s="12"/>
      <c r="K114" s="11"/>
      <c r="L114" s="16"/>
    </row>
    <row r="115" spans="2:12" ht="15" customHeight="1" x14ac:dyDescent="0.3">
      <c r="B115" s="15" t="s">
        <v>9</v>
      </c>
      <c r="C115" s="11"/>
      <c r="D115" s="12"/>
      <c r="E115" s="11"/>
      <c r="F115" s="12"/>
      <c r="G115" s="11"/>
      <c r="H115" s="12"/>
      <c r="I115" s="11"/>
      <c r="J115" s="12"/>
      <c r="K115" s="11"/>
      <c r="L115" s="16"/>
    </row>
    <row r="116" spans="2:12" ht="15" customHeight="1" x14ac:dyDescent="0.3">
      <c r="B116" s="15" t="s">
        <v>10</v>
      </c>
      <c r="C116" s="11"/>
      <c r="D116" s="12"/>
      <c r="E116" s="11"/>
      <c r="F116" s="12"/>
      <c r="G116" s="11"/>
      <c r="H116" s="12"/>
      <c r="I116" s="11"/>
      <c r="J116" s="12"/>
      <c r="K116" s="11"/>
      <c r="L116" s="16"/>
    </row>
    <row r="117" spans="2:12" ht="15" customHeight="1" x14ac:dyDescent="0.3">
      <c r="B117" s="20" t="s">
        <v>11</v>
      </c>
      <c r="C117" s="22">
        <f>SUBTOTAL(109,Октябрь[Неделя 1])</f>
        <v>0</v>
      </c>
      <c r="D117" s="23">
        <f>SUBTOTAL(109,Октябрь[Сверхурочные])</f>
        <v>0</v>
      </c>
      <c r="E117" s="22">
        <f>SUBTOTAL(109,Октябрь[Неделя 2])</f>
        <v>0</v>
      </c>
      <c r="F117" s="23">
        <f>SUBTOTAL(109,Октябрь[[Сверхурочные ]])</f>
        <v>0</v>
      </c>
      <c r="G117" s="22">
        <f>SUBTOTAL(109,Октябрь[Неделя 3])</f>
        <v>0</v>
      </c>
      <c r="H117" s="23">
        <f>SUBTOTAL(109,Октябрь[[Сверхурочные  ]])</f>
        <v>0</v>
      </c>
      <c r="I117" s="22">
        <f>SUBTOTAL(109,Октябрь[Неделя 4])</f>
        <v>0</v>
      </c>
      <c r="J117" s="23">
        <f>SUBTOTAL(109,Октябрь[[Сверхурочные   ]])</f>
        <v>0</v>
      </c>
      <c r="K117" s="22">
        <f>SUBTOTAL(109,Октябрь[Неделя 5])</f>
        <v>0</v>
      </c>
      <c r="L117" s="24">
        <f>SUBTOTAL(109,Октябрь[[Сверхурочные    ]])</f>
        <v>0</v>
      </c>
    </row>
    <row r="118" spans="2:12" ht="15" customHeight="1" x14ac:dyDescent="0.3">
      <c r="B118" s="14" t="s">
        <v>30</v>
      </c>
      <c r="C118" s="13">
        <f>SUM(Октябрь[[#Totals],[Неделя 1]],Октябрь[[#Totals],[Неделя 2]],Октябрь[[#Totals],[Неделя 3]],Октябрь[[#Totals],[Неделя 4]],Октябрь[[#Totals],[Неделя 5]])</f>
        <v>0</v>
      </c>
      <c r="D118" s="14" t="s">
        <v>48</v>
      </c>
      <c r="E118" s="14"/>
      <c r="F118" s="13">
        <f>SUM(Октябрь[[#Totals],[Сверхурочные]],Октябрь[[#Totals],[Сверхурочные ]],Октябрь[[#Totals],[Сверхурочные  ]],Октябрь[[#Totals],[Сверхурочные   ]],Октябрь[[#Totals],[Сверхурочные    ]])</f>
        <v>0</v>
      </c>
    </row>
    <row r="119" spans="2:12" ht="9" customHeight="1" x14ac:dyDescent="0.3"/>
    <row r="120" spans="2:12" ht="15" customHeight="1" x14ac:dyDescent="0.3">
      <c r="B120" s="17" t="s">
        <v>31</v>
      </c>
      <c r="C120" s="18" t="s">
        <v>35</v>
      </c>
      <c r="D120" s="18" t="s">
        <v>38</v>
      </c>
      <c r="E120" s="18" t="s">
        <v>51</v>
      </c>
      <c r="F120" s="18" t="s">
        <v>52</v>
      </c>
      <c r="G120" s="18" t="s">
        <v>55</v>
      </c>
      <c r="H120" s="18" t="s">
        <v>56</v>
      </c>
      <c r="I120" s="18" t="s">
        <v>58</v>
      </c>
      <c r="J120" s="18" t="s">
        <v>59</v>
      </c>
      <c r="K120" s="18" t="s">
        <v>61</v>
      </c>
      <c r="L120" s="19" t="s">
        <v>62</v>
      </c>
    </row>
    <row r="121" spans="2:12" ht="15" customHeight="1" x14ac:dyDescent="0.3">
      <c r="B121" s="15" t="s">
        <v>4</v>
      </c>
      <c r="C121" s="11"/>
      <c r="D121" s="12"/>
      <c r="E121" s="11"/>
      <c r="F121" s="12"/>
      <c r="G121" s="11"/>
      <c r="H121" s="12"/>
      <c r="I121" s="11"/>
      <c r="J121" s="12"/>
      <c r="K121" s="11"/>
      <c r="L121" s="16"/>
    </row>
    <row r="122" spans="2:12" ht="15" customHeight="1" x14ac:dyDescent="0.3">
      <c r="B122" s="15" t="s">
        <v>5</v>
      </c>
      <c r="C122" s="11"/>
      <c r="D122" s="12"/>
      <c r="E122" s="11"/>
      <c r="F122" s="12"/>
      <c r="G122" s="11"/>
      <c r="H122" s="12"/>
      <c r="I122" s="11"/>
      <c r="J122" s="12"/>
      <c r="K122" s="11"/>
      <c r="L122" s="16"/>
    </row>
    <row r="123" spans="2:12" ht="15" customHeight="1" x14ac:dyDescent="0.3">
      <c r="B123" s="15" t="s">
        <v>6</v>
      </c>
      <c r="C123" s="11"/>
      <c r="D123" s="12"/>
      <c r="E123" s="11"/>
      <c r="F123" s="12"/>
      <c r="G123" s="11"/>
      <c r="H123" s="12"/>
      <c r="I123" s="11"/>
      <c r="J123" s="12"/>
      <c r="K123" s="11"/>
      <c r="L123" s="16"/>
    </row>
    <row r="124" spans="2:12" ht="15" customHeight="1" x14ac:dyDescent="0.3">
      <c r="B124" s="15" t="s">
        <v>7</v>
      </c>
      <c r="C124" s="11"/>
      <c r="D124" s="12"/>
      <c r="E124" s="11"/>
      <c r="F124" s="12"/>
      <c r="G124" s="11"/>
      <c r="H124" s="12"/>
      <c r="I124" s="11"/>
      <c r="J124" s="12"/>
      <c r="K124" s="11"/>
      <c r="L124" s="16"/>
    </row>
    <row r="125" spans="2:12" ht="15" customHeight="1" x14ac:dyDescent="0.3">
      <c r="B125" s="15" t="s">
        <v>8</v>
      </c>
      <c r="C125" s="11"/>
      <c r="D125" s="12"/>
      <c r="E125" s="11"/>
      <c r="F125" s="12"/>
      <c r="G125" s="11"/>
      <c r="H125" s="12"/>
      <c r="I125" s="11"/>
      <c r="J125" s="12"/>
      <c r="K125" s="11"/>
      <c r="L125" s="16"/>
    </row>
    <row r="126" spans="2:12" ht="15" customHeight="1" x14ac:dyDescent="0.3">
      <c r="B126" s="15" t="s">
        <v>9</v>
      </c>
      <c r="C126" s="11"/>
      <c r="D126" s="12"/>
      <c r="E126" s="11"/>
      <c r="F126" s="12"/>
      <c r="G126" s="11"/>
      <c r="H126" s="12"/>
      <c r="I126" s="11"/>
      <c r="J126" s="12"/>
      <c r="K126" s="11"/>
      <c r="L126" s="16"/>
    </row>
    <row r="127" spans="2:12" ht="15" customHeight="1" x14ac:dyDescent="0.3">
      <c r="B127" s="15" t="s">
        <v>10</v>
      </c>
      <c r="C127" s="11"/>
      <c r="D127" s="12"/>
      <c r="E127" s="11"/>
      <c r="F127" s="12"/>
      <c r="G127" s="11"/>
      <c r="H127" s="12"/>
      <c r="I127" s="11"/>
      <c r="J127" s="12"/>
      <c r="K127" s="11"/>
      <c r="L127" s="16"/>
    </row>
    <row r="128" spans="2:12" ht="15" customHeight="1" x14ac:dyDescent="0.3">
      <c r="B128" s="20" t="s">
        <v>11</v>
      </c>
      <c r="C128" s="22">
        <f>SUBTOTAL(109,Ноябрь[Неделя 1])</f>
        <v>0</v>
      </c>
      <c r="D128" s="23">
        <f>SUBTOTAL(109,Ноябрь[Сверхурочные])</f>
        <v>0</v>
      </c>
      <c r="E128" s="22">
        <f>SUBTOTAL(109,Ноябрь[Неделя 2])</f>
        <v>0</v>
      </c>
      <c r="F128" s="23">
        <f>SUBTOTAL(109,Ноябрь[[Сверхурочные ]])</f>
        <v>0</v>
      </c>
      <c r="G128" s="22">
        <f>SUBTOTAL(109,Ноябрь[Неделя 3])</f>
        <v>0</v>
      </c>
      <c r="H128" s="23">
        <f>SUBTOTAL(109,Ноябрь[[Сверхурочные  ]])</f>
        <v>0</v>
      </c>
      <c r="I128" s="22">
        <f>SUBTOTAL(109,Ноябрь[Неделя 4])</f>
        <v>0</v>
      </c>
      <c r="J128" s="23">
        <f>SUBTOTAL(109,Ноябрь[[Сверхурочные   ]])</f>
        <v>0</v>
      </c>
      <c r="K128" s="22">
        <f>SUBTOTAL(109,Ноябрь[Неделя 5])</f>
        <v>0</v>
      </c>
      <c r="L128" s="24">
        <f>SUBTOTAL(109,Ноябрь[[Сверхурочные    ]])</f>
        <v>0</v>
      </c>
    </row>
    <row r="129" spans="2:12" ht="15" customHeight="1" x14ac:dyDescent="0.3">
      <c r="B129" s="14" t="s">
        <v>32</v>
      </c>
      <c r="C129" s="13">
        <f>SUM(Ноябрь[[#Totals],[Неделя 1]],Ноябрь[[#Totals],[Неделя 2]],Ноябрь[[#Totals],[Неделя 3]],Ноябрь[[#Totals],[Неделя 4]],Ноябрь[[#Totals],[Неделя 5]])</f>
        <v>0</v>
      </c>
      <c r="D129" s="14" t="s">
        <v>49</v>
      </c>
      <c r="E129" s="14"/>
      <c r="F129" s="13">
        <f>SUM(Ноябрь[[#Totals],[Сверхурочные]],Ноябрь[[#Totals],[Сверхурочные ]],Ноябрь[[#Totals],[Сверхурочные  ]],Ноябрь[[#Totals],[Сверхурочные   ]],Ноябрь[[#Totals],[Сверхурочные    ]])</f>
        <v>0</v>
      </c>
    </row>
    <row r="130" spans="2:12" ht="9" customHeight="1" x14ac:dyDescent="0.3"/>
    <row r="131" spans="2:12" ht="15" customHeight="1" x14ac:dyDescent="0.3">
      <c r="B131" s="17" t="s">
        <v>33</v>
      </c>
      <c r="C131" s="18" t="s">
        <v>35</v>
      </c>
      <c r="D131" s="18" t="s">
        <v>38</v>
      </c>
      <c r="E131" s="18" t="s">
        <v>51</v>
      </c>
      <c r="F131" s="18" t="s">
        <v>52</v>
      </c>
      <c r="G131" s="18" t="s">
        <v>55</v>
      </c>
      <c r="H131" s="18" t="s">
        <v>56</v>
      </c>
      <c r="I131" s="18" t="s">
        <v>58</v>
      </c>
      <c r="J131" s="18" t="s">
        <v>59</v>
      </c>
      <c r="K131" s="18" t="s">
        <v>61</v>
      </c>
      <c r="L131" s="19" t="s">
        <v>62</v>
      </c>
    </row>
    <row r="132" spans="2:12" ht="15" customHeight="1" x14ac:dyDescent="0.3">
      <c r="B132" s="15" t="s">
        <v>4</v>
      </c>
      <c r="C132" s="11"/>
      <c r="D132" s="12"/>
      <c r="E132" s="11"/>
      <c r="F132" s="12"/>
      <c r="G132" s="11"/>
      <c r="H132" s="12"/>
      <c r="I132" s="11"/>
      <c r="J132" s="12"/>
      <c r="K132" s="11"/>
      <c r="L132" s="16"/>
    </row>
    <row r="133" spans="2:12" ht="15" customHeight="1" x14ac:dyDescent="0.3">
      <c r="B133" s="15" t="s">
        <v>5</v>
      </c>
      <c r="C133" s="11"/>
      <c r="D133" s="12"/>
      <c r="E133" s="11"/>
      <c r="F133" s="12"/>
      <c r="G133" s="11"/>
      <c r="H133" s="12"/>
      <c r="I133" s="11"/>
      <c r="J133" s="12"/>
      <c r="K133" s="11"/>
      <c r="L133" s="16"/>
    </row>
    <row r="134" spans="2:12" ht="15" customHeight="1" x14ac:dyDescent="0.3">
      <c r="B134" s="15" t="s">
        <v>6</v>
      </c>
      <c r="C134" s="11"/>
      <c r="D134" s="12"/>
      <c r="E134" s="11"/>
      <c r="F134" s="12"/>
      <c r="G134" s="11"/>
      <c r="H134" s="12"/>
      <c r="I134" s="11"/>
      <c r="J134" s="12"/>
      <c r="K134" s="11"/>
      <c r="L134" s="16"/>
    </row>
    <row r="135" spans="2:12" ht="15" customHeight="1" x14ac:dyDescent="0.3">
      <c r="B135" s="15" t="s">
        <v>7</v>
      </c>
      <c r="C135" s="11"/>
      <c r="D135" s="12"/>
      <c r="E135" s="11"/>
      <c r="F135" s="12"/>
      <c r="G135" s="11"/>
      <c r="H135" s="12"/>
      <c r="I135" s="11"/>
      <c r="J135" s="12"/>
      <c r="K135" s="11"/>
      <c r="L135" s="16"/>
    </row>
    <row r="136" spans="2:12" ht="15" customHeight="1" x14ac:dyDescent="0.3">
      <c r="B136" s="15" t="s">
        <v>8</v>
      </c>
      <c r="C136" s="11"/>
      <c r="D136" s="12"/>
      <c r="E136" s="11"/>
      <c r="F136" s="12"/>
      <c r="G136" s="11"/>
      <c r="H136" s="12"/>
      <c r="I136" s="11"/>
      <c r="J136" s="12"/>
      <c r="K136" s="11"/>
      <c r="L136" s="16"/>
    </row>
    <row r="137" spans="2:12" ht="15" customHeight="1" x14ac:dyDescent="0.3">
      <c r="B137" s="15" t="s">
        <v>9</v>
      </c>
      <c r="C137" s="11"/>
      <c r="D137" s="12"/>
      <c r="E137" s="11"/>
      <c r="F137" s="12"/>
      <c r="G137" s="11"/>
      <c r="H137" s="12"/>
      <c r="I137" s="11"/>
      <c r="J137" s="12"/>
      <c r="K137" s="11"/>
      <c r="L137" s="16"/>
    </row>
    <row r="138" spans="2:12" ht="15" customHeight="1" x14ac:dyDescent="0.3">
      <c r="B138" s="15" t="s">
        <v>10</v>
      </c>
      <c r="C138" s="11"/>
      <c r="D138" s="12"/>
      <c r="E138" s="11"/>
      <c r="F138" s="12"/>
      <c r="G138" s="11"/>
      <c r="H138" s="12"/>
      <c r="I138" s="11"/>
      <c r="J138" s="12"/>
      <c r="K138" s="11"/>
      <c r="L138" s="16"/>
    </row>
    <row r="139" spans="2:12" ht="15" customHeight="1" x14ac:dyDescent="0.3">
      <c r="B139" s="20" t="s">
        <v>11</v>
      </c>
      <c r="C139" s="22">
        <f>SUBTOTAL(109,Декабрь[Неделя 1])</f>
        <v>0</v>
      </c>
      <c r="D139" s="23">
        <f>SUBTOTAL(109,Декабрь[Сверхурочные])</f>
        <v>0</v>
      </c>
      <c r="E139" s="22">
        <f>SUBTOTAL(105,Декабрь[Неделя 2])</f>
        <v>0</v>
      </c>
      <c r="F139" s="23">
        <f>SUBTOTAL(109,Декабрь[[Сверхурочные ]])</f>
        <v>0</v>
      </c>
      <c r="G139" s="22">
        <f>SUBTOTAL(109,Декабрь[Неделя 3])</f>
        <v>0</v>
      </c>
      <c r="H139" s="23">
        <f>SUBTOTAL(109,Декабрь[[Сверхурочные  ]])</f>
        <v>0</v>
      </c>
      <c r="I139" s="22">
        <f>SUBTOTAL(109,Декабрь[Неделя 4])</f>
        <v>0</v>
      </c>
      <c r="J139" s="23">
        <f>SUBTOTAL(109,Декабрь[[Сверхурочные   ]])</f>
        <v>0</v>
      </c>
      <c r="K139" s="22">
        <f>SUBTOTAL(109,Декабрь[Неделя 5])</f>
        <v>0</v>
      </c>
      <c r="L139" s="24">
        <f>SUBTOTAL(109,Декабрь[[Сверхурочные    ]])</f>
        <v>0</v>
      </c>
    </row>
    <row r="140" spans="2:12" ht="15" customHeight="1" x14ac:dyDescent="0.3">
      <c r="B140" s="14" t="s">
        <v>34</v>
      </c>
      <c r="C140" s="13">
        <f>SUM(Декабрь[[#Totals],[Неделя 1]],Декабрь[[#Totals],[Неделя 2]],Декабрь[[#Totals],[Неделя 3]],Декабрь[[#Totals],[Неделя 4]],Декабрь[[#Totals],[Неделя 5]])</f>
        <v>0</v>
      </c>
      <c r="D140" s="14" t="s">
        <v>50</v>
      </c>
      <c r="E140" s="14"/>
      <c r="F140" s="13">
        <f>SUM(Декабрь[[#Totals],[Сверхурочные]],Декабрь[[#Totals],[Сверхурочные ]],Декабрь[[#Totals],[Сверхурочные  ]],Декабрь[[#Totals],[Сверхурочные   ]],Декабрь[[#Totals],[Сверхурочные    ]])</f>
        <v>0</v>
      </c>
    </row>
  </sheetData>
  <mergeCells count="7">
    <mergeCell ref="B1:L2"/>
    <mergeCell ref="B6:L6"/>
    <mergeCell ref="B108:L108"/>
    <mergeCell ref="B74:L74"/>
    <mergeCell ref="B40:L40"/>
    <mergeCell ref="G3:H3"/>
    <mergeCell ref="I3:J3"/>
  </mergeCells>
  <phoneticPr fontId="1" type="noConversion"/>
  <dataValidations count="100">
    <dataValidation allowBlank="1" showInputMessage="1" showErrorMessage="1" prompt="Создайте на этом листе табель учета рабочего времени на каждый день, неделю, месяц и весь год. Количество нормативных и сверхурочных часов и общее количество часов рассчитываются автоматически." sqref="A1" xr:uid="{723B0F2F-F39E-4416-9CA2-DF0512DA3938}"/>
    <dataValidation allowBlank="1" showInputMessage="1" showErrorMessage="1" prompt="Введите имя сотрудника в ячейке справа." sqref="B3" xr:uid="{F7B7EF55-582F-4C4D-9A62-354DFE777B94}"/>
    <dataValidation allowBlank="1" showInputMessage="1" showErrorMessage="1" prompt="Введите имя руководителя в ячейке справа." sqref="B4" xr:uid="{471BAFC4-A418-4ABA-ACCB-D6A76C366648}"/>
    <dataValidation allowBlank="1" showInputMessage="1" showErrorMessage="1" prompt="Введите адрес электронной почты в ячейке справа." sqref="D3" xr:uid="{00B49A14-EE42-4415-B8EB-F9B321014A3B}"/>
    <dataValidation allowBlank="1" showInputMessage="1" showErrorMessage="1" prompt="Введите адрес электронной почты в этой ячейке." sqref="E3" xr:uid="{FC208F52-B75E-4F8D-8F11-BE3701E9A02D}"/>
    <dataValidation allowBlank="1" showInputMessage="1" showErrorMessage="1" prompt="Введите номер телефона в ячейке справа." sqref="D4" xr:uid="{3A37FA30-7392-47E7-8CD3-6014F95A5F08}"/>
    <dataValidation allowBlank="1" showInputMessage="1" showErrorMessage="1" prompt="Введите номер телефона в этой ячейке." sqref="E4" xr:uid="{318EF787-546B-4437-87F9-642CAB6E66C3}"/>
    <dataValidation allowBlank="1" showInputMessage="1" showErrorMessage="1" prompt="Количество нормативных часов автоматически рассчитывается в ячейке справа." sqref="G4" xr:uid="{C1D830A9-9561-4128-B01B-184FED94376C}"/>
    <dataValidation allowBlank="1" showInputMessage="1" showErrorMessage="1" prompt="Количество нормативных часов автоматически рассчитывается в этой ячейке." sqref="H4" xr:uid="{508F3EFA-F204-4BDD-A7CD-644A003EF6AE}"/>
    <dataValidation allowBlank="1" showInputMessage="1" showErrorMessage="1" prompt="Количество сверхурочных часов автоматически рассчитывается в ячейке справа." sqref="I4" xr:uid="{AF95D72B-EE62-4FFD-82D9-F73D35354A6D}"/>
    <dataValidation allowBlank="1" showInputMessage="1" showErrorMessage="1" prompt="Количество сверхурочных часов автоматически рассчитывается в этой ячейке." sqref="J4" xr:uid="{95E16563-CB18-4727-A740-957FB785B736}"/>
    <dataValidation allowBlank="1" showInputMessage="1" showErrorMessage="1" prompt="Общее количество часов автоматически рассчитывается в ячейке справа." sqref="K4" xr:uid="{B57C2F5A-16B4-4F6D-BFD0-5E778D44FC0D}"/>
    <dataValidation allowBlank="1" showInputMessage="1" showErrorMessage="1" prompt="Общее количество часов автоматически рассчитывается в этой ячейке. Введите количество нормативных и сверхурочных часов для каждого дня января в таблице, начиная с ячейки B7." sqref="L4" xr:uid="{CF9584C2-954E-4EC6-B12D-333CC37B4C46}"/>
    <dataValidation allowBlank="1" showInputMessage="1" showErrorMessage="1" prompt="В этом столбце указаны дни недели." sqref="B7 B18 B29 B52 B63 B75 B86 B97 B109 B120 B131 B41" xr:uid="{B193B076-71B6-44C4-94DD-7153FE2B08F5}"/>
    <dataValidation allowBlank="1" showInputMessage="1" showErrorMessage="1" prompt="В столбце под этим заголовком введите нормативные часы для недели 1." sqref="C7 C18 C29 C131 C120 C109 C97 C86 C75 C63 C52 C41" xr:uid="{FEB0F270-9C6E-4CC7-9588-7300CA1733F9}"/>
    <dataValidation allowBlank="1" showInputMessage="1" showErrorMessage="1" prompt="В столбце под этим заголовком введите сверхурочные часы." sqref="D7 D18 D29 F18 F29 F7 H7 H18 H29 J7 J18 J29 D41 F41 H41 J41 F120 D52 F52 H52 J52 J131 D63 F63 H63 J63 H131 D75 F75 H75 J75 F131 D86 F86 H86 J86 D131 D97 F97 H97 J97 H120 D109 F109 H109 J109 J120 D120" xr:uid="{89C24187-6D2F-4454-A7F1-D2501C8BE518}"/>
    <dataValidation allowBlank="1" showInputMessage="1" showErrorMessage="1" prompt="В столбце под этим заголовком введите нормативные часы для недели 2." sqref="E7 E18 E29 E131 E120 E109 E97 E86 E75 E63 E52 E41" xr:uid="{EFEE4396-3FFA-47C0-B9B2-79D9826A12A5}"/>
    <dataValidation allowBlank="1" showInputMessage="1" showErrorMessage="1" prompt="В столбце под этим заголовком введите нормативные часы для недели 3." sqref="G7 G18 G29 G41 G52 G63 G75 G86 G97 G109 G120 G131" xr:uid="{8263326F-611A-49CF-B15D-2C959E4FED9A}"/>
    <dataValidation allowBlank="1" showInputMessage="1" showErrorMessage="1" prompt="В столбце под этим заголовком введите нормативные часы для недели 4." sqref="I7 I18 I29 I131 I120 I109 I97 I86 I75 I63 I52 I41" xr:uid="{243B70C2-DC9B-4710-87EA-CA06E64AE54D}"/>
    <dataValidation allowBlank="1" showInputMessage="1" showErrorMessage="1" prompt="В столбце под этим заголовком введите нормативные часы для недели 5." sqref="K7 K18 K29 K41 K52 K63 K75 K86 K97 K109 K120 K131" xr:uid="{2109152B-A59E-4B9A-B80D-825E5D0579D6}"/>
    <dataValidation allowBlank="1" showInputMessage="1" showErrorMessage="1" prompt="В столбце под этим заголовком введите сверхурочные часы. Общее количество часов для каждой недели рассчитывается автоматически в конце таблицы, общее количество нормативных часов за январь — в ячейке C16, а сверхурочных — в ячейке F16." sqref="L7" xr:uid="{558CB277-4660-49CB-A0F9-698EC0428B79}"/>
    <dataValidation allowBlank="1" showInputMessage="1" showErrorMessage="1" prompt="В этой ячейке содержится название листа. Введите сведения в ячейках C3, C4, E3, E4, H3 и I3. Количество нормативных часов автоматически обновляется в ячейке H4, сверхурочных — в ячейке J4, общее количество часов — в ячейке L4." sqref="B1:L2" xr:uid="{ED6D3AED-E5D7-40B9-8804-3D10E88EFED5}"/>
    <dataValidation allowBlank="1" showInputMessage="1" showErrorMessage="1" prompt="Введите имя сотрудника в этой ячейке." sqref="C3" xr:uid="{7775C416-4F94-4F71-85B3-6ED783E52778}"/>
    <dataValidation allowBlank="1" showInputMessage="1" showErrorMessage="1" prompt="Введите имя руководителя в этой ячейке." sqref="C4" xr:uid="{E4E97867-9EBD-4225-9FAB-A0AA8675700D}"/>
    <dataValidation allowBlank="1" showInputMessage="1" showErrorMessage="1" prompt="Введите количество часов за январь в таблице ниже, за февраль в таблице, начиная с ячейки B18, и за март в таблице, начиная с ячейки B29. Общее количество часов рассчитывается автоматически." sqref="B6:L6" xr:uid="{A50BACC9-334C-4489-803C-33309F2DBF3F}"/>
    <dataValidation allowBlank="1" showInputMessage="1" showErrorMessage="1" prompt="Общее количество нормативных часов за январь автоматически рассчитывается в ячейке справа." sqref="B16" xr:uid="{ADAC1A60-2924-4D57-B4C0-354C61C1968A}"/>
    <dataValidation allowBlank="1" showInputMessage="1" showErrorMessage="1" prompt="Общее количество нормативных часов за январь автоматически рассчитывается в этой ячейке." sqref="C16" xr:uid="{5A658DF4-0C96-44A8-8C2B-2F91C5610318}"/>
    <dataValidation allowBlank="1" showInputMessage="1" showErrorMessage="1" prompt="Общее количество сверхурочных часов за январь автоматически рассчитывается в ячейке справа." sqref="D16:E16" xr:uid="{5C6F5BFE-BF82-4DAA-8A9F-A701DC72629D}"/>
    <dataValidation allowBlank="1" showInputMessage="1" showErrorMessage="1" prompt="Общее количество сверхурочных часов за январь автоматически рассчитывается в этой ячейке." sqref="F16" xr:uid="{91214FA9-C46B-4964-A71C-85E717251440}"/>
    <dataValidation allowBlank="1" showInputMessage="1" showErrorMessage="1" prompt="Введите количество часов за февраль в таблице ниже." sqref="B17" xr:uid="{587E1BCD-A91B-4B44-8764-7E5FF09C2E8D}"/>
    <dataValidation allowBlank="1" showInputMessage="1" showErrorMessage="1" prompt="В столбце под этим заголовком введите сверхурочные часы. Общее количество часов для каждой недели рассчитывается автоматически в конце таблицы, общее количество нормативных часов за февраль — в ячейке C27, а сверхурочных — в ячейке F27." sqref="L18" xr:uid="{97DF7ABA-04B3-4AD9-B188-CE9A51929801}"/>
    <dataValidation allowBlank="1" showInputMessage="1" showErrorMessage="1" prompt="Общее количество нормативных часов за февраль автоматически рассчитывается в ячейке справа." sqref="B27" xr:uid="{FB96BA12-5996-4B5C-BEDF-B142E8D7289C}"/>
    <dataValidation allowBlank="1" showInputMessage="1" showErrorMessage="1" prompt="Общее количество нормативных часов за февраль автоматически рассчитывается в этой ячейке." sqref="C27" xr:uid="{4DB41452-6E14-439C-9428-C6D5FB662F7B}"/>
    <dataValidation allowBlank="1" showInputMessage="1" showErrorMessage="1" prompt="Общее количество сверхурочных часов за февраль автоматически рассчитывается в ячейке справа." sqref="D27:E27" xr:uid="{47AC1D0F-0842-447C-8891-B70F608A3192}"/>
    <dataValidation allowBlank="1" showInputMessage="1" showErrorMessage="1" prompt="Общее количество сверхурочных часов за февраль автоматически рассчитывается в этой ячейке." sqref="F27" xr:uid="{6B0521E9-411A-44B0-B20D-89390FE6B236}"/>
    <dataValidation allowBlank="1" showInputMessage="1" showErrorMessage="1" prompt="Введите количество часов за март в таблице ниже." sqref="B28" xr:uid="{5B61CCD7-E4FD-4F8A-8009-B19AD25727CF}"/>
    <dataValidation allowBlank="1" showInputMessage="1" showErrorMessage="1" prompt="Общее количество нормативных часов за март автоматически рассчитывается в ячейке справа." sqref="B38" xr:uid="{483A3EEC-106B-4207-9EBC-D207B6366ED6}"/>
    <dataValidation allowBlank="1" showInputMessage="1" showErrorMessage="1" prompt="Общее количество нормативных часов за март автоматически рассчитывается в этой ячейке." sqref="C38" xr:uid="{140C96FB-D534-4BE0-8BD7-57942DCEB1CD}"/>
    <dataValidation allowBlank="1" showInputMessage="1" showErrorMessage="1" prompt="Общее количество сверхурочных часов за март автоматически рассчитывается в ячейке справа." sqref="D38:E38" xr:uid="{5BA6D684-6BF8-417F-9EA7-378B916CD471}"/>
    <dataValidation allowBlank="1" showInputMessage="1" showErrorMessage="1" prompt="Общее количество сверхурочных часов за март автоматически рассчитывается в этой ячейке." sqref="F38" xr:uid="{66CCA326-D43D-4388-B3F8-EC5F6C3F7ED3}"/>
    <dataValidation allowBlank="1" showInputMessage="1" showErrorMessage="1" prompt="Введите количество нормативных и сверхурочных часов в таблицах «Апрель», «Май» и «Июнь». Надпись указана в ячейке ниже." sqref="B39" xr:uid="{99A3A9E0-2452-4821-AA8A-4935F3180F50}"/>
    <dataValidation allowBlank="1" showInputMessage="1" showErrorMessage="1" prompt="Введите количество часов за апрель в таблице, начиная с ячейки B41, за март в таблице, начиная с ячейки B52, и за июнь в таблице, начиная с ячейки B63. Общее количество часов рассчитывается автоматически." sqref="B40:L40" xr:uid="{5CEAFC99-1CAE-4C2D-9492-DBDE5A95EE8A}"/>
    <dataValidation allowBlank="1" showInputMessage="1" showErrorMessage="1" prompt="В столбце под этим заголовком введите сверхурочные часы. Общее количество часов для каждой недели рассчитывается автоматически в конце таблицы, общее количество нормативных часов за апрель — в ячейке C50, а сверхурочных — в ячейке F50." sqref="L41" xr:uid="{4BF4F54D-BE6C-4EF0-AE54-5ABC8F25E24A}"/>
    <dataValidation allowBlank="1" showInputMessage="1" showErrorMessage="1" prompt="В столбце под этим заголовком введите сверхурочные часы. Общее количество часов для каждой недели рассчитывается автоматически в конце таблицы, общее количество нормативных часов за март — в ячейке C38, а сверхурочных — в ячейке F38." sqref="L29" xr:uid="{9369791E-9EB7-47F3-B9BF-1C99314DB877}"/>
    <dataValidation allowBlank="1" showInputMessage="1" showErrorMessage="1" prompt="Общее количество нормативных часов за апрель автоматически рассчитывается в ячейке справа." sqref="B50" xr:uid="{4759C781-2DF6-409D-B3D1-FB39ACC65CA8}"/>
    <dataValidation allowBlank="1" showInputMessage="1" showErrorMessage="1" prompt="Общее количество нормативных часов за апрель автоматически рассчитывается в этой ячейке." sqref="C50" xr:uid="{8BD7DD9B-6B1D-48D4-AFC0-C90EEB1A52C3}"/>
    <dataValidation allowBlank="1" showInputMessage="1" showErrorMessage="1" prompt="Общее количество сверхурочных часов за апрель автоматически рассчитывается в ячейке справа." sqref="D50:E50" xr:uid="{69C459E7-38E7-40CF-9545-6CF873D49390}"/>
    <dataValidation allowBlank="1" showInputMessage="1" showErrorMessage="1" prompt="Общее количество сверхурочных часов за апрель автоматически рассчитывается в этой ячейке." sqref="F50" xr:uid="{68F6E314-2A80-49CF-A8E9-AF4DA677AABE}"/>
    <dataValidation allowBlank="1" showInputMessage="1" showErrorMessage="1" prompt="Введите количество часов за май в таблице ниже." sqref="B51" xr:uid="{5BE72737-D356-4807-9A73-8BCFB51F7FE0}"/>
    <dataValidation allowBlank="1" showInputMessage="1" showErrorMessage="1" prompt="В столбце под этим заголовком введите сверхурочные часы. Общее количество часов для каждой недели рассчитывается автоматически в конце таблицы, общее количество нормативных часов за май — в ячейке C61, а сверхурочных — в ячейке F61." sqref="L52" xr:uid="{918830A5-A8F0-4419-B501-7FAF6B8DDF34}"/>
    <dataValidation allowBlank="1" showInputMessage="1" showErrorMessage="1" prompt="Общее количество нормативных часов за май автоматически рассчитывается в ячейке справа." sqref="B61" xr:uid="{763D26AC-B6CF-4D0A-90BE-B9D866F9337D}"/>
    <dataValidation allowBlank="1" showInputMessage="1" showErrorMessage="1" prompt="Общее количество нормативных часов за май автоматически рассчитывается в этой ячейке." sqref="C61" xr:uid="{3A642F60-A7B5-4DA1-8802-58365AAD4B7C}"/>
    <dataValidation allowBlank="1" showInputMessage="1" showErrorMessage="1" prompt="Общее количество сверхурочных часов за май автоматически рассчитывается в ячейке справа." sqref="D61:E61" xr:uid="{05AA4620-F7FC-4D15-BC66-FCC3ABBF7172}"/>
    <dataValidation allowBlank="1" showInputMessage="1" showErrorMessage="1" prompt="Общее количество сверхурочных часов за май автоматически рассчитывается в этой ячейке." sqref="F61" xr:uid="{CA2769A7-35A0-4823-9E36-530511CA8632}"/>
    <dataValidation allowBlank="1" showInputMessage="1" showErrorMessage="1" prompt="Введите количество часов за июнь в таблице ниже." sqref="B62" xr:uid="{476061DB-5C96-4CD5-8AA9-6035D7644F11}"/>
    <dataValidation allowBlank="1" showInputMessage="1" showErrorMessage="1" prompt="В столбце под этим заголовком введите сверхурочные часы. Общее количество часов для каждой недели рассчитывается автоматически в конце таблицы, общее количество нормативных часов за июнь — в ячейке C72, а сверхурочных — в ячейке F72." sqref="L63" xr:uid="{EF7E224F-0379-4030-8466-39678F31BD99}"/>
    <dataValidation allowBlank="1" showInputMessage="1" showErrorMessage="1" prompt="Общее количество нормативных часов за июнь автоматически рассчитывается в ячейке справа." sqref="B72" xr:uid="{20F6C848-A135-4191-BFFC-3D55F68EBB21}"/>
    <dataValidation allowBlank="1" showInputMessage="1" showErrorMessage="1" prompt="Общее количество нормативных часов за июнь автоматически рассчитывается в этой ячейке." sqref="C72" xr:uid="{A8D43E79-3AD4-4891-916A-30CB0F8F446C}"/>
    <dataValidation allowBlank="1" showInputMessage="1" showErrorMessage="1" prompt="Общее количество сверхурочных часов за июнь автоматически рассчитывается в ячейке справа." sqref="D72:E72" xr:uid="{7CF9028A-E5D6-4A82-AFF2-6A688A03A112}"/>
    <dataValidation allowBlank="1" showInputMessage="1" showErrorMessage="1" prompt="Общее количество сверхурочных часов за июнь автоматически рассчитывается в этой ячейке." sqref="F72" xr:uid="{B9E77D76-BCD1-4BC7-AD18-E08D9A5807CE}"/>
    <dataValidation allowBlank="1" showInputMessage="1" showErrorMessage="1" prompt="Введите количество часов за июль в таблице, начиная с ячейки B75, за август в таблице, начиная с ячейки B86, и за сентябрь в таблице, начиная с ячейки B97. Общее количество часов рассчитывается автоматически." sqref="B74:L74" xr:uid="{AC39A785-DA16-4A6D-8D8B-A6988456200A}"/>
    <dataValidation allowBlank="1" showInputMessage="1" showErrorMessage="1" prompt="Введите количество нормативных и сверхурочных часов в таблицах «Июль», «Август» и «Сентябрь»." sqref="B73" xr:uid="{93F10E81-92F2-44B2-B466-4F8A19F5E5B4}"/>
    <dataValidation allowBlank="1" showInputMessage="1" showErrorMessage="1" prompt="В столбце под этим заголовком введите сверхурочные часы. Общее количество часов для каждой недели рассчитывается автоматически в конце таблицы, общее количество нормативных часов за июль — в ячейке C84, а сверхурочных — в ячейке F84." sqref="L75" xr:uid="{B138E641-E494-4FCC-B9EA-AE324B7DD144}"/>
    <dataValidation allowBlank="1" showInputMessage="1" showErrorMessage="1" prompt="Общее количество нормативных часов за июль автоматически рассчитывается в ячейке справа." sqref="B84" xr:uid="{CEE544C6-F9D2-498F-89A8-E7C35701FBDC}"/>
    <dataValidation allowBlank="1" showInputMessage="1" showErrorMessage="1" prompt="Общее количество нормативных часов за июль автоматически рассчитывается в этой ячейке." sqref="C84" xr:uid="{18A78BC7-6B68-4074-AF1F-F2E94C047026}"/>
    <dataValidation allowBlank="1" showInputMessage="1" showErrorMessage="1" prompt="Общее количество сверхурочных часов за июль автоматически рассчитывается в ячейке справа." sqref="D84:E84" xr:uid="{57F2C575-5637-487B-8033-ACB354D1C99C}"/>
    <dataValidation allowBlank="1" showInputMessage="1" showErrorMessage="1" prompt="Общее количество сверхурочных часов за июль автоматически рассчитывается в этой ячейке." sqref="F84" xr:uid="{713B0F29-1327-42D6-A6D3-FE7E63ABD868}"/>
    <dataValidation allowBlank="1" showInputMessage="1" showErrorMessage="1" prompt="Введите количество часов за август в таблице ниже." sqref="B85" xr:uid="{01BA4452-74AC-4C85-8785-CFA3D7A5C50D}"/>
    <dataValidation allowBlank="1" showInputMessage="1" showErrorMessage="1" prompt="В столбце под этим заголовком введите сверхурочные часы. Общее количество часов для каждой недели рассчитывается автоматически в конце таблицы, общее количество нормативных часов за август — в ячейке C95, а сверхурочных — в ячейке F95." sqref="L86" xr:uid="{0E64F5E2-6384-45E7-A91D-1F140BA1AF48}"/>
    <dataValidation allowBlank="1" showInputMessage="1" showErrorMessage="1" prompt="Общее количество нормативных часов за август автоматически рассчитывается в ячейке справа." sqref="B95" xr:uid="{B61FC3A8-3F75-4875-8075-FA094227E5A5}"/>
    <dataValidation allowBlank="1" showInputMessage="1" showErrorMessage="1" prompt="Общее количество нормативных часов за август автоматически рассчитывается в этой ячейке." sqref="C95" xr:uid="{563A5140-E9DE-42D9-A5B1-9860118B4817}"/>
    <dataValidation allowBlank="1" showInputMessage="1" showErrorMessage="1" prompt="Общее количество сверхурочных часов за август автоматически рассчитывается в ячейке справа." sqref="D95:E95" xr:uid="{2F837AC5-5CD7-47A2-B4B7-F187D92798ED}"/>
    <dataValidation allowBlank="1" showInputMessage="1" showErrorMessage="1" prompt="Общее количество сверхурочных часов за август автоматически рассчитывается в этой ячейке." sqref="F95" xr:uid="{748C1052-55AB-4205-94DE-1F5D773CE758}"/>
    <dataValidation allowBlank="1" showInputMessage="1" showErrorMessage="1" prompt="Введите количество часов за сентябрь в таблице ниже." sqref="B96" xr:uid="{CE706069-A9AA-4948-9D05-2847BEFE8D29}"/>
    <dataValidation allowBlank="1" showInputMessage="1" showErrorMessage="1" prompt="В столбце под этим заголовком введите сверхурочные часы. Общее количество часов для каждой недели рассчитывается автоматически в конце таблицы, общее количество нормативных часов за сентябрь — в ячейке C106, а сверхурочных — в ячейке F106." sqref="L97" xr:uid="{B577EB21-7DA5-4024-A65B-002074A5D439}"/>
    <dataValidation allowBlank="1" showInputMessage="1" showErrorMessage="1" prompt="Общее количество нормативных часов за сентябрь автоматически рассчитывается в ячейке справа." sqref="B106" xr:uid="{1627FBC3-50A1-45C5-BE25-0C23E961F35D}"/>
    <dataValidation allowBlank="1" showInputMessage="1" showErrorMessage="1" prompt="Общее количество нормативных часов за сентябрь автоматически рассчитывается в этой ячейке." sqref="C106" xr:uid="{938422D8-FFF1-44B9-9E4C-5ECCB933BADF}"/>
    <dataValidation allowBlank="1" showInputMessage="1" showErrorMessage="1" prompt="Общее количество сверхурочных часов за сентябрь автоматически рассчитывается в ячейке справа." sqref="D106:E106" xr:uid="{1F136A4F-09BB-4B99-B16B-C9677A59D3C1}"/>
    <dataValidation allowBlank="1" showInputMessage="1" showErrorMessage="1" prompt="Общее количество сверхурочных часов за сентябрь автоматически рассчитывается в этой ячейке." sqref="F106" xr:uid="{F5304791-0AE2-4B2C-92EF-710322C62A9C}"/>
    <dataValidation allowBlank="1" showInputMessage="1" showErrorMessage="1" prompt="Введите количество нормативных и сверхурочных часов в таблицах «Октябрь», «Ноябрь» и «Декабрь»." sqref="B107" xr:uid="{D0CF8A1F-5623-4E7A-BE98-5D31788464B5}"/>
    <dataValidation allowBlank="1" showInputMessage="1" showErrorMessage="1" prompt="Введите количество часов за октябрь в таблице, начиная с ячейки B109, за ноябрь в таблице, начиная с ячейки B120, и за декабрь в таблице, начиная с ячейки B131. Общее количество часов рассчитывается автоматически." sqref="B108:L108" xr:uid="{1318A655-A01D-46B4-9A56-9EEEBCCC50E2}"/>
    <dataValidation allowBlank="1" showInputMessage="1" showErrorMessage="1" prompt="В столбце под этим заголовком введите сверхурочные часы. Общее количество часов для каждой недели рассчитывается автоматически в конце таблицы, общее количество нормативных часов за октябрь — в ячейке C118, а сверхурочных — в ячейке F118." sqref="L109" xr:uid="{5099736D-2632-4DBC-A2B3-D063A04C97D6}"/>
    <dataValidation allowBlank="1" showInputMessage="1" showErrorMessage="1" prompt="Общее количество нормативных часов за октябрь автоматически рассчитывается в ячейке справа." sqref="B118" xr:uid="{1C887E7E-60CE-424E-AD12-37CCA90FC353}"/>
    <dataValidation allowBlank="1" showInputMessage="1" showErrorMessage="1" prompt="Общее количество нормативных часов за октябрь автоматически рассчитывается в этой ячейке." sqref="C118" xr:uid="{724BCD93-E4B8-4637-AC90-2D250E6D3916}"/>
    <dataValidation allowBlank="1" showInputMessage="1" showErrorMessage="1" prompt="Общее количество сверхурочных часов за октябрь автоматически рассчитывается в ячейке справа." sqref="D118:E118" xr:uid="{68979A4C-BB72-4E69-976C-7703735F3BF4}"/>
    <dataValidation allowBlank="1" showInputMessage="1" showErrorMessage="1" prompt="Общее количество сверхурочных часов за октябрь автоматически рассчитывается в этой ячейке." sqref="F118" xr:uid="{E755D49E-0947-4065-BCC4-DC07BDAB65EB}"/>
    <dataValidation allowBlank="1" showInputMessage="1" showErrorMessage="1" prompt="Введите количество часов за ноябрь в таблице ниже." sqref="B119" xr:uid="{BF03EA54-C70E-4230-8BA5-750E0CB2FD77}"/>
    <dataValidation allowBlank="1" showInputMessage="1" showErrorMessage="1" prompt="В столбце под этим заголовком введите сверхурочные часы. Общее количество часов для каждой недели рассчитывается автоматически в конце таблицы, общее количество нормативных часов за ноябрь — в ячейке C129, а сверхурочных — в ячейке F129." sqref="L120" xr:uid="{9C5C8C5B-2EC7-4A86-BBED-47EF0B0B85FD}"/>
    <dataValidation allowBlank="1" showInputMessage="1" showErrorMessage="1" prompt="Общее количество нормативных часов за ноябрь автоматически рассчитывается в ячейке справа." sqref="B129" xr:uid="{07BCEDF6-D50D-4F55-8DE3-0247B6D5D2D2}"/>
    <dataValidation allowBlank="1" showInputMessage="1" showErrorMessage="1" prompt="Общее количество нормативных часов за ноябрь автоматически рассчитывается в этой ячейке." sqref="C129" xr:uid="{9B8AB1CA-5C8C-40C9-8192-5255AA73872E}"/>
    <dataValidation allowBlank="1" showInputMessage="1" showErrorMessage="1" prompt="Общее количество сверхурочных часов за ноябрь автоматически рассчитывается в ячейке справа." sqref="D129:E129" xr:uid="{A33302CC-ED1E-4851-8BEC-FA0F4EE636BB}"/>
    <dataValidation allowBlank="1" showInputMessage="1" showErrorMessage="1" prompt="Общее количество сверхурочных часов за ноябрь автоматически рассчитывается в этой ячейке." sqref="F129" xr:uid="{E0975B35-056B-4E9B-AD1D-E6510AC1962B}"/>
    <dataValidation allowBlank="1" showInputMessage="1" showErrorMessage="1" prompt="Введите количество часов за декабрь в таблице ниже." sqref="B130" xr:uid="{E21879AF-8D3E-4431-81BA-E6C2A9827AB5}"/>
    <dataValidation allowBlank="1" showInputMessage="1" showErrorMessage="1" prompt="В столбце под этим заголовком введите сверхурочные часы. Общее количество часов для каждой недели рассчитывается автоматически в конце таблицы, общее количество нормативных часов за декабрь — в ячейке C140, а сверхурочных — в ячейке F140." sqref="L131" xr:uid="{3023D8DC-379F-41F1-9A24-160B2EC61143}"/>
    <dataValidation allowBlank="1" showInputMessage="1" showErrorMessage="1" prompt="Общее количество нормативных часов за декабрь автоматически рассчитывается в ячейке справа." sqref="B140" xr:uid="{C61AF133-7EE2-4BC6-90F0-F6D2C4D539CE}"/>
    <dataValidation allowBlank="1" showInputMessage="1" showErrorMessage="1" prompt="Общее количество нормативных часов за декабрь автоматически рассчитывается в этой ячейке." sqref="C140" xr:uid="{587F0DA5-B699-4B5F-8F25-0F0BBAE15B74}"/>
    <dataValidation allowBlank="1" showInputMessage="1" showErrorMessage="1" prompt="Общее количество сверхурочных часов за декабрь автоматически рассчитывается в ячейке справа." sqref="D140:E140" xr:uid="{EA15144F-DD56-404C-8E20-C56BBF3EEBB2}"/>
    <dataValidation allowBlank="1" showInputMessage="1" showErrorMessage="1" prompt="Общее количество сверхурочных часов за декабрь автоматически рассчитывается в этой ячейке." sqref="F140" xr:uid="{A123342B-9461-4501-A521-9A21FD9DD2EF}"/>
    <dataValidation allowBlank="1" showInputMessage="1" showErrorMessage="1" prompt="Введите итоговое значение с начала года в ячейке справа." sqref="G3" xr:uid="{F7D9D636-1134-4B4F-A11A-C743A3251AA4}"/>
    <dataValidation allowBlank="1" showInputMessage="1" showErrorMessage="1" prompt="Введите итоговое значение с начала года в этой ячейке." sqref="I3" xr:uid="{A45587FA-8EA8-4DAB-93BD-5556EAEC8E8B}"/>
  </dataValidations>
  <printOptions horizontalCentered="1"/>
  <pageMargins left="0.75" right="0.75" top="1" bottom="1" header="0.5" footer="0.5"/>
  <pageSetup paperSize="9" scale="80" orientation="landscape" r:id="rId1"/>
  <headerFooter alignWithMargins="0"/>
  <rowBreaks count="3" manualBreakCount="3">
    <brk id="39" max="16383" man="1"/>
    <brk id="73" max="16383" man="1"/>
    <brk id="107" max="16383" man="1"/>
  </rowBreaks>
  <tableParts count="12">
    <tablePart r:id="rId2"/>
    <tablePart r:id="rId3"/>
    <tablePart r:id="rId4"/>
    <tablePart r:id="rId5"/>
    <tablePart r:id="rId6"/>
    <tablePart r:id="rId7"/>
    <tablePart r:id="rId8"/>
    <tablePart r:id="rId9"/>
    <tablePart r:id="rId10"/>
    <tablePart r:id="rId11"/>
    <tablePart r:id="rId12"/>
    <tablePart r:id="rId13"/>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3.xml><?xml version="1.0" encoding="utf-8"?>
<ds:datastoreItem xmlns:ds="http://schemas.openxmlformats.org/officeDocument/2006/customXml" ds:itemID="{45705FB9-1DFC-4B34-BED4-3B0E643E5F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2.xml><?xml version="1.0" encoding="utf-8"?>
<ds:datastoreItem xmlns:ds="http://schemas.openxmlformats.org/officeDocument/2006/customXml" ds:itemID="{EF59DFE2-7DA9-45E0-BD8D-2B0AF50E52CF}">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1.xml><?xml version="1.0" encoding="utf-8"?>
<ds:datastoreItem xmlns:ds="http://schemas.openxmlformats.org/officeDocument/2006/customXml" ds:itemID="{8DD499D9-4F58-4AC3-9652-EA63DA33B294}">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Template>TM16410110</ap:Template>
  <ap:DocSecurity>0</ap:DocSecurity>
  <ap:ScaleCrop>false</ap:ScaleCrop>
  <ap:HeadingPairs>
    <vt:vector baseType="variant" size="4">
      <vt:variant>
        <vt:lpstr>Листы</vt:lpstr>
      </vt:variant>
      <vt:variant>
        <vt:i4>1</vt:i4>
      </vt:variant>
      <vt:variant>
        <vt:lpstr>Именованные диапазоны</vt:lpstr>
      </vt:variant>
      <vt:variant>
        <vt:i4>2</vt:i4>
      </vt:variant>
    </vt:vector>
  </ap:HeadingPairs>
  <ap:TitlesOfParts>
    <vt:vector baseType="lpstr" size="3">
      <vt:lpstr>Годовой табель рабочего времени</vt:lpstr>
      <vt:lpstr>'Годовой табель рабочего времени'!Заголовки_для_печати</vt:lpstr>
      <vt:lpstr>'Годовой табель рабочего времени'!Область_печати</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2022-02-14T05:28:43Z</dcterms:created>
  <dcterms:modified xsi:type="dcterms:W3CDTF">2022-04-26T11:59:50Z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