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filterPrivacy="1" codeName="ThisWorkbook"/>
  <xr:revisionPtr revIDLastSave="0" documentId="13_ncr:1_{9F4464B6-C90A-4AF6-994A-DA5EEB975B2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Стоимость ремонта ванной" sheetId="2" r:id="rId1"/>
  </sheets>
  <definedNames>
    <definedName name="_xlnm.Print_Titles" localSheetId="0">'Стоимость ремонта ванной'!$3:$4</definedName>
    <definedName name="Заголовок1">Расходы[[#Headers],[Категория]]</definedName>
    <definedName name="Превышение">'Стоимость ремонта ванной'!$H$23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<sst xmlns="http://schemas.openxmlformats.org/spreadsheetml/2006/main" count="47" uniqueCount="40">
  <si>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Лист расчета стоимости ремонта ванной комнаты</t>
  </si>
  <si>
    <t xml:space="preserve">ПРИМЕЧАНИЕ. В столбцах таблицы с заголовком «Разница» отображено превышение фактических расходов над предполагаемыми.  Красные цифры показывают превышение фактических расходов (отрицательная разница), а черные цифры — превышение предполагаемых расходов (положительная разница). </t>
  </si>
  <si>
    <t>Категория</t>
  </si>
  <si>
    <t>Ванна/Душ</t>
  </si>
  <si>
    <t>Шкафы</t>
  </si>
  <si>
    <t>Столешницы</t>
  </si>
  <si>
    <t>Краны</t>
  </si>
  <si>
    <t>Покрытие пола</t>
  </si>
  <si>
    <t>Оборудование</t>
  </si>
  <si>
    <t>Освещение</t>
  </si>
  <si>
    <t>Раковины</t>
  </si>
  <si>
    <t>Прочее</t>
  </si>
  <si>
    <t>Промежуточный итог</t>
  </si>
  <si>
    <t>Непредвиденные расходы — 30 %</t>
  </si>
  <si>
    <t>Итоговая стоимость</t>
  </si>
  <si>
    <t>Наименования</t>
  </si>
  <si>
    <t>Ванна, чугун, 170 см, стандарт</t>
  </si>
  <si>
    <t>Душевые двери, навесные, стандарт</t>
  </si>
  <si>
    <t>Душевая лейка, стандарт</t>
  </si>
  <si>
    <t>Пластиковые панели, стандарт</t>
  </si>
  <si>
    <t>Шкафчик для лекарств, 50 см, люкс</t>
  </si>
  <si>
    <t>Тумба под раковину, 75 см, стандарт</t>
  </si>
  <si>
    <t>Керамическая плитка, люкс (в пог. м)</t>
  </si>
  <si>
    <t>Кран, ванна, стандарт</t>
  </si>
  <si>
    <t>Кран, душ, однорычажный, стандарт</t>
  </si>
  <si>
    <t>Кран, раковина, стандарт</t>
  </si>
  <si>
    <t>Керамическая плитка, стандарт (в пог. м)</t>
  </si>
  <si>
    <t>Штанга для полотенец, стандарт</t>
  </si>
  <si>
    <t>Держатель для туалетной бумаги</t>
  </si>
  <si>
    <t>Точечные светильники, стандарт</t>
  </si>
  <si>
    <t>Биде, стандарт</t>
  </si>
  <si>
    <t>Количество</t>
  </si>
  <si>
    <t>Цена за ед. товара (₽)</t>
  </si>
  <si>
    <t>Предполагаемая</t>
  </si>
  <si>
    <t>Фактическая</t>
  </si>
  <si>
    <t>Разница</t>
  </si>
  <si>
    <t>Стоимость (₽)</t>
  </si>
  <si>
    <t xml:space="preserve">Предполагаемая </t>
  </si>
  <si>
    <t xml:space="preserve">Фактическая </t>
  </si>
  <si>
    <t xml:space="preserve">Разница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</si>
</sst>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#,##0.00\ &quot;₽&quot;;[Red]\-#,##0.00\ &quot;₽&quot;"/>
    <numFmt numFmtId="41" formatCode="_-* #,##0_-;\-* #,##0_-;_-* &quot;-&quot;_-;_-@_-"/>
    <numFmt numFmtId="164" formatCode="#,##0.00\ &quot;₽&quot;;[Red]\-#,##0.00\ &quot;₽&quot;"/>
    <numFmt numFmtId="165" formatCode="#,##0.00\ &quot;lei&quot;;[Red]#,##0.00\ &quot;lei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5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Border="1" applyAlignment="1">
      <alignment horizontal="right"/>
    </xf>
    <xf numFmtId="164" fontId="7" fillId="0" borderId="0" xfId="0" applyNumberFormat="1" applyFont="1" applyAlignment="1"/>
    <xf numFmtId="164" fontId="7" fillId="0" borderId="16" xfId="0" applyNumberFormat="1" applyFont="1" applyBorder="1" applyAlignment="1"/>
    <xf numFmtId="164" fontId="7" fillId="0" borderId="13" xfId="4" applyFont="1" applyBorder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164" fontId="2" fillId="0" borderId="3" xfId="11">
      <alignment horizontal="left" indent="5"/>
    </xf>
    <xf numFmtId="0" fontId="10" fillId="0" borderId="0" xfId="14" applyAlignment="1">
      <alignment wrapText="1"/>
    </xf>
    <xf numFmtId="8" fontId="2" fillId="0" borderId="14" xfId="13" applyAlignment="1">
      <alignment horizontal="left" indent="5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енежный" xfId="4" builtinId="4" customBuiltin="1"/>
    <cellStyle name="Денежный [0]" xfId="5" builtinId="7" customBuiltin="1"/>
    <cellStyle name="Заголовок 1" xfId="1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11" builtinId="25" customBuiltin="1"/>
    <cellStyle name="Контрольная ячейка" xfId="22" builtinId="23" customBuiltin="1"/>
    <cellStyle name="Левая граница итога" xfId="12" xr:uid="{00000000-0005-0000-0000-00000D000000}"/>
    <cellStyle name="Название" xfId="7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14" builtinId="53" customBuiltin="1"/>
    <cellStyle name="Правая граница итога" xfId="13" xr:uid="{00000000-0005-0000-0000-00000E000000}"/>
    <cellStyle name="Примечание" xfId="24" builtinId="10" customBuiltin="1"/>
    <cellStyle name="Процентный" xfId="6" builtinId="5" customBuiltin="1"/>
    <cellStyle name="Связанная ячейка" xfId="21" builtinId="24" customBuiltin="1"/>
    <cellStyle name="Текст предупреждения" xfId="23" builtinId="11" customBuiltin="1"/>
    <cellStyle name="Финансовый" xfId="2" builtinId="3" customBuiltin="1"/>
    <cellStyle name="Финансовый [0]" xfId="3" builtinId="6" customBuiltin="1"/>
    <cellStyle name="Хороший" xfId="15" builtinId="26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₽&quot;;[Red]\-#,##0.00\ &quot;₽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numFmt numFmtId="164" formatCode="#,##0.00\ &quot;₽&quot;;[Red]\-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Расчет стоимости ремонта ванной комнаты" pivot="0" count="5" xr9:uid="{00000000-0011-0000-FFFF-FFFF00000000}"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4:J21" totalsRowCount="1" headerRowDxfId="15">
  <autoFilter ref="B4:J20" xr:uid="{00000000-0009-0000-0100-000001000000}"/>
  <tableColumns count="9">
    <tableColumn id="1" xr3:uid="{00000000-0010-0000-0000-000001000000}" name="Категория" totalsRowLabel="Промежуточный итог" totalsRowDxfId="14"/>
    <tableColumn id="2" xr3:uid="{00000000-0010-0000-0000-000002000000}" name="Наименования" totalsRowDxfId="13"/>
    <tableColumn id="3" xr3:uid="{00000000-0010-0000-0000-000003000000}" name="Количество" totalsRowDxfId="12" dataCellStyle="Финансовый"/>
    <tableColumn id="4" xr3:uid="{00000000-0010-0000-0000-000004000000}" name="Предполагаемая" totalsRowFunction="sum" dataDxfId="11" totalsRowDxfId="10" dataCellStyle="Денежный"/>
    <tableColumn id="5" xr3:uid="{00000000-0010-0000-0000-000005000000}" name="Фактическая" totalsRowFunction="sum" dataDxfId="9" totalsRowDxfId="8">
      <calculatedColumnFormula>RANDBETWEEN(E5+2,E5+20)</calculatedColumnFormula>
    </tableColumn>
    <tableColumn id="8" xr3:uid="{00000000-0010-0000-0000-000008000000}" name="Разница" totalsRowFunction="sum" dataDxfId="7" totalsRowDxfId="6">
      <calculatedColumnFormula>IFERROR(Расходы[[#This Row],[Предполагаемая]]-Расходы[[#This Row],[Фактическая]], "")</calculatedColumnFormula>
    </tableColumn>
    <tableColumn id="6" xr3:uid="{00000000-0010-0000-0000-000006000000}" name="Предполагаемая " totalsRowFunction="sum" dataDxfId="5" totalsRowDxfId="4">
      <calculatedColumnFormula>IFERROR(Расходы[[#This Row],[Количество]]*Расходы[[#This Row],[Предполагаемая]], "")</calculatedColumnFormula>
    </tableColumn>
    <tableColumn id="7" xr3:uid="{00000000-0010-0000-0000-000007000000}" name="Фактическая " totalsRowFunction="sum" dataDxfId="3" totalsRowDxfId="2">
      <calculatedColumnFormula>IFERROR(Расходы[[#This Row],[Количество]]*Расходы[[#This Row],[Фактическая]], "")</calculatedColumnFormula>
    </tableColumn>
    <tableColumn id="9" xr3:uid="{00000000-0010-0000-0000-000009000000}" name="Разница " totalsRowFunction="sum" dataDxfId="1" totalsRowDxfId="0">
      <calculatedColumnFormula>IFERROR(Расходы[[#This Row],[Предполагаемая ]]-Расходы[[#This Row],[Фактическая ]], "")</calculatedColumnFormula>
    </tableColumn>
  </tableColumns>
  <tableStyleInfo name="Расчет стоимости ремонта ванной комнаты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указываются область, позиции, количество, расчетные и фактические расходы. Общие расчетные и фактические расходы, а также разница расходов вычисляются автоматически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defaultColWidth="9.109375" defaultRowHeight="30" customHeight="1" x14ac:dyDescent="0.3"/>
  <cols>
    <col min="1" max="1" width="2.6640625" style="2" customWidth="1"/>
    <col min="2" max="2" width="47.88671875" style="2" customWidth="1"/>
    <col min="3" max="3" width="42.33203125" style="2" customWidth="1"/>
    <col min="4" max="4" width="15.44140625" style="2" bestFit="1" customWidth="1"/>
    <col min="5" max="5" width="20.6640625" style="2" customWidth="1"/>
    <col min="6" max="6" width="16.33203125" style="2" bestFit="1" customWidth="1"/>
    <col min="7" max="7" width="15.6640625" style="2" customWidth="1"/>
    <col min="8" max="8" width="20.77734375" style="2" bestFit="1" customWidth="1"/>
    <col min="9" max="9" width="17.109375" style="2" bestFit="1" customWidth="1"/>
    <col min="10" max="10" width="15.6640625" style="2" customWidth="1"/>
    <col min="11" max="11" width="2.6640625" style="2" customWidth="1"/>
    <col min="12" max="16384" width="9.109375" style="2"/>
  </cols>
  <sheetData>
    <row r="1" spans="2:10" ht="45.75" customHeight="1" thickBot="1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21" customHeight="1" thickTop="1" x14ac:dyDescent="0.3">
      <c r="B2" s="33" t="s">
        <v>1</v>
      </c>
      <c r="C2" s="33"/>
      <c r="D2" s="33"/>
    </row>
    <row r="3" spans="2:10" ht="30" customHeight="1" x14ac:dyDescent="0.3">
      <c r="B3" s="33"/>
      <c r="C3" s="33"/>
      <c r="D3" s="33"/>
      <c r="E3" s="28" t="s">
        <v>32</v>
      </c>
      <c r="F3" s="28"/>
      <c r="G3" s="28"/>
      <c r="H3" s="27" t="s">
        <v>36</v>
      </c>
      <c r="I3" s="27"/>
      <c r="J3" s="27"/>
    </row>
    <row r="4" spans="2:10" ht="30" customHeight="1" x14ac:dyDescent="0.3">
      <c r="B4" s="9" t="s">
        <v>2</v>
      </c>
      <c r="C4" s="9" t="s">
        <v>15</v>
      </c>
      <c r="D4" s="10" t="s">
        <v>31</v>
      </c>
      <c r="E4" s="11" t="s">
        <v>33</v>
      </c>
      <c r="F4" s="12" t="s">
        <v>34</v>
      </c>
      <c r="G4" s="13" t="s">
        <v>35</v>
      </c>
      <c r="H4" s="5" t="s">
        <v>37</v>
      </c>
      <c r="I4" s="6" t="s">
        <v>38</v>
      </c>
      <c r="J4" s="7" t="s">
        <v>39</v>
      </c>
    </row>
    <row r="5" spans="2:10" ht="30" customHeight="1" x14ac:dyDescent="0.3">
      <c r="B5" s="2" t="s">
        <v>3</v>
      </c>
      <c r="C5" s="2" t="s">
        <v>16</v>
      </c>
      <c r="D5" s="3">
        <v>1</v>
      </c>
      <c r="E5" s="24">
        <v>250</v>
      </c>
      <c r="F5" s="25">
        <f t="shared" ref="F5:F20" ca="1" si="0">RANDBETWEEN(E5+2,E5+20)</f>
        <v>266</v>
      </c>
      <c r="G5" s="26">
        <f ca="1">IFERROR(Расходы[[#This Row],[Предполагаемая]]-Расходы[[#This Row],[Фактическая]], "")</f>
        <v>-16</v>
      </c>
      <c r="H5" s="25">
        <f>IFERROR(Расходы[[#This Row],[Количество]]*Расходы[[#This Row],[Предполагаемая]], "")</f>
        <v>250</v>
      </c>
      <c r="I5" s="25">
        <f ca="1">IFERROR(Расходы[[#This Row],[Количество]]*Расходы[[#This Row],[Фактическая]], "")</f>
        <v>266</v>
      </c>
      <c r="J5" s="25">
        <f ca="1">IFERROR(Расходы[[#This Row],[Предполагаемая ]]-Расходы[[#This Row],[Фактическая ]], "")</f>
        <v>-16</v>
      </c>
    </row>
    <row r="6" spans="2:10" ht="30" customHeight="1" x14ac:dyDescent="0.3">
      <c r="B6" s="2" t="s">
        <v>3</v>
      </c>
      <c r="C6" s="2" t="s">
        <v>17</v>
      </c>
      <c r="D6" s="3">
        <v>1</v>
      </c>
      <c r="E6" s="24">
        <v>200</v>
      </c>
      <c r="F6" s="25">
        <f t="shared" ca="1" si="0"/>
        <v>208</v>
      </c>
      <c r="G6" s="26">
        <f ca="1">IFERROR(Расходы[[#This Row],[Предполагаемая]]-Расходы[[#This Row],[Фактическая]], "")</f>
        <v>-8</v>
      </c>
      <c r="H6" s="25">
        <f>IFERROR(Расходы[[#This Row],[Количество]]*Расходы[[#This Row],[Предполагаемая]], "")</f>
        <v>200</v>
      </c>
      <c r="I6" s="25">
        <f ca="1">IFERROR(Расходы[[#This Row],[Количество]]*Расходы[[#This Row],[Фактическая]], "")</f>
        <v>208</v>
      </c>
      <c r="J6" s="25">
        <f ca="1">IFERROR(Расходы[[#This Row],[Предполагаемая ]]-Расходы[[#This Row],[Фактическая ]], "")</f>
        <v>-8</v>
      </c>
    </row>
    <row r="7" spans="2:10" ht="30" customHeight="1" x14ac:dyDescent="0.3">
      <c r="B7" s="2" t="s">
        <v>3</v>
      </c>
      <c r="C7" s="2" t="s">
        <v>18</v>
      </c>
      <c r="D7" s="3">
        <v>1</v>
      </c>
      <c r="E7" s="24">
        <v>50</v>
      </c>
      <c r="F7" s="25">
        <f t="shared" ca="1" si="0"/>
        <v>57</v>
      </c>
      <c r="G7" s="26">
        <f ca="1">IFERROR(Расходы[[#This Row],[Предполагаемая]]-Расходы[[#This Row],[Фактическая]], "")</f>
        <v>-7</v>
      </c>
      <c r="H7" s="25">
        <f>IFERROR(Расходы[[#This Row],[Количество]]*Расходы[[#This Row],[Предполагаемая]], "")</f>
        <v>50</v>
      </c>
      <c r="I7" s="25">
        <f ca="1">IFERROR(Расходы[[#This Row],[Количество]]*Расходы[[#This Row],[Фактическая]], "")</f>
        <v>57</v>
      </c>
      <c r="J7" s="25">
        <f ca="1">IFERROR(Расходы[[#This Row],[Предполагаемая ]]-Расходы[[#This Row],[Фактическая ]], "")</f>
        <v>-7</v>
      </c>
    </row>
    <row r="8" spans="2:10" ht="30" customHeight="1" x14ac:dyDescent="0.3">
      <c r="B8" s="2" t="s">
        <v>3</v>
      </c>
      <c r="C8" s="2" t="s">
        <v>19</v>
      </c>
      <c r="D8" s="3">
        <v>1</v>
      </c>
      <c r="E8" s="24">
        <v>200</v>
      </c>
      <c r="F8" s="25">
        <f t="shared" ca="1" si="0"/>
        <v>217</v>
      </c>
      <c r="G8" s="26">
        <f ca="1">IFERROR(Расходы[[#This Row],[Предполагаемая]]-Расходы[[#This Row],[Фактическая]], "")</f>
        <v>-17</v>
      </c>
      <c r="H8" s="25">
        <f>IFERROR(Расходы[[#This Row],[Количество]]*Расходы[[#This Row],[Предполагаемая]], "")</f>
        <v>200</v>
      </c>
      <c r="I8" s="25">
        <f ca="1">IFERROR(Расходы[[#This Row],[Количество]]*Расходы[[#This Row],[Фактическая]], "")</f>
        <v>217</v>
      </c>
      <c r="J8" s="25">
        <f ca="1">IFERROR(Расходы[[#This Row],[Предполагаемая ]]-Расходы[[#This Row],[Фактическая ]], "")</f>
        <v>-17</v>
      </c>
    </row>
    <row r="9" spans="2:10" ht="30" customHeight="1" x14ac:dyDescent="0.3">
      <c r="B9" s="2" t="s">
        <v>4</v>
      </c>
      <c r="C9" s="2" t="s">
        <v>20</v>
      </c>
      <c r="D9" s="3">
        <v>1</v>
      </c>
      <c r="E9" s="24">
        <v>200</v>
      </c>
      <c r="F9" s="25">
        <f t="shared" ca="1" si="0"/>
        <v>220</v>
      </c>
      <c r="G9" s="26">
        <f ca="1">IFERROR(Расходы[[#This Row],[Предполагаемая]]-Расходы[[#This Row],[Фактическая]], "")</f>
        <v>-20</v>
      </c>
      <c r="H9" s="25">
        <f>IFERROR(Расходы[[#This Row],[Количество]]*Расходы[[#This Row],[Предполагаемая]], "")</f>
        <v>200</v>
      </c>
      <c r="I9" s="25">
        <f ca="1">IFERROR(Расходы[[#This Row],[Количество]]*Расходы[[#This Row],[Фактическая]], "")</f>
        <v>220</v>
      </c>
      <c r="J9" s="25">
        <f ca="1">IFERROR(Расходы[[#This Row],[Предполагаемая ]]-Расходы[[#This Row],[Фактическая ]], "")</f>
        <v>-20</v>
      </c>
    </row>
    <row r="10" spans="2:10" ht="30" customHeight="1" x14ac:dyDescent="0.3">
      <c r="B10" s="2" t="s">
        <v>4</v>
      </c>
      <c r="C10" s="2" t="s">
        <v>21</v>
      </c>
      <c r="D10" s="3">
        <v>2</v>
      </c>
      <c r="E10" s="24">
        <v>100</v>
      </c>
      <c r="F10" s="25">
        <f t="shared" ca="1" si="0"/>
        <v>112</v>
      </c>
      <c r="G10" s="26">
        <f ca="1">IFERROR(Расходы[[#This Row],[Предполагаемая]]-Расходы[[#This Row],[Фактическая]], "")</f>
        <v>-12</v>
      </c>
      <c r="H10" s="25">
        <f>IFERROR(Расходы[[#This Row],[Количество]]*Расходы[[#This Row],[Предполагаемая]], "")</f>
        <v>200</v>
      </c>
      <c r="I10" s="25">
        <f ca="1">IFERROR(Расходы[[#This Row],[Количество]]*Расходы[[#This Row],[Фактическая]], "")</f>
        <v>224</v>
      </c>
      <c r="J10" s="25">
        <f ca="1">IFERROR(Расходы[[#This Row],[Предполагаемая ]]-Расходы[[#This Row],[Фактическая ]], "")</f>
        <v>-24</v>
      </c>
    </row>
    <row r="11" spans="2:10" ht="30" customHeight="1" x14ac:dyDescent="0.3">
      <c r="B11" s="2" t="s">
        <v>5</v>
      </c>
      <c r="C11" s="2" t="s">
        <v>22</v>
      </c>
      <c r="D11" s="3">
        <v>5</v>
      </c>
      <c r="E11" s="24">
        <v>22.5</v>
      </c>
      <c r="F11" s="25">
        <f t="shared" ca="1" si="0"/>
        <v>28</v>
      </c>
      <c r="G11" s="26">
        <f ca="1">IFERROR(Расходы[[#This Row],[Предполагаемая]]-Расходы[[#This Row],[Фактическая]], "")</f>
        <v>-5.5</v>
      </c>
      <c r="H11" s="25">
        <f>IFERROR(Расходы[[#This Row],[Количество]]*Расходы[[#This Row],[Предполагаемая]], "")</f>
        <v>112.5</v>
      </c>
      <c r="I11" s="25">
        <f ca="1">IFERROR(Расходы[[#This Row],[Количество]]*Расходы[[#This Row],[Фактическая]], "")</f>
        <v>140</v>
      </c>
      <c r="J11" s="25">
        <f ca="1">IFERROR(Расходы[[#This Row],[Предполагаемая ]]-Расходы[[#This Row],[Фактическая ]], "")</f>
        <v>-27.5</v>
      </c>
    </row>
    <row r="12" spans="2:10" ht="30" customHeight="1" x14ac:dyDescent="0.3">
      <c r="B12" s="2" t="s">
        <v>6</v>
      </c>
      <c r="C12" s="2" t="s">
        <v>23</v>
      </c>
      <c r="D12" s="3">
        <v>1</v>
      </c>
      <c r="E12" s="24">
        <v>90</v>
      </c>
      <c r="F12" s="25">
        <f t="shared" ca="1" si="0"/>
        <v>104</v>
      </c>
      <c r="G12" s="26">
        <f ca="1">IFERROR(Расходы[[#This Row],[Предполагаемая]]-Расходы[[#This Row],[Фактическая]], "")</f>
        <v>-14</v>
      </c>
      <c r="H12" s="25">
        <f>IFERROR(Расходы[[#This Row],[Количество]]*Расходы[[#This Row],[Предполагаемая]], "")</f>
        <v>90</v>
      </c>
      <c r="I12" s="25">
        <f ca="1">IFERROR(Расходы[[#This Row],[Количество]]*Расходы[[#This Row],[Фактическая]], "")</f>
        <v>104</v>
      </c>
      <c r="J12" s="25">
        <f ca="1">IFERROR(Расходы[[#This Row],[Предполагаемая ]]-Расходы[[#This Row],[Фактическая ]], "")</f>
        <v>-14</v>
      </c>
    </row>
    <row r="13" spans="2:10" ht="30" customHeight="1" x14ac:dyDescent="0.3">
      <c r="B13" s="2" t="s">
        <v>6</v>
      </c>
      <c r="C13" s="2" t="s">
        <v>24</v>
      </c>
      <c r="D13" s="3">
        <v>1</v>
      </c>
      <c r="E13" s="24">
        <v>115</v>
      </c>
      <c r="F13" s="25">
        <f t="shared" ca="1" si="0"/>
        <v>124</v>
      </c>
      <c r="G13" s="26">
        <f ca="1">IFERROR(Расходы[[#This Row],[Предполагаемая]]-Расходы[[#This Row],[Фактическая]], "")</f>
        <v>-9</v>
      </c>
      <c r="H13" s="25">
        <f>IFERROR(Расходы[[#This Row],[Количество]]*Расходы[[#This Row],[Предполагаемая]], "")</f>
        <v>115</v>
      </c>
      <c r="I13" s="25">
        <f ca="1">IFERROR(Расходы[[#This Row],[Количество]]*Расходы[[#This Row],[Фактическая]], "")</f>
        <v>124</v>
      </c>
      <c r="J13" s="25">
        <f ca="1">IFERROR(Расходы[[#This Row],[Предполагаемая ]]-Расходы[[#This Row],[Фактическая ]], "")</f>
        <v>-9</v>
      </c>
    </row>
    <row r="14" spans="2:10" ht="30" customHeight="1" x14ac:dyDescent="0.3">
      <c r="B14" s="2" t="s">
        <v>6</v>
      </c>
      <c r="C14" s="2" t="s">
        <v>25</v>
      </c>
      <c r="D14" s="3">
        <v>1</v>
      </c>
      <c r="E14" s="24">
        <v>95</v>
      </c>
      <c r="F14" s="25">
        <f t="shared" ca="1" si="0"/>
        <v>110</v>
      </c>
      <c r="G14" s="26">
        <f ca="1">IFERROR(Расходы[[#This Row],[Предполагаемая]]-Расходы[[#This Row],[Фактическая]], "")</f>
        <v>-15</v>
      </c>
      <c r="H14" s="25">
        <f>IFERROR(Расходы[[#This Row],[Количество]]*Расходы[[#This Row],[Предполагаемая]], "")</f>
        <v>95</v>
      </c>
      <c r="I14" s="25">
        <f ca="1">IFERROR(Расходы[[#This Row],[Количество]]*Расходы[[#This Row],[Фактическая]], "")</f>
        <v>110</v>
      </c>
      <c r="J14" s="25">
        <f ca="1">IFERROR(Расходы[[#This Row],[Предполагаемая ]]-Расходы[[#This Row],[Фактическая ]], "")</f>
        <v>-15</v>
      </c>
    </row>
    <row r="15" spans="2:10" ht="30" customHeight="1" x14ac:dyDescent="0.3">
      <c r="B15" s="2" t="s">
        <v>7</v>
      </c>
      <c r="C15" s="2" t="s">
        <v>26</v>
      </c>
      <c r="D15" s="3">
        <v>35</v>
      </c>
      <c r="E15" s="24">
        <v>12</v>
      </c>
      <c r="F15" s="25">
        <f t="shared" ca="1" si="0"/>
        <v>16</v>
      </c>
      <c r="G15" s="26">
        <f ca="1">IFERROR(Расходы[[#This Row],[Предполагаемая]]-Расходы[[#This Row],[Фактическая]], "")</f>
        <v>-4</v>
      </c>
      <c r="H15" s="25">
        <f>IFERROR(Расходы[[#This Row],[Количество]]*Расходы[[#This Row],[Предполагаемая]], "")</f>
        <v>420</v>
      </c>
      <c r="I15" s="25">
        <f ca="1">IFERROR(Расходы[[#This Row],[Количество]]*Расходы[[#This Row],[Фактическая]], "")</f>
        <v>560</v>
      </c>
      <c r="J15" s="25">
        <f ca="1">IFERROR(Расходы[[#This Row],[Предполагаемая ]]-Расходы[[#This Row],[Фактическая ]], "")</f>
        <v>-140</v>
      </c>
    </row>
    <row r="16" spans="2:10" ht="30" customHeight="1" x14ac:dyDescent="0.3">
      <c r="B16" s="2" t="s">
        <v>8</v>
      </c>
      <c r="C16" s="2" t="s">
        <v>27</v>
      </c>
      <c r="D16" s="3">
        <v>2</v>
      </c>
      <c r="E16" s="24">
        <v>15</v>
      </c>
      <c r="F16" s="25">
        <f t="shared" ca="1" si="0"/>
        <v>33</v>
      </c>
      <c r="G16" s="26">
        <f ca="1">IFERROR(Расходы[[#This Row],[Предполагаемая]]-Расходы[[#This Row],[Фактическая]], "")</f>
        <v>-18</v>
      </c>
      <c r="H16" s="25">
        <f>IFERROR(Расходы[[#This Row],[Количество]]*Расходы[[#This Row],[Предполагаемая]], "")</f>
        <v>30</v>
      </c>
      <c r="I16" s="25">
        <f ca="1">IFERROR(Расходы[[#This Row],[Количество]]*Расходы[[#This Row],[Фактическая]], "")</f>
        <v>66</v>
      </c>
      <c r="J16" s="25">
        <f ca="1">IFERROR(Расходы[[#This Row],[Предполагаемая ]]-Расходы[[#This Row],[Фактическая ]], "")</f>
        <v>-36</v>
      </c>
    </row>
    <row r="17" spans="2:10" ht="30" customHeight="1" x14ac:dyDescent="0.3">
      <c r="B17" s="2" t="s">
        <v>8</v>
      </c>
      <c r="C17" s="2" t="s">
        <v>28</v>
      </c>
      <c r="D17" s="3">
        <v>1</v>
      </c>
      <c r="E17" s="24">
        <v>10</v>
      </c>
      <c r="F17" s="25">
        <f t="shared" ca="1" si="0"/>
        <v>29</v>
      </c>
      <c r="G17" s="26">
        <f ca="1">IFERROR(Расходы[[#This Row],[Предполагаемая]]-Расходы[[#This Row],[Фактическая]], "")</f>
        <v>-19</v>
      </c>
      <c r="H17" s="25">
        <f>IFERROR(Расходы[[#This Row],[Количество]]*Расходы[[#This Row],[Предполагаемая]], "")</f>
        <v>10</v>
      </c>
      <c r="I17" s="25">
        <f ca="1">IFERROR(Расходы[[#This Row],[Количество]]*Расходы[[#This Row],[Фактическая]], "")</f>
        <v>29</v>
      </c>
      <c r="J17" s="25">
        <f ca="1">IFERROR(Расходы[[#This Row],[Предполагаемая ]]-Расходы[[#This Row],[Фактическая ]], "")</f>
        <v>-19</v>
      </c>
    </row>
    <row r="18" spans="2:10" ht="30" customHeight="1" x14ac:dyDescent="0.3">
      <c r="B18" s="2" t="s">
        <v>9</v>
      </c>
      <c r="C18" s="2" t="s">
        <v>29</v>
      </c>
      <c r="D18" s="3">
        <v>4</v>
      </c>
      <c r="E18" s="24">
        <v>25</v>
      </c>
      <c r="F18" s="25">
        <f t="shared" ca="1" si="0"/>
        <v>39</v>
      </c>
      <c r="G18" s="26">
        <f ca="1">IFERROR(Расходы[[#This Row],[Предполагаемая]]-Расходы[[#This Row],[Фактическая]], "")</f>
        <v>-14</v>
      </c>
      <c r="H18" s="25">
        <f>IFERROR(Расходы[[#This Row],[Количество]]*Расходы[[#This Row],[Предполагаемая]], "")</f>
        <v>100</v>
      </c>
      <c r="I18" s="25">
        <f ca="1">IFERROR(Расходы[[#This Row],[Количество]]*Расходы[[#This Row],[Фактическая]], "")</f>
        <v>156</v>
      </c>
      <c r="J18" s="25">
        <f ca="1">IFERROR(Расходы[[#This Row],[Предполагаемая ]]-Расходы[[#This Row],[Фактическая ]], "")</f>
        <v>-56</v>
      </c>
    </row>
    <row r="19" spans="2:10" ht="30" customHeight="1" x14ac:dyDescent="0.3">
      <c r="B19" s="2" t="s">
        <v>10</v>
      </c>
      <c r="C19" s="2" t="s">
        <v>30</v>
      </c>
      <c r="D19" s="3">
        <v>2</v>
      </c>
      <c r="E19" s="24">
        <v>60</v>
      </c>
      <c r="F19" s="25">
        <f t="shared" ca="1" si="0"/>
        <v>63</v>
      </c>
      <c r="G19" s="26">
        <f ca="1">IFERROR(Расходы[[#This Row],[Предполагаемая]]-Расходы[[#This Row],[Фактическая]], "")</f>
        <v>-3</v>
      </c>
      <c r="H19" s="25">
        <f>IFERROR(Расходы[[#This Row],[Количество]]*Расходы[[#This Row],[Предполагаемая]], "")</f>
        <v>120</v>
      </c>
      <c r="I19" s="25">
        <f ca="1">IFERROR(Расходы[[#This Row],[Количество]]*Расходы[[#This Row],[Фактическая]], "")</f>
        <v>126</v>
      </c>
      <c r="J19" s="25">
        <f ca="1">IFERROR(Расходы[[#This Row],[Предполагаемая ]]-Расходы[[#This Row],[Фактическая ]], "")</f>
        <v>-6</v>
      </c>
    </row>
    <row r="20" spans="2:10" ht="30" customHeight="1" x14ac:dyDescent="0.3">
      <c r="B20" s="2" t="s">
        <v>11</v>
      </c>
      <c r="D20" s="3">
        <v>1</v>
      </c>
      <c r="E20" s="24">
        <v>20</v>
      </c>
      <c r="F20" s="25">
        <f t="shared" ca="1" si="0"/>
        <v>32</v>
      </c>
      <c r="G20" s="26">
        <f ca="1">IFERROR(Расходы[[#This Row],[Предполагаемая]]-Расходы[[#This Row],[Фактическая]], "")</f>
        <v>-12</v>
      </c>
      <c r="H20" s="25">
        <f>IFERROR(Расходы[[#This Row],[Количество]]*Расходы[[#This Row],[Предполагаемая]], "")</f>
        <v>20</v>
      </c>
      <c r="I20" s="25">
        <f ca="1">IFERROR(Расходы[[#This Row],[Количество]]*Расходы[[#This Row],[Фактическая]], "")</f>
        <v>32</v>
      </c>
      <c r="J20" s="25">
        <f ca="1">IFERROR(Расходы[[#This Row],[Предполагаемая ]]-Расходы[[#This Row],[Фактическая ]], "")</f>
        <v>-12</v>
      </c>
    </row>
    <row r="21" spans="2:10" ht="30" customHeight="1" x14ac:dyDescent="0.3">
      <c r="B21" s="8" t="s">
        <v>12</v>
      </c>
      <c r="D21" s="4"/>
      <c r="E21" s="19">
        <f>SUBTOTAL(109,Расходы[Предполагаемая])</f>
        <v>1464.5</v>
      </c>
      <c r="F21" s="20">
        <f ca="1">SUBTOTAL(109,Расходы[Фактическая])</f>
        <v>1658</v>
      </c>
      <c r="G21" s="21">
        <f ca="1">SUBTOTAL(109,Расходы[Разница])</f>
        <v>-193.5</v>
      </c>
      <c r="H21" s="22">
        <f>SUBTOTAL(109,Расходы[[Предполагаемая ]])</f>
        <v>2212.5</v>
      </c>
      <c r="I21" s="22">
        <f ca="1">SUBTOTAL(109,Расходы[[Фактическая ]])</f>
        <v>2639</v>
      </c>
      <c r="J21" s="23">
        <f ca="1">SUBTOTAL(109,Расходы[[Разница ]])</f>
        <v>-426.5</v>
      </c>
    </row>
    <row r="22" spans="2:10" ht="30" hidden="1" customHeight="1" x14ac:dyDescent="0.3">
      <c r="B22" s="14"/>
      <c r="D22" s="15"/>
      <c r="E22" s="16"/>
      <c r="F22" s="16"/>
      <c r="G22" s="18"/>
      <c r="H22" s="17"/>
      <c r="I22" s="17"/>
      <c r="J22" s="16"/>
    </row>
    <row r="23" spans="2:10" ht="30" customHeight="1" x14ac:dyDescent="0.3">
      <c r="B23" s="29" t="s">
        <v>13</v>
      </c>
      <c r="C23" s="30"/>
      <c r="D23" s="30"/>
      <c r="E23" s="32">
        <f>IFERROR(Расходы[[#Totals],[Предполагаемая]]*0.3, "")</f>
        <v>439.34999999999997</v>
      </c>
      <c r="F23" s="32"/>
      <c r="G23" s="32"/>
      <c r="H23" s="34">
        <f>IFERROR(Расходы[[#Totals],[Предполагаемая ]]*0.3, "")</f>
        <v>663.75</v>
      </c>
      <c r="I23" s="34"/>
      <c r="J23" s="34"/>
    </row>
    <row r="24" spans="2:10" ht="30" customHeight="1" x14ac:dyDescent="0.3">
      <c r="B24" s="31" t="s">
        <v>14</v>
      </c>
      <c r="C24" s="29"/>
      <c r="D24" s="29"/>
      <c r="E24" s="32">
        <f>IFERROR(SUM(E21:E21), "")</f>
        <v>1464.5</v>
      </c>
      <c r="F24" s="32"/>
      <c r="G24" s="32"/>
      <c r="H24" s="34">
        <f>IFERROR(SUM(Расходы[[#Totals],[Предполагаемая ]],Превышение), "")</f>
        <v>2876.25</v>
      </c>
      <c r="I24" s="34"/>
      <c r="J24" s="34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16" priority="2">
      <formula>MOD(ROW()+1,2)=0</formula>
    </cfRule>
  </conditionalFormatting>
  <dataValidations count="19">
    <dataValidation allowBlank="1" showInputMessage="1" showErrorMessage="1" prompt="В таблице ниже введите цены за единицу товара в столбцах E и F. В столбце G автоматически вычисляется разница." sqref="E3:G3" xr:uid="{00000000-0002-0000-0000-000000000000}"/>
    <dataValidation allowBlank="1" showInputMessage="1" showErrorMessage="1" prompt="В столбце под этим заголовком автоматически вычисляется разница между предполагаемой и фактической стоимостью. Отрицательная разница выделена цветом RGB (R=255 G=0 B=0)." sqref="J4" xr:uid="{00000000-0002-0000-0000-000001000000}"/>
    <dataValidation allowBlank="1" showInputMessage="1" showErrorMessage="1" prompt="В столбце под этим заголовком автоматически вычисляется разница между предполагаемыми и фактическими ценами. Отрицательная разница выделена цветом RGB (R=255 G=0 B=0)." sqref="G4" xr:uid="{00000000-0002-0000-0000-000002000000}"/>
    <dataValidation allowBlank="1" showInputMessage="1" showErrorMessage="1" prompt="В столбце под этим заголовком введите категории. Используйте фильтры заголовка для поиска конкретных записей." sqref="B4" xr:uid="{00000000-0002-0000-0000-000003000000}"/>
    <dataValidation allowBlank="1" showInputMessage="1" showErrorMessage="1" prompt="В столбце под этим заголовком введите наименования." sqref="C4" xr:uid="{00000000-0002-0000-0000-000004000000}"/>
    <dataValidation allowBlank="1" showInputMessage="1" showErrorMessage="1" prompt="В столбце под этим заголовком введите количество предметов." sqref="D4" xr:uid="{00000000-0002-0000-0000-000005000000}"/>
    <dataValidation allowBlank="1" showInputMessage="1" showErrorMessage="1" prompt="В столбце под этим заголовком введите предполагаемую стоимость." sqref="E4" xr:uid="{00000000-0002-0000-0000-000006000000}"/>
    <dataValidation allowBlank="1" showInputMessage="1" showErrorMessage="1" prompt="В столбце под этим заголовком введите фактическую стоимость." sqref="F4" xr:uid="{00000000-0002-0000-0000-000007000000}"/>
    <dataValidation allowBlank="1" showInputMessage="1" showErrorMessage="1" prompt="В столбце под этим заголовком автоматически вычисляется предполагаемая стоимость." sqref="H4" xr:uid="{00000000-0002-0000-0000-000008000000}"/>
    <dataValidation allowBlank="1" showInputMessage="1" showErrorMessage="1" prompt="В столбце под этим заголовком автоматически вычисляется фактическая стоимость." sqref="I4" xr:uid="{00000000-0002-0000-0000-000009000000}"/>
    <dataValidation allowBlank="1" showInputMessage="1" showErrorMessage="1" prompt="Создайте калькулятор стоимости ремонта ванной комнаты на этом листе. Предполагаемая и фактическая стоимость, разница между ними, непредвиденные расходы и итоговая стоимость вычисляются автоматически." sqref="A1" xr:uid="{00000000-0002-0000-0000-00000A000000}"/>
    <dataValidation allowBlank="1" showInputMessage="1" showErrorMessage="1" prompt="В этой ячейке укажите заголовок листа. В ячейке B4 введите подробные сведения в таблице «Расходы»." sqref="B1" xr:uid="{00000000-0002-0000-0000-00000B000000}"/>
    <dataValidation allowBlank="1" showInputMessage="1" showErrorMessage="1" prompt="В ячейке справа автоматически вычисляются непредвиденные расходы." sqref="B23:D23" xr:uid="{00000000-0002-0000-0000-00000C000000}"/>
    <dataValidation allowBlank="1" showInputMessage="1" showErrorMessage="1" prompt="В ячейке справа автоматически вычисляется итоговая стоимость." sqref="B24:D24" xr:uid="{00000000-0002-0000-0000-00000D000000}"/>
    <dataValidation allowBlank="1" showInputMessage="1" showErrorMessage="1" prompt="В этой ячейке автоматически вычисляются непредвиденные расходы от промежуточной суммы итоговой предполагаемой стоимости." sqref="H23:J23" xr:uid="{00000000-0002-0000-0000-00000E000000}"/>
    <dataValidation allowBlank="1" showInputMessage="1" showErrorMessage="1" prompt="В этой ячейке автоматически вычисляется итоговая предполагаемая стоимость, включающая непредвиденные расходы." sqref="H24:J24" xr:uid="{00000000-0002-0000-0000-00000F000000}"/>
    <dataValidation allowBlank="1" showInputMessage="1" showErrorMessage="1" prompt="В этой ячейке автоматически вычисляется итоговая сумма предполагаемых цен за единицу товара, включающая непредвиденные расходы." sqref="E24:G24" xr:uid="{00000000-0002-0000-0000-000010000000}"/>
    <dataValidation allowBlank="1" showInputMessage="1" showErrorMessage="1" prompt="В таблице ниже автоматически вычисляется итоговая стоимость в ячейках H и I. В столбце J автоматически вычисляется разница." sqref="H3:J3" xr:uid="{00000000-0002-0000-0000-000011000000}"/>
    <dataValidation allowBlank="1" showInputMessage="1" showErrorMessage="1" prompt="В этой ячейке автоматически вычисляются непредвиденные расходы от промежуточной суммы предполагаемых цен." sqref="E23:G23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ap:HeadingPairs>
  <ap:TitlesOfParts>
    <vt:vector baseType="lpstr" size="4">
      <vt:lpstr>Стоимость ремонта ванной</vt:lpstr>
      <vt:lpstr>'Стоимость ремонта ванной'!Заголовки_для_печати</vt:lpstr>
      <vt:lpstr>Заголовок1</vt:lpstr>
      <vt:lpstr>Превышение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2022-04-11T01:12:17Z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