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3"/>
  <workbookPr filterPrivacy="1"/>
  <bookViews>
    <workbookView xWindow="0" yWindow="0" windowWidth="0" windowHeight="0"/>
  </bookViews>
  <sheets>
    <sheet name="Семейный бюджет" sheetId="1" r:id="rId1"/>
  </sheets>
  <definedNames>
    <definedName name="ГодовойБюджет">'Семейный бюджет'!$C$2</definedName>
    <definedName name="Печать_заголовков" localSheetId="0">'Семейный бюджет'!$13:$13</definedName>
  </definedNames>
  <calcPr calcId="152511"/>
</workbook>
</file>

<file path=xl/calcChain.xml><?xml version="1.0" encoding="utf-8"?>
<calcChain xmlns="http://schemas.openxmlformats.org/spreadsheetml/2006/main">
  <c r="O15" i="1" l="1"/>
  <c r="O28" i="1" s="1"/>
  <c r="O5" i="1" s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N5" i="1"/>
  <c r="M5" i="1"/>
  <c r="L5" i="1"/>
  <c r="K5" i="1"/>
  <c r="J5" i="1"/>
  <c r="I5" i="1"/>
  <c r="H5" i="1"/>
  <c r="G5" i="1"/>
  <c r="F5" i="1"/>
  <c r="N28" i="1"/>
  <c r="M28" i="1"/>
  <c r="L28" i="1"/>
  <c r="K28" i="1"/>
  <c r="J28" i="1"/>
  <c r="I28" i="1"/>
  <c r="H28" i="1"/>
  <c r="G28" i="1"/>
  <c r="F28" i="1"/>
  <c r="E28" i="1"/>
  <c r="E5" i="1" s="1"/>
  <c r="D28" i="1"/>
  <c r="D5" i="1" s="1"/>
  <c r="C5" i="1"/>
  <c r="C28" i="1"/>
  <c r="M11" i="1"/>
  <c r="N11" i="1"/>
  <c r="L11" i="1"/>
  <c r="K11" i="1"/>
  <c r="J11" i="1"/>
  <c r="I11" i="1"/>
  <c r="H11" i="1"/>
  <c r="G11" i="1"/>
  <c r="F11" i="1"/>
  <c r="E11" i="1"/>
  <c r="D11" i="1"/>
  <c r="C11" i="1"/>
  <c r="O10" i="1"/>
  <c r="O9" i="1"/>
  <c r="O8" i="1"/>
  <c r="O11" i="1" l="1"/>
</calcChain>
</file>

<file path=xl/sharedStrings.xml><?xml version="1.0" encoding="utf-8"?>
<sst xmlns="http://schemas.openxmlformats.org/spreadsheetml/2006/main" count="67" uniqueCount="39">
  <si>
    <t>Жилье</t>
  </si>
  <si>
    <t>Бакалейные товары</t>
  </si>
  <si>
    <t>Страхование</t>
  </si>
  <si>
    <t>Электричество</t>
  </si>
  <si>
    <t>Вода</t>
  </si>
  <si>
    <t>Газ</t>
  </si>
  <si>
    <t>Обучение</t>
  </si>
  <si>
    <t>Кабельное телевидение</t>
  </si>
  <si>
    <t>Интернет</t>
  </si>
  <si>
    <t>Развлечения</t>
  </si>
  <si>
    <t>Доход 1</t>
  </si>
  <si>
    <t>Доход 2</t>
  </si>
  <si>
    <t>Другой доход</t>
  </si>
  <si>
    <t>Домашний телефон</t>
  </si>
  <si>
    <t>Автомобиль</t>
  </si>
  <si>
    <t>Мобильный телефон</t>
  </si>
  <si>
    <t>Доходы за месяц</t>
  </si>
  <si>
    <t>Сбережения</t>
  </si>
  <si>
    <t>ДОСТУПНЫЕ ДЕНЕЖНЫЕ СРЕДСТВА</t>
  </si>
  <si>
    <t>ЯНВ</t>
  </si>
  <si>
    <t>ФЕВ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</si>
  <si>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</si>
  <si>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</si>
  <si>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</si>
  <si>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</si>
  <si>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</si>
  <si>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</si>
  <si>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</si>
  <si>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</si>
  <si>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</si>
  <si>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ТЕНДЕНЦИЯ</t>
  </si>
  <si>
    <t>СЕМЕЙНЫЙ БЮДЖЕТ</t>
  </si>
  <si>
    <t>МАР</t>
  </si>
  <si>
    <t>ТИП ДОХОДА</t>
  </si>
  <si>
    <t>РАСХОДЫ</t>
  </si>
  <si>
    <t>ОБЩИЕ РАСХОДЫ</t>
  </si>
  <si>
    <t>ОБЩИЕ ДОХОДЫ</t>
  </si>
  <si>
    <t>ВСЕГО С НАЧАЛА ГОДА</t>
  </si>
  <si>
    <t>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</si>
</sst>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sz val="10.5"/>
      <color theme="0" tint="-0.34998626667073579"/>
      <name val="Bookman Old Style"/>
      <family val="1"/>
      <charset val="204"/>
      <scheme val="major"/>
    </font>
    <font>
      <sz val="10"/>
      <color theme="0" tint="-0.34998626667073579"/>
      <name val="Arial"/>
      <family val="2"/>
      <charset val="204"/>
      <scheme val="minor"/>
    </font>
    <font>
      <b/>
      <i/>
      <condense/>
      <extend/>
      <outline/>
      <shadow/>
      <sz val="10"/>
      <color theme="0" tint="-0.34998626667073579"/>
      <name val="Arial"/>
      <family val="2"/>
      <charset val="204"/>
      <scheme val="minor"/>
    </font>
    <font>
      <b/>
      <outline/>
      <shadow/>
      <sz val="10"/>
      <color theme="0" tint="-0.34998626667073579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30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>
      <alignment vertical="center"/>
    </xf>
    <xf numFmtId="0" fontId="10" fillId="0" borderId="0" xfId="1" applyFont="1" applyFill="1" applyBorder="1" applyAlignment="1">
      <alignment vertical="center"/>
    </xf>
    <xf numFmtId="0" fontId="0" fillId="0" borderId="0" xfId="0" applyFont="1" applyFill="1">
      <alignment vertical="center"/>
    </xf>
    <xf numFmtId="164" fontId="0" fillId="0" borderId="0" xfId="2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164" fontId="13" fillId="0" borderId="0" xfId="0" applyNumberFormat="1" applyFont="1" applyFill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0" fillId="0" borderId="0" xfId="0" applyAlignment="1">
      <alignment horizontal="center"/>
    </xf>
  </cellXfs>
  <cellStyles count="8">
    <cellStyle name="20% - Акцент1" xfId="2" builtinId="30"/>
    <cellStyle name="Заголовок 1" xfId="1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7" builtinId="25" customBuiltin="1"/>
    <cellStyle name="Название" xfId="3" builtinId="15" customBuiltin="1"/>
    <cellStyle name="Обычный" xfId="0" builtinId="0" customBuiltin="1"/>
  </cellStyles>
  <dxfs count="104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&quot;р.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#,##0.00&quot;р.&quot;"/>
      <fill>
        <patternFill patternType="none">
          <fgColor indexed="64"/>
          <bgColor indexed="65"/>
        </patternFill>
      </fill>
    </dxf>
    <dxf>
      <numFmt numFmtId="164" formatCode="#,##0.00&quot;р.&quot;"/>
    </dxf>
    <dxf>
      <font>
        <b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u val="none"/>
        <vertAlign val="baseline"/>
        <sz val="10"/>
        <color theme="0" tint="-0.34998626667073579"/>
        <name val="Arial"/>
        <scheme val="minor"/>
      </font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numFmt numFmtId="164" formatCode="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</font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3"/>
      <tableStyleElement type="headerRow" dxfId="102"/>
      <tableStyleElement type="totalRow" dxfId="101"/>
      <tableStyleElement type="firstColumn" dxfId="100"/>
      <tableStyleElement type="firstHeaderCell" dxfId="99"/>
      <tableStyleElement type="firstTotalCell" dxfId="98"/>
    </tableStyle>
    <tableStyle name="Family Budget Cash Available 2" pivot="0" count="6">
      <tableStyleElement type="wholeTable" dxfId="97"/>
      <tableStyleElement type="headerRow" dxfId="96"/>
      <tableStyleElement type="totalRow" dxfId="95"/>
      <tableStyleElement type="firstColumn" dxfId="94"/>
      <tableStyleElement type="firstHeaderCell" dxfId="93"/>
      <tableStyleElement type="firstTotalCell" dxfId="92"/>
    </tableStyle>
    <tableStyle name="Family Budget Cash Available 3" pivot="0" count="6">
      <tableStyleElement type="wholeTable" dxfId="91"/>
      <tableStyleElement type="headerRow" dxfId="90"/>
      <tableStyleElement type="totalRow" dxfId="89"/>
      <tableStyleElement type="firstColumn" dxfId="88"/>
      <tableStyleElement type="firstHeaderCell" dxfId="87"/>
      <tableStyleElement type="firstTotalCell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Рисунок заголовка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Доход" displayName="tblДоход" ref="B7:P11" totalsRowCount="1">
  <tableColumns count="15">
    <tableColumn id="1" name="ТИП ДОХОДА" totalsRowLabel="ОБЩИЕ ДОХОДЫ" totalsRowDxfId="85"/>
    <tableColumn id="2" name="ЯНВ" totalsRowFunction="sum" dataDxfId="84" totalsRowDxfId="83"/>
    <tableColumn id="3" name="ФЕВ" totalsRowFunction="sum" dataDxfId="82" totalsRowDxfId="81"/>
    <tableColumn id="4" name="МАР" totalsRowFunction="sum" dataDxfId="80" totalsRowDxfId="79"/>
    <tableColumn id="5" name="АПР" totalsRowFunction="sum" dataDxfId="78" totalsRowDxfId="77"/>
    <tableColumn id="6" name="МАЙ" totalsRowFunction="sum" dataDxfId="76" totalsRowDxfId="75"/>
    <tableColumn id="7" name="ИЮН" totalsRowFunction="sum" dataDxfId="74" totalsRowDxfId="73"/>
    <tableColumn id="8" name="ИЮЛ" totalsRowFunction="sum" dataDxfId="72" totalsRowDxfId="71"/>
    <tableColumn id="9" name="АВГ" totalsRowFunction="sum" dataDxfId="70" totalsRowDxfId="69"/>
    <tableColumn id="10" name="СЕН" totalsRowFunction="sum" dataDxfId="68" totalsRowDxfId="67"/>
    <tableColumn id="11" name="ОКТ" totalsRowFunction="sum" dataDxfId="66" totalsRowDxfId="65"/>
    <tableColumn id="12" name="НОЯ" totalsRowFunction="sum" dataDxfId="64" totalsRowDxfId="63"/>
    <tableColumn id="13" name="ДЕК" totalsRowFunction="sum" dataDxfId="62" totalsRowDxfId="61"/>
    <tableColumn id="14" name="ВСЕГО С НАЧАЛА ГОДА" totalsRowFunction="sum" dataDxfId="60" totalsRowDxfId="59"/>
    <tableColumn id="15" name="ТЕНДЕНЦИЯ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Доходы за месяц" altTextSummary="Сводка доходов по типу за каждый календарный месяц."/>
    </ext>
  </extLst>
</table>
</file>

<file path=xl/tables/table2.xml><?xml version="1.0" encoding="utf-8"?>
<table xmlns="http://schemas.openxmlformats.org/spreadsheetml/2006/main" id="2" name="tblРасходы" displayName="tblРасходы" ref="B13:P28" totalsRowCount="1" totalsRowDxfId="58">
  <tableColumns count="15">
    <tableColumn id="1" name="РАСХОДЫ" totalsRowLabel="ОБЩИЕ РАСХОДЫ" dataDxfId="57" totalsRowDxfId="56"/>
    <tableColumn id="2" name="ЯНВ" totalsRowFunction="sum" dataDxfId="55" totalsRowDxfId="54"/>
    <tableColumn id="3" name="ФЕВ" totalsRowFunction="sum" dataDxfId="53" totalsRowDxfId="52"/>
    <tableColumn id="4" name="МАР" totalsRowFunction="sum" dataDxfId="51" totalsRowDxfId="50"/>
    <tableColumn id="5" name="АПР" totalsRowFunction="sum" dataDxfId="49" totalsRowDxfId="48"/>
    <tableColumn id="6" name="МАЙ" totalsRowFunction="sum" dataDxfId="47" totalsRowDxfId="46"/>
    <tableColumn id="7" name="ИЮН" totalsRowFunction="sum" dataDxfId="45" totalsRowDxfId="44"/>
    <tableColumn id="8" name="ИЮЛ" totalsRowFunction="sum" dataDxfId="43" totalsRowDxfId="42"/>
    <tableColumn id="9" name="АВГ" totalsRowFunction="sum" dataDxfId="41" totalsRowDxfId="40"/>
    <tableColumn id="10" name="СЕН" totalsRowFunction="sum" dataDxfId="39" totalsRowDxfId="38"/>
    <tableColumn id="11" name="ОКТ" totalsRowFunction="sum" dataDxfId="37" totalsRowDxfId="36"/>
    <tableColumn id="12" name="НОЯ" totalsRowFunction="sum" dataDxfId="35" totalsRowDxfId="34"/>
    <tableColumn id="13" name="ДЕК" totalsRowFunction="sum" dataDxfId="33" totalsRowDxfId="32"/>
    <tableColumn id="14" name="ВСЕГО С НАЧАЛА ГОДА" totalsRowFunction="sum" dataDxfId="31" totalsRowDxfId="30">
      <calculatedColumnFormula>SUM(tblРасходы[[#This Row],[ЯНВ]:[ДЕК]])</calculatedColumnFormula>
    </tableColumn>
    <tableColumn id="15" name="ТЕНДЕНЦИЯ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Расходы за месяц" altTextSummary="Сводка расходов за каждый календарный месяц."/>
    </ext>
  </extLst>
</table>
</file>

<file path=xl/tables/table3.xml><?xml version="1.0" encoding="utf-8"?>
<table xmlns="http://schemas.openxmlformats.org/spreadsheetml/2006/main" id="3" name="тблДоступныеСредства" displayName="тблДоступныеСредства" ref="B4:P5">
  <tableColumns count="15">
    <tableColumn id="1" name="ДОСТУПНЫЕ ДЕНЕЖНЫЕ СРЕДСТВА" totalsRowLabel="Всего" dataDxfId="28" totalsRowDxfId="27"/>
    <tableColumn id="2" name="ЯНВ" dataDxfId="26" totalsRowDxfId="25">
      <calculatedColumnFormula>tblДоход[[#Totals],[ЯНВ]]-tblРасходы[[#Totals],[ЯНВ]]</calculatedColumnFormula>
    </tableColumn>
    <tableColumn id="3" name="ФЕВ" dataDxfId="24" totalsRowDxfId="23">
      <calculatedColumnFormula>tblДоход[[#Totals],[ФЕВ]]-tblРасходы[[#Totals],[ФЕВ]]</calculatedColumnFormula>
    </tableColumn>
    <tableColumn id="4" name="МАР" dataDxfId="22" totalsRowDxfId="21">
      <calculatedColumnFormula>tblДоход[[#Totals],[МАР]]-tblРасходы[[#Totals],[МАР]]</calculatedColumnFormula>
    </tableColumn>
    <tableColumn id="5" name="АПР" dataDxfId="20" totalsRowDxfId="19">
      <calculatedColumnFormula>tblДоход[[#Totals],[АПР]]-tblРасходы[[#Totals],[АПР]]</calculatedColumnFormula>
    </tableColumn>
    <tableColumn id="6" name="МАЙ" dataDxfId="18" totalsRowDxfId="17">
      <calculatedColumnFormula>tblДоход[[#Totals],[МАЙ]]-tblРасходы[[#Totals],[МАЙ]]</calculatedColumnFormula>
    </tableColumn>
    <tableColumn id="7" name="ИЮН" dataDxfId="16" totalsRowDxfId="15">
      <calculatedColumnFormula>tblДоход[[#Totals],[ИЮН]]-tblРасходы[[#Totals],[ИЮН]]</calculatedColumnFormula>
    </tableColumn>
    <tableColumn id="8" name="ИЮЛ" dataDxfId="14" totalsRowDxfId="13">
      <calculatedColumnFormula>tblДоход[[#Totals],[ИЮЛ]]-tblРасходы[[#Totals],[ИЮЛ]]</calculatedColumnFormula>
    </tableColumn>
    <tableColumn id="9" name="АВГ" dataDxfId="12" totalsRowDxfId="11">
      <calculatedColumnFormula>tblДоход[[#Totals],[АВГ]]-tblРасходы[[#Totals],[АВГ]]</calculatedColumnFormula>
    </tableColumn>
    <tableColumn id="10" name="СЕН" dataDxfId="10" totalsRowDxfId="9">
      <calculatedColumnFormula>tblДоход[[#Totals],[СЕН]]-tblРасходы[[#Totals],[СЕН]]</calculatedColumnFormula>
    </tableColumn>
    <tableColumn id="11" name="ОКТ" dataDxfId="8" totalsRowDxfId="7">
      <calculatedColumnFormula>tblДоход[[#Totals],[ОКТ]]-tblРасходы[[#Totals],[ОКТ]]</calculatedColumnFormula>
    </tableColumn>
    <tableColumn id="12" name="НОЯ" dataDxfId="6" totalsRowDxfId="5">
      <calculatedColumnFormula>tblДоход[[#Totals],[НОЯ]]-tblРасходы[[#Totals],[НОЯ]]</calculatedColumnFormula>
    </tableColumn>
    <tableColumn id="13" name="ДЕК" dataDxfId="4" totalsRowDxfId="3">
      <calculatedColumnFormula>tblДоход[[#Totals],[ДЕК]]-tblРасходы[[#Totals],[ДЕК]]</calculatedColumnFormula>
    </tableColumn>
    <tableColumn id="14" name="ВСЕГО С НАЧАЛА ГОДА" dataDxfId="2" totalsRowDxfId="1">
      <calculatedColumnFormula>tblДоход[[#Totals],[ВСЕГО С НАЧАЛА ГОДА]]-tblРасходы[[#Totals],[ВСЕГО С НАЧАЛА ГОДА]]</calculatedColumnFormula>
    </tableColumn>
    <tableColumn id="15" name="ТЕНДЕНЦИЯ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Доступные денежные средства за месяц" altTextSummary="Сводка по доступным денежным средствам (доходы минус расходы) для каждого календарного месяца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43.42578125" style="2" customWidth="1"/>
    <col min="3" max="14" width="12" style="2" customWidth="1"/>
    <col min="15" max="15" width="29.42578125" style="2" customWidth="1"/>
    <col min="16" max="16" width="17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23">
        <f>tblДоход[[#Totals],[ЯНВ]]-tblРасходы[[#Totals],[ЯНВ]]</f>
        <v>1220</v>
      </c>
      <c r="D5" s="23">
        <f>tblДоход[[#Totals],[ФЕВ]]-tblРасходы[[#Totals],[ФЕВ]]</f>
        <v>1587</v>
      </c>
      <c r="E5" s="23">
        <f>tblДоход[[#Totals],[МАР]]-tblРасходы[[#Totals],[МАР]]</f>
        <v>1174</v>
      </c>
      <c r="F5" s="23">
        <f>tblДоход[[#Totals],[АПР]]-tblРасходы[[#Totals],[АПР]]</f>
        <v>1445</v>
      </c>
      <c r="G5" s="23">
        <f>tblДоход[[#Totals],[МАЙ]]-tblРасходы[[#Totals],[МАЙ]]</f>
        <v>1391</v>
      </c>
      <c r="H5" s="23">
        <f>tblДоход[[#Totals],[ИЮН]]-tblРасходы[[#Totals],[ИЮН]]</f>
        <v>1434</v>
      </c>
      <c r="I5" s="23">
        <f>tblДоход[[#Totals],[ИЮЛ]]-tblРасходы[[#Totals],[ИЮЛ]]</f>
        <v>1085</v>
      </c>
      <c r="J5" s="23">
        <f>tblДоход[[#Totals],[АВГ]]-tblРасходы[[#Totals],[АВГ]]</f>
        <v>1181</v>
      </c>
      <c r="K5" s="23">
        <f>tblДоход[[#Totals],[СЕН]]-tblРасходы[[#Totals],[СЕН]]</f>
        <v>1445</v>
      </c>
      <c r="L5" s="23">
        <f>tblДоход[[#Totals],[ОКТ]]-tblРасходы[[#Totals],[ОКТ]]</f>
        <v>1466</v>
      </c>
      <c r="M5" s="23">
        <f>tblДоход[[#Totals],[НОЯ]]-tblРасходы[[#Totals],[НОЯ]]</f>
        <v>0</v>
      </c>
      <c r="N5" s="23">
        <f>tblДоход[[#Totals],[ДЕК]]-tblРасходы[[#Totals],[ДЕК]]</f>
        <v>0</v>
      </c>
      <c r="O5" s="23">
        <f>tblДоход[[#Totals],[ВСЕГО С НАЧАЛА ГОДА]]-tblРасходы[[#Totals],[ВСЕГО С НАЧАЛА ГОДА]]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21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19">
        <v>4000</v>
      </c>
      <c r="D8" s="19">
        <v>4410</v>
      </c>
      <c r="E8" s="19">
        <v>4019</v>
      </c>
      <c r="F8" s="19">
        <v>4263</v>
      </c>
      <c r="G8" s="19">
        <v>4123</v>
      </c>
      <c r="H8" s="19">
        <v>4308</v>
      </c>
      <c r="I8" s="19">
        <v>4162</v>
      </c>
      <c r="J8" s="19">
        <v>4165</v>
      </c>
      <c r="K8" s="19">
        <v>4248</v>
      </c>
      <c r="L8" s="19">
        <v>4324</v>
      </c>
      <c r="M8" s="19"/>
      <c r="N8" s="19"/>
      <c r="O8" s="19">
        <f>SUM(tblДоход[[#This Row],[ЯНВ]:[ДЕК]])</f>
        <v>42022</v>
      </c>
      <c r="P8" s="12"/>
    </row>
    <row r="9" spans="1:16" s="8" customFormat="1" ht="21" customHeight="1" x14ac:dyDescent="0.2">
      <c r="B9" s="12" t="s">
        <v>11</v>
      </c>
      <c r="C9" s="19">
        <v>275</v>
      </c>
      <c r="D9" s="19">
        <v>296</v>
      </c>
      <c r="E9" s="19">
        <v>251</v>
      </c>
      <c r="F9" s="19">
        <v>269</v>
      </c>
      <c r="G9" s="19">
        <v>252</v>
      </c>
      <c r="H9" s="19">
        <v>252</v>
      </c>
      <c r="I9" s="19">
        <v>262</v>
      </c>
      <c r="J9" s="19">
        <v>258</v>
      </c>
      <c r="K9" s="19">
        <v>296</v>
      </c>
      <c r="L9" s="19">
        <v>270</v>
      </c>
      <c r="M9" s="19"/>
      <c r="N9" s="19"/>
      <c r="O9" s="19">
        <f>SUM(tblДоход[[#This Row],[ЯНВ]:[ДЕК]])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19">
        <v>500</v>
      </c>
      <c r="D10" s="19">
        <v>507</v>
      </c>
      <c r="E10" s="19">
        <v>551</v>
      </c>
      <c r="F10" s="19">
        <v>556</v>
      </c>
      <c r="G10" s="19">
        <v>588</v>
      </c>
      <c r="H10" s="19">
        <v>534</v>
      </c>
      <c r="I10" s="19">
        <v>533</v>
      </c>
      <c r="J10" s="19">
        <v>585</v>
      </c>
      <c r="K10" s="19">
        <v>560</v>
      </c>
      <c r="L10" s="19">
        <v>520</v>
      </c>
      <c r="M10" s="19"/>
      <c r="N10" s="19"/>
      <c r="O10" s="19">
        <f>SUM(tblДоход[[#This Row],[ЯНВ]:[ДЕК]])</f>
        <v>5434</v>
      </c>
      <c r="P10" s="12"/>
    </row>
    <row r="11" spans="1:16" ht="21" customHeight="1" x14ac:dyDescent="0.2">
      <c r="A11" s="1"/>
      <c r="B11" s="27" t="s">
        <v>36</v>
      </c>
      <c r="C11" s="20">
        <f>SUBTOTAL(109,tblДоход[ЯНВ])</f>
        <v>4775</v>
      </c>
      <c r="D11" s="20">
        <f>SUBTOTAL(109,tblДоход[ФЕВ])</f>
        <v>5213</v>
      </c>
      <c r="E11" s="20">
        <f>SUBTOTAL(109,tblДоход[МАР])</f>
        <v>4821</v>
      </c>
      <c r="F11" s="20">
        <f>SUBTOTAL(109,tblДоход[АПР])</f>
        <v>5088</v>
      </c>
      <c r="G11" s="20">
        <f>SUBTOTAL(109,tblДоход[МАЙ])</f>
        <v>4963</v>
      </c>
      <c r="H11" s="20">
        <f>SUBTOTAL(109,tblДоход[ИЮН])</f>
        <v>5094</v>
      </c>
      <c r="I11" s="20">
        <f>SUBTOTAL(109,tblДоход[ИЮЛ])</f>
        <v>4957</v>
      </c>
      <c r="J11" s="20">
        <f>SUBTOTAL(109,tblДоход[АВГ])</f>
        <v>5008</v>
      </c>
      <c r="K11" s="20">
        <f>SUBTOTAL(109,tblДоход[СЕН])</f>
        <v>5104</v>
      </c>
      <c r="L11" s="20">
        <f>SUBTOTAL(109,tblДоход[ОКТ])</f>
        <v>5114</v>
      </c>
      <c r="M11" s="20">
        <f>SUBTOTAL(109,tblДоход[НОЯ])</f>
        <v>0</v>
      </c>
      <c r="N11" s="20">
        <f>SUBTOTAL(109,tblДоход[ДЕК])</f>
        <v>0</v>
      </c>
      <c r="O11" s="20">
        <f>SUBTOTAL(109,tblДоход[ВСЕГО С НАЧАЛА ГОДА])</f>
        <v>50137</v>
      </c>
      <c r="P11"/>
    </row>
    <row r="12" spans="1:16" ht="21" customHeight="1" x14ac:dyDescent="0.2">
      <c r="A12" s="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19">
        <v>1500</v>
      </c>
      <c r="D14" s="19">
        <v>1500</v>
      </c>
      <c r="E14" s="19">
        <v>1500</v>
      </c>
      <c r="F14" s="19">
        <v>1500</v>
      </c>
      <c r="G14" s="19">
        <v>1500</v>
      </c>
      <c r="H14" s="19">
        <v>1500</v>
      </c>
      <c r="I14" s="19">
        <v>1500</v>
      </c>
      <c r="J14" s="19">
        <v>1500</v>
      </c>
      <c r="K14" s="19">
        <v>1500</v>
      </c>
      <c r="L14" s="19">
        <v>1500</v>
      </c>
      <c r="M14" s="19"/>
      <c r="N14" s="19"/>
      <c r="O14" s="19">
        <f>SUM(tblРасходы[[#This Row],[ЯНВ]:[ДЕК]])</f>
        <v>15000</v>
      </c>
      <c r="P14" s="15"/>
    </row>
    <row r="15" spans="1:16" ht="21" customHeight="1" x14ac:dyDescent="0.2">
      <c r="A15" s="1"/>
      <c r="B15" s="26" t="s">
        <v>1</v>
      </c>
      <c r="C15" s="19">
        <v>250</v>
      </c>
      <c r="D15" s="19">
        <v>331</v>
      </c>
      <c r="E15" s="19">
        <v>299</v>
      </c>
      <c r="F15" s="19">
        <v>333</v>
      </c>
      <c r="G15" s="19">
        <v>324</v>
      </c>
      <c r="H15" s="19">
        <v>313</v>
      </c>
      <c r="I15" s="19">
        <v>338</v>
      </c>
      <c r="J15" s="19">
        <v>225</v>
      </c>
      <c r="K15" s="19">
        <v>258</v>
      </c>
      <c r="L15" s="19">
        <v>322</v>
      </c>
      <c r="M15" s="19"/>
      <c r="N15" s="19"/>
      <c r="O15" s="19">
        <f>SUM(tblРасходы[[#This Row],[ЯНВ]:[ДЕК]])</f>
        <v>2993</v>
      </c>
      <c r="P15" s="15"/>
    </row>
    <row r="16" spans="1:16" ht="21" customHeight="1" x14ac:dyDescent="0.2">
      <c r="A16" s="1"/>
      <c r="B16" s="12" t="s">
        <v>14</v>
      </c>
      <c r="C16" s="19">
        <v>345</v>
      </c>
      <c r="D16" s="19">
        <v>345</v>
      </c>
      <c r="E16" s="19">
        <v>345</v>
      </c>
      <c r="F16" s="19">
        <v>345</v>
      </c>
      <c r="G16" s="19">
        <v>345</v>
      </c>
      <c r="H16" s="19">
        <v>345</v>
      </c>
      <c r="I16" s="19">
        <v>345</v>
      </c>
      <c r="J16" s="19">
        <v>345</v>
      </c>
      <c r="K16" s="19">
        <v>345</v>
      </c>
      <c r="L16" s="19">
        <v>345</v>
      </c>
      <c r="M16" s="19"/>
      <c r="N16" s="19"/>
      <c r="O16" s="19">
        <f>SUM(tblРасходы[[#This Row],[ЯНВ]:[ДЕК]])</f>
        <v>3450</v>
      </c>
      <c r="P16" s="15"/>
    </row>
    <row r="17" spans="1:16" ht="21" customHeight="1" x14ac:dyDescent="0.2">
      <c r="A17" s="1"/>
      <c r="B17" s="12" t="s">
        <v>2</v>
      </c>
      <c r="C17" s="19">
        <v>120</v>
      </c>
      <c r="D17" s="19">
        <v>120</v>
      </c>
      <c r="E17" s="19">
        <v>120</v>
      </c>
      <c r="F17" s="19">
        <v>120</v>
      </c>
      <c r="G17" s="19">
        <v>120</v>
      </c>
      <c r="H17" s="19">
        <v>120</v>
      </c>
      <c r="I17" s="19">
        <v>120</v>
      </c>
      <c r="J17" s="19">
        <v>120</v>
      </c>
      <c r="K17" s="19">
        <v>120</v>
      </c>
      <c r="L17" s="19">
        <v>120</v>
      </c>
      <c r="M17" s="19"/>
      <c r="N17" s="19"/>
      <c r="O17" s="19">
        <f>SUM(tblРасходы[[#This Row],[ЯНВ]:[ДЕК]])</f>
        <v>1200</v>
      </c>
      <c r="P17" s="15"/>
    </row>
    <row r="18" spans="1:16" ht="21" customHeight="1" x14ac:dyDescent="0.2">
      <c r="A18" s="1"/>
      <c r="B18" s="12" t="s">
        <v>13</v>
      </c>
      <c r="C18" s="19">
        <v>50</v>
      </c>
      <c r="D18" s="19">
        <v>50</v>
      </c>
      <c r="E18" s="19">
        <v>50</v>
      </c>
      <c r="F18" s="19">
        <v>50</v>
      </c>
      <c r="G18" s="19">
        <v>50</v>
      </c>
      <c r="H18" s="19">
        <v>50</v>
      </c>
      <c r="I18" s="19">
        <v>50</v>
      </c>
      <c r="J18" s="19">
        <v>50</v>
      </c>
      <c r="K18" s="19">
        <v>50</v>
      </c>
      <c r="L18" s="19">
        <v>50</v>
      </c>
      <c r="M18" s="19"/>
      <c r="N18" s="19"/>
      <c r="O18" s="19">
        <f>SUM(tblРасходы[[#This Row],[ЯНВ]:[ДЕК]])</f>
        <v>500</v>
      </c>
      <c r="P18" s="15"/>
    </row>
    <row r="19" spans="1:16" ht="21" customHeight="1" x14ac:dyDescent="0.2">
      <c r="A19" s="1"/>
      <c r="B19" s="12" t="s">
        <v>15</v>
      </c>
      <c r="C19" s="19">
        <v>72</v>
      </c>
      <c r="D19" s="19">
        <v>70</v>
      </c>
      <c r="E19" s="19">
        <v>80</v>
      </c>
      <c r="F19" s="19">
        <v>70</v>
      </c>
      <c r="G19" s="19">
        <v>75</v>
      </c>
      <c r="H19" s="19">
        <v>80</v>
      </c>
      <c r="I19" s="19">
        <v>90</v>
      </c>
      <c r="J19" s="19">
        <v>73</v>
      </c>
      <c r="K19" s="19">
        <v>75</v>
      </c>
      <c r="L19" s="19">
        <v>70</v>
      </c>
      <c r="M19" s="19"/>
      <c r="N19" s="19"/>
      <c r="O19" s="19">
        <f>SUM(tblРасходы[[#This Row],[ЯНВ]:[ДЕК]])</f>
        <v>755</v>
      </c>
      <c r="P19" s="15"/>
    </row>
    <row r="20" spans="1:16" ht="21" customHeight="1" x14ac:dyDescent="0.2">
      <c r="A20" s="1"/>
      <c r="B20" s="12" t="s">
        <v>7</v>
      </c>
      <c r="C20" s="19">
        <v>60</v>
      </c>
      <c r="D20" s="19">
        <v>63</v>
      </c>
      <c r="E20" s="19">
        <v>65</v>
      </c>
      <c r="F20" s="19">
        <v>60</v>
      </c>
      <c r="G20" s="19">
        <v>65</v>
      </c>
      <c r="H20" s="19">
        <v>60</v>
      </c>
      <c r="I20" s="19">
        <v>63</v>
      </c>
      <c r="J20" s="19">
        <v>60</v>
      </c>
      <c r="K20" s="19">
        <v>63</v>
      </c>
      <c r="L20" s="19">
        <v>60</v>
      </c>
      <c r="M20" s="19"/>
      <c r="N20" s="19"/>
      <c r="O20" s="19">
        <f>SUM(tblРасходы[[#This Row],[ЯНВ]:[ДЕК]])</f>
        <v>619</v>
      </c>
      <c r="P20" s="15"/>
    </row>
    <row r="21" spans="1:16" ht="21" customHeight="1" x14ac:dyDescent="0.2">
      <c r="A21" s="1"/>
      <c r="B21" s="12" t="s">
        <v>8</v>
      </c>
      <c r="C21" s="19">
        <v>45</v>
      </c>
      <c r="D21" s="19">
        <v>45</v>
      </c>
      <c r="E21" s="19">
        <v>45</v>
      </c>
      <c r="F21" s="19">
        <v>45</v>
      </c>
      <c r="G21" s="19">
        <v>45</v>
      </c>
      <c r="H21" s="19">
        <v>45</v>
      </c>
      <c r="I21" s="19">
        <v>45</v>
      </c>
      <c r="J21" s="19">
        <v>45</v>
      </c>
      <c r="K21" s="19">
        <v>45</v>
      </c>
      <c r="L21" s="19">
        <v>45</v>
      </c>
      <c r="M21" s="19"/>
      <c r="N21" s="19"/>
      <c r="O21" s="19">
        <f>SUM(tblРасходы[[#This Row],[ЯНВ]:[ДЕК]])</f>
        <v>450</v>
      </c>
      <c r="P21" s="15"/>
    </row>
    <row r="22" spans="1:16" ht="21" customHeight="1" x14ac:dyDescent="0.2">
      <c r="A22" s="1"/>
      <c r="B22" s="12" t="s">
        <v>3</v>
      </c>
      <c r="C22" s="19">
        <v>155</v>
      </c>
      <c r="D22" s="19">
        <v>155</v>
      </c>
      <c r="E22" s="19">
        <v>158</v>
      </c>
      <c r="F22" s="19">
        <v>160</v>
      </c>
      <c r="G22" s="19">
        <v>165</v>
      </c>
      <c r="H22" s="19">
        <v>200</v>
      </c>
      <c r="I22" s="19">
        <v>340</v>
      </c>
      <c r="J22" s="19">
        <v>350</v>
      </c>
      <c r="K22" s="19">
        <v>240</v>
      </c>
      <c r="L22" s="19">
        <v>180</v>
      </c>
      <c r="M22" s="19"/>
      <c r="N22" s="19"/>
      <c r="O22" s="19">
        <f>SUM(tblРасходы[[#This Row],[ЯНВ]:[ДЕК]])</f>
        <v>2103</v>
      </c>
      <c r="P22" s="15"/>
    </row>
    <row r="23" spans="1:16" ht="21" customHeight="1" x14ac:dyDescent="0.2">
      <c r="A23" s="1"/>
      <c r="B23" s="12" t="s">
        <v>4</v>
      </c>
      <c r="C23" s="19">
        <v>35</v>
      </c>
      <c r="D23" s="19">
        <v>35</v>
      </c>
      <c r="E23" s="19">
        <v>37</v>
      </c>
      <c r="F23" s="19">
        <v>39</v>
      </c>
      <c r="G23" s="19">
        <v>45</v>
      </c>
      <c r="H23" s="19">
        <v>42</v>
      </c>
      <c r="I23" s="19">
        <v>42</v>
      </c>
      <c r="J23" s="19">
        <v>36</v>
      </c>
      <c r="K23" s="19">
        <v>38</v>
      </c>
      <c r="L23" s="19">
        <v>40</v>
      </c>
      <c r="M23" s="19"/>
      <c r="N23" s="19"/>
      <c r="O23" s="19">
        <f>SUM(tblРасходы[[#This Row],[ЯНВ]:[ДЕК]])</f>
        <v>389</v>
      </c>
      <c r="P23" s="15"/>
    </row>
    <row r="24" spans="1:16" ht="21" customHeight="1" x14ac:dyDescent="0.2">
      <c r="A24" s="1"/>
      <c r="B24" s="12" t="s">
        <v>5</v>
      </c>
      <c r="C24" s="19">
        <v>50</v>
      </c>
      <c r="D24" s="19">
        <v>45</v>
      </c>
      <c r="E24" s="19">
        <v>40</v>
      </c>
      <c r="F24" s="19">
        <v>40</v>
      </c>
      <c r="G24" s="19">
        <v>42</v>
      </c>
      <c r="H24" s="19">
        <v>50</v>
      </c>
      <c r="I24" s="19">
        <v>55</v>
      </c>
      <c r="J24" s="19">
        <v>40</v>
      </c>
      <c r="K24" s="19">
        <v>43</v>
      </c>
      <c r="L24" s="19">
        <v>30</v>
      </c>
      <c r="M24" s="19"/>
      <c r="N24" s="19"/>
      <c r="O24" s="19">
        <f>SUM(tblРасходы[[#This Row],[ЯНВ]:[ДЕК]])</f>
        <v>435</v>
      </c>
      <c r="P24" s="15"/>
    </row>
    <row r="25" spans="1:16" customFormat="1" ht="21" customHeight="1" x14ac:dyDescent="0.2">
      <c r="B25" s="12" t="s">
        <v>9</v>
      </c>
      <c r="C25" s="19">
        <v>123</v>
      </c>
      <c r="D25" s="19">
        <v>92</v>
      </c>
      <c r="E25" s="19">
        <v>58</v>
      </c>
      <c r="F25" s="19">
        <v>131</v>
      </c>
      <c r="G25" s="19">
        <v>46</v>
      </c>
      <c r="H25" s="19">
        <v>105</v>
      </c>
      <c r="I25" s="19">
        <v>84</v>
      </c>
      <c r="J25" s="19">
        <v>108</v>
      </c>
      <c r="K25" s="19">
        <v>132</v>
      </c>
      <c r="L25" s="19">
        <v>136</v>
      </c>
      <c r="M25" s="19"/>
      <c r="N25" s="19"/>
      <c r="O25" s="19">
        <f>SUM(tblРасходы[[#This Row],[ЯНВ]:[ДЕК]])</f>
        <v>1015</v>
      </c>
      <c r="P25" s="15"/>
    </row>
    <row r="26" spans="1:16" ht="21" customHeight="1" x14ac:dyDescent="0.2">
      <c r="A26" s="1"/>
      <c r="B26" s="12" t="s">
        <v>6</v>
      </c>
      <c r="C26" s="19">
        <v>550</v>
      </c>
      <c r="D26" s="19">
        <v>550</v>
      </c>
      <c r="E26" s="19">
        <v>550</v>
      </c>
      <c r="F26" s="19">
        <v>550</v>
      </c>
      <c r="G26" s="19">
        <v>550</v>
      </c>
      <c r="H26" s="19">
        <v>550</v>
      </c>
      <c r="I26" s="19">
        <v>550</v>
      </c>
      <c r="J26" s="19">
        <v>550</v>
      </c>
      <c r="K26" s="19">
        <v>550</v>
      </c>
      <c r="L26" s="19">
        <v>550</v>
      </c>
      <c r="M26" s="19"/>
      <c r="N26" s="19"/>
      <c r="O26" s="19">
        <f>SUM(tblРасходы[[#This Row],[ЯНВ]:[ДЕК]])</f>
        <v>5500</v>
      </c>
      <c r="P26" s="15"/>
    </row>
    <row r="27" spans="1:16" ht="21" customHeight="1" x14ac:dyDescent="0.2">
      <c r="B27" s="12" t="s">
        <v>17</v>
      </c>
      <c r="C27" s="19">
        <v>200</v>
      </c>
      <c r="D27" s="19">
        <v>225</v>
      </c>
      <c r="E27" s="19">
        <v>300</v>
      </c>
      <c r="F27" s="19">
        <v>200</v>
      </c>
      <c r="G27" s="19">
        <v>200</v>
      </c>
      <c r="H27" s="19">
        <v>200</v>
      </c>
      <c r="I27" s="19">
        <v>250</v>
      </c>
      <c r="J27" s="19">
        <v>325</v>
      </c>
      <c r="K27" s="19">
        <v>200</v>
      </c>
      <c r="L27" s="19">
        <v>200</v>
      </c>
      <c r="M27" s="19"/>
      <c r="N27" s="19"/>
      <c r="O27" s="19">
        <f>SUM(tblРасходы[[#This Row],[ЯНВ]:[ДЕК]])</f>
        <v>2300</v>
      </c>
      <c r="P27" s="15"/>
    </row>
    <row r="28" spans="1:16" s="22" customFormat="1" ht="21" customHeight="1" x14ac:dyDescent="0.2">
      <c r="B28" s="28" t="s">
        <v>35</v>
      </c>
      <c r="C28" s="25">
        <f>SUBTOTAL(109,tblРасходы[ЯНВ])</f>
        <v>3555</v>
      </c>
      <c r="D28" s="25">
        <f>SUBTOTAL(109,tblРасходы[ФЕВ])</f>
        <v>3626</v>
      </c>
      <c r="E28" s="25">
        <f>SUBTOTAL(109,tblРасходы[МАР])</f>
        <v>3647</v>
      </c>
      <c r="F28" s="25">
        <f>SUBTOTAL(109,tblРасходы[АПР])</f>
        <v>3643</v>
      </c>
      <c r="G28" s="25">
        <f>SUBTOTAL(109,tblРасходы[МАЙ])</f>
        <v>3572</v>
      </c>
      <c r="H28" s="25">
        <f>SUBTOTAL(109,tblРасходы[ИЮН])</f>
        <v>3660</v>
      </c>
      <c r="I28" s="25">
        <f>SUBTOTAL(109,tblРасходы[ИЮЛ])</f>
        <v>3872</v>
      </c>
      <c r="J28" s="25">
        <f>SUBTOTAL(109,tblРасходы[АВГ])</f>
        <v>3827</v>
      </c>
      <c r="K28" s="25">
        <f>SUBTOTAL(109,tblРасходы[СЕН])</f>
        <v>3659</v>
      </c>
      <c r="L28" s="25">
        <f>SUBTOTAL(109,tblРасходы[ОКТ])</f>
        <v>3648</v>
      </c>
      <c r="M28" s="25">
        <f>SUBTOTAL(109,tblРасходы[НОЯ])</f>
        <v>0</v>
      </c>
      <c r="N28" s="25">
        <f>SUBTOTAL(109,tblРасходы[ДЕК])</f>
        <v>0</v>
      </c>
      <c r="O28" s="25">
        <f>SUBTOTAL(109,tblРасходы[ВСЕГО С НАЧАЛА ГОДА])</f>
        <v>36709</v>
      </c>
      <c r="P28" s="24"/>
    </row>
  </sheetData>
  <mergeCells count="1">
    <mergeCell ref="B12:P12"/>
  </mergeCells>
  <printOptions horizontalCentered="1"/>
  <pageMargins left="0.25" right="0.25" top="0.75" bottom="0.75" header="0.3" footer="0.3"/>
  <pageSetup paperSize="9" fitToHeight="0" orientation="landscape" r:id="rId1"/>
  <headerFooter differentFirst="1">
    <oddFooter>Стр. &amp;P из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'Семейный бюджет'!C8:N8</xm:f>
              <xm:sqref>P8</xm:sqref>
            </x14:sparkline>
            <x14:sparkline>
              <xm:f>'Семейный бюджет'!C9:N9</xm:f>
              <xm:sqref>P9</xm:sqref>
            </x14:sparkline>
            <x14:sparkline>
              <xm:f>'Семейный бюджет'!C10:N10</xm:f>
              <xm:sqref>P10</xm:sqref>
            </x14:sparkline>
          </x14:sparklines>
        </x14:sparklineGroup>
        <x14:sparklineGroup type="column" displayEmptyCellsAs="gap" high="1" low="1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'Семейный бюджет'!C11:N11</xm:f>
              <xm:sqref>P11</xm:sqref>
            </x14:sparkline>
          </x14:sparklines>
        </x14:sparklineGroup>
        <x14:sparklineGroup type="column" displayEmptyCellsAs="gap" high="1" low="1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'Семейный бюджет'!C5:N5</xm:f>
              <xm:sqref>P5</xm:sqref>
            </x14:sparkline>
          </x14:sparklines>
        </x14:sparklineGroup>
        <x14:sparklineGroup type="column" displayEmptyCellsAs="gap" high="1" low="1">
          <x14:colorSeries theme="5" tint="-0.249977111117893"/>
          <x14:colorNegative theme="6"/>
          <x14:colorAxis rgb="FF000000"/>
          <x14:colorMarkers theme="6" tint="-0.249977111117893"/>
          <x14:colorFirst theme="6" tint="-0.249977111117893"/>
          <x14:colorLast theme="6" tint="-0.249977111117893"/>
          <x14:colorHigh theme="6" tint="-0.249977111117893"/>
          <x14:colorLow theme="6" tint="-0.249977111117893"/>
          <x14:sparklines>
            <x14:sparkline>
              <xm:f>'Семейный бюджет'!C28:N28</xm:f>
              <xm:sqref>P28</xm:sqref>
            </x14:sparkline>
          </x14:sparklines>
        </x14:sparklineGroup>
        <x14:sparklineGroup displayEmptyCellsAs="gap" markers="1" high="1" low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'Семейный бюджет'!C14:N14</xm:f>
              <xm:sqref>P14</xm:sqref>
            </x14:sparkline>
            <x14:sparkline>
              <xm:f>'Семейный бюджет'!C15:N15</xm:f>
              <xm:sqref>P15</xm:sqref>
            </x14:sparkline>
            <x14:sparkline>
              <xm:f>'Семейный бюджет'!C16:N16</xm:f>
              <xm:sqref>P16</xm:sqref>
            </x14:sparkline>
            <x14:sparkline>
              <xm:f>'Семейный бюджет'!C17:N17</xm:f>
              <xm:sqref>P17</xm:sqref>
            </x14:sparkline>
            <x14:sparkline>
              <xm:f>'Семейный бюджет'!C18:N18</xm:f>
              <xm:sqref>P18</xm:sqref>
            </x14:sparkline>
            <x14:sparkline>
              <xm:f>'Семейный бюджет'!C19:N19</xm:f>
              <xm:sqref>P19</xm:sqref>
            </x14:sparkline>
            <x14:sparkline>
              <xm:f>'Семейный бюджет'!C20:N20</xm:f>
              <xm:sqref>P20</xm:sqref>
            </x14:sparkline>
            <x14:sparkline>
              <xm:f>'Семейный бюджет'!C21:N21</xm:f>
              <xm:sqref>P21</xm:sqref>
            </x14:sparkline>
            <x14:sparkline>
              <xm:f>'Семейный бюджет'!C22:N22</xm:f>
              <xm:sqref>P22</xm:sqref>
            </x14:sparkline>
            <x14:sparkline>
              <xm:f>'Семейный бюджет'!C23:N23</xm:f>
              <xm:sqref>P23</xm:sqref>
            </x14:sparkline>
            <x14:sparkline>
              <xm:f>'Семейный бюджет'!C24:N24</xm:f>
              <xm:sqref>P24</xm:sqref>
            </x14:sparkline>
            <x14:sparkline>
              <xm:f>'Семейный бюджет'!C25:N25</xm:f>
              <xm:sqref>P25</xm:sqref>
            </x14:sparkline>
            <x14:sparkline>
              <xm:f>'Семейный бюджет'!C26:N26</xm:f>
              <xm:sqref>P26</xm:sqref>
            </x14:sparkline>
            <x14:sparkline>
              <xm:f>'Семейный бюджет'!C27:N27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845871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 xsi:nil="true"/>
    <Markets xmlns="9d035d7d-02e5-4a00-8b62-9a556aabc7b5"/>
    <OriginAsset xmlns="9d035d7d-02e5-4a00-8b62-9a556aabc7b5" xsi:nil="true"/>
    <AssetStart xmlns="9d035d7d-02e5-4a00-8b62-9a556aabc7b5">2012-06-28T22:26:37+00:00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442913</Value>
    </PublishStatusLookup>
    <APAuthor xmlns="9d035d7d-02e5-4a00-8b62-9a556aabc7b5">
      <UserInfo>
        <DisplayName/>
        <AccountId>2566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InProgress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 xsi:nil="true"/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false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TP102929965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518E5A-35D3-4340-A9B7-05C083879FD9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Семейный бюджет</vt:lpstr>
      <vt:lpstr>ГодовойБюджет</vt:lpstr>
      <vt:lpstr>'Семейный бюджет'!Печать_заголовков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2012-08-28T09:31:13Z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