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3_ncr:1_{019A55D6-2ECC-4951-8811-72ECE82B0573}" xr6:coauthVersionLast="43" xr6:coauthVersionMax="43" xr10:uidLastSave="{00000000-0000-0000-0000-000000000000}"/>
  <bookViews>
    <workbookView xWindow="-120" yWindow="-120" windowWidth="28980" windowHeight="16200" xr2:uid="{00000000-000D-0000-FFFF-FFFF00000000}"/>
  </bookViews>
  <sheets>
    <sheet name="Расходы" sheetId="1" r:id="rId1"/>
    <sheet name="Доходы" sheetId="2" r:id="rId2"/>
    <sheet name="Сводка по прибыли и убыткам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11" i="1"/>
  <c r="H11" i="1"/>
  <c r="D32" i="1"/>
  <c r="H24" i="1"/>
  <c r="D25" i="1"/>
  <c r="D11" i="1"/>
  <c r="C32" i="1" l="1"/>
  <c r="G24" i="1"/>
  <c r="C25" i="1"/>
  <c r="C19" i="1"/>
  <c r="D19" i="1"/>
  <c r="C11" i="1"/>
  <c r="F8" i="2" l="1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F4" i="2" s="1"/>
  <c r="C6" i="3" s="1"/>
  <c r="G11" i="2"/>
  <c r="G4" i="2" l="1"/>
  <c r="D6" i="3" s="1"/>
  <c r="C7" i="3"/>
  <c r="C9" i="3" s="1"/>
  <c r="G19" i="1"/>
  <c r="H19" i="1"/>
  <c r="H4" i="1" s="1"/>
  <c r="D7" i="3" s="1"/>
  <c r="D9" i="3" s="1"/>
</calcChain>
</file>

<file path=xl/sharedStrings.xml><?xml version="1.0" encoding="utf-8"?>
<sst xmlns="http://schemas.openxmlformats.org/spreadsheetml/2006/main" count="118" uniqueCount="66">
  <si>
    <t xml:space="preserve">Бюджет мероприятия [Название мероприятия] </t>
  </si>
  <si>
    <t>ОБЩИЕ РАСХОДЫ</t>
  </si>
  <si>
    <t>Место проведения</t>
  </si>
  <si>
    <t>Арендная плата</t>
  </si>
  <si>
    <t>Обслуживающий персонал</t>
  </si>
  <si>
    <t>Оборудование</t>
  </si>
  <si>
    <t>Столы и стулья</t>
  </si>
  <si>
    <t>Украшения</t>
  </si>
  <si>
    <t>Цветы</t>
  </si>
  <si>
    <t>Свечи</t>
  </si>
  <si>
    <t>Освещение</t>
  </si>
  <si>
    <t>Воздушные шары</t>
  </si>
  <si>
    <t>Запасы бумаги</t>
  </si>
  <si>
    <t>Реклама</t>
  </si>
  <si>
    <t>Графический дизайн</t>
  </si>
  <si>
    <t>Фотокопирование и печать</t>
  </si>
  <si>
    <t>Почтовые расходы</t>
  </si>
  <si>
    <t>Прочее</t>
  </si>
  <si>
    <t>Телефон</t>
  </si>
  <si>
    <t>Транспорт</t>
  </si>
  <si>
    <t>Канцтовары</t>
  </si>
  <si>
    <t>Службы факсов</t>
  </si>
  <si>
    <t>Предполагаемые</t>
  </si>
  <si>
    <t>Фактические</t>
  </si>
  <si>
    <t>Угощения</t>
  </si>
  <si>
    <t>Еда</t>
  </si>
  <si>
    <t>Напитки</t>
  </si>
  <si>
    <t>Скатерти</t>
  </si>
  <si>
    <t>Обслуживающий персонал и чаевые</t>
  </si>
  <si>
    <t>Программа</t>
  </si>
  <si>
    <t>Исполнители</t>
  </si>
  <si>
    <t>Докладчики</t>
  </si>
  <si>
    <t>Гостиница</t>
  </si>
  <si>
    <t>Другое</t>
  </si>
  <si>
    <t>Призы</t>
  </si>
  <si>
    <t>Ленты, таблички, награды</t>
  </si>
  <si>
    <t>Подарки</t>
  </si>
  <si>
    <t>РАСХОДЫ</t>
  </si>
  <si>
    <t>ОБЩИЙ ДОХОД</t>
  </si>
  <si>
    <t>БИЛЕТЫ</t>
  </si>
  <si>
    <t>Предполагаемое кол-во</t>
  </si>
  <si>
    <t>РЕКЛАМА В ПРОГРАММЕ</t>
  </si>
  <si>
    <t>ЭКСПОНЕНТЫ И ПРОДАВЦЫ</t>
  </si>
  <si>
    <t>ПРОДАЖА ТОВАРОВ</t>
  </si>
  <si>
    <t>Фактическое кол-во</t>
  </si>
  <si>
    <t>Тип</t>
  </si>
  <si>
    <t>Взрослые @</t>
  </si>
  <si>
    <t>Дети @</t>
  </si>
  <si>
    <t>Другие @</t>
  </si>
  <si>
    <t>Обложка @</t>
  </si>
  <si>
    <t>Половина страницы @</t>
  </si>
  <si>
    <t>Четверть страницы @</t>
  </si>
  <si>
    <t>Большие стенды @</t>
  </si>
  <si>
    <t>Средние стенды @</t>
  </si>
  <si>
    <t>Маленькие стенды @</t>
  </si>
  <si>
    <t>Товары @</t>
  </si>
  <si>
    <t>Цена</t>
  </si>
  <si>
    <t>Предполагаемый доход</t>
  </si>
  <si>
    <t>ДОХОДЫ</t>
  </si>
  <si>
    <t>Фактический доход</t>
  </si>
  <si>
    <t>Общий доход</t>
  </si>
  <si>
    <t>Общие расходы</t>
  </si>
  <si>
    <t>Общая прибыль              (или убытки)</t>
  </si>
  <si>
    <t xml:space="preserve">СВОДКА </t>
  </si>
  <si>
    <t>по прибыли и убыткам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</si>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</sst>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#,##0.00\ &quot;₽&quot;;[Red]\-#,##0.00\ &quot;₽&quot;"/>
  </numFmts>
  <fonts count="20" x14ac:knownFonts="1">
    <font>
      <sz val="10"/>
      <name val="Arial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5" fillId="4" borderId="0" applyNumberFormat="0" applyBorder="0" applyAlignment="0" applyProtection="0"/>
    <xf numFmtId="0" fontId="13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Font="1" applyBorder="1"/>
    <xf numFmtId="0" fontId="3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right" inden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11" fillId="6" borderId="0" xfId="0" applyNumberFormat="1" applyFont="1" applyFill="1" applyBorder="1" applyAlignment="1" applyProtection="1">
      <alignment vertical="center"/>
    </xf>
    <xf numFmtId="0" fontId="12" fillId="5" borderId="0" xfId="0" applyFont="1" applyFill="1" applyAlignment="1">
      <alignment horizontal="right" indent="1"/>
    </xf>
    <xf numFmtId="0" fontId="4" fillId="5" borderId="0" xfId="2" applyFont="1" applyFill="1" applyAlignment="1">
      <alignment horizontal="right" indent="1"/>
    </xf>
    <xf numFmtId="0" fontId="5" fillId="8" borderId="0" xfId="0" applyFont="1" applyFill="1" applyAlignment="1">
      <alignment horizontal="left" vertical="center" indent="1"/>
    </xf>
    <xf numFmtId="0" fontId="6" fillId="8" borderId="0" xfId="0" applyFont="1" applyFill="1" applyAlignment="1">
      <alignment vertical="center"/>
    </xf>
    <xf numFmtId="0" fontId="5" fillId="8" borderId="0" xfId="0" applyFont="1" applyFill="1" applyAlignment="1">
      <alignment horizontal="right" vertical="center" indent="1"/>
    </xf>
    <xf numFmtId="0" fontId="2" fillId="5" borderId="0" xfId="0" applyNumberFormat="1" applyFont="1" applyFill="1" applyBorder="1" applyAlignment="1" applyProtection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6" fillId="4" borderId="0" xfId="0" applyFont="1" applyFill="1" applyAlignment="1">
      <alignment vertical="center"/>
    </xf>
    <xf numFmtId="0" fontId="15" fillId="4" borderId="0" xfId="1" applyAlignment="1">
      <alignment horizontal="right" vertical="center" indent="1"/>
    </xf>
    <xf numFmtId="0" fontId="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 indent="1"/>
    </xf>
    <xf numFmtId="0" fontId="18" fillId="4" borderId="0" xfId="0" applyFont="1" applyFill="1" applyAlignment="1">
      <alignment horizontal="right" vertical="top" indent="1"/>
    </xf>
    <xf numFmtId="0" fontId="15" fillId="4" borderId="0" xfId="1" applyAlignment="1">
      <alignment horizontal="right" vertical="top" indent="1"/>
    </xf>
    <xf numFmtId="0" fontId="16" fillId="4" borderId="0" xfId="0" applyFont="1" applyFill="1" applyAlignment="1"/>
    <xf numFmtId="0" fontId="14" fillId="6" borderId="0" xfId="0" applyNumberFormat="1" applyFont="1" applyFill="1" applyBorder="1" applyAlignment="1" applyProtection="1">
      <alignment horizontal="right" vertical="center" indent="1"/>
    </xf>
    <xf numFmtId="0" fontId="14" fillId="6" borderId="0" xfId="0" applyNumberFormat="1" applyFont="1" applyFill="1" applyBorder="1" applyAlignment="1" applyProtection="1">
      <alignment horizontal="right" vertical="center" indent="2"/>
    </xf>
    <xf numFmtId="0" fontId="9" fillId="0" borderId="0" xfId="0" applyNumberFormat="1" applyFont="1" applyFill="1" applyBorder="1" applyAlignment="1" applyProtection="1">
      <alignment horizontal="right" vertical="center" indent="2"/>
    </xf>
    <xf numFmtId="0" fontId="9" fillId="0" borderId="0" xfId="0" applyNumberFormat="1" applyFont="1" applyFill="1" applyBorder="1" applyAlignment="1" applyProtection="1">
      <alignment horizontal="right" vertical="center" indent="1"/>
    </xf>
    <xf numFmtId="0" fontId="10" fillId="6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4" borderId="0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2" fillId="5" borderId="0" xfId="0" applyNumberFormat="1" applyFont="1" applyFill="1" applyBorder="1" applyAlignment="1" applyProtection="1">
      <alignment horizontal="right" vertical="center" indent="1"/>
    </xf>
    <xf numFmtId="0" fontId="12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right" vertical="center" indent="1"/>
    </xf>
    <xf numFmtId="0" fontId="12" fillId="0" borderId="0" xfId="0" applyFont="1" applyFill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8" fontId="2" fillId="0" borderId="0" xfId="0" applyNumberFormat="1" applyFont="1" applyFill="1" applyBorder="1" applyAlignment="1" applyProtection="1">
      <alignment horizontal="right" vertical="center" indent="1"/>
    </xf>
    <xf numFmtId="8" fontId="12" fillId="0" borderId="0" xfId="0" applyNumberFormat="1" applyFont="1" applyFill="1" applyBorder="1" applyAlignment="1" applyProtection="1">
      <alignment horizontal="right" vertical="center" indent="1"/>
    </xf>
    <xf numFmtId="8" fontId="12" fillId="0" borderId="0" xfId="0" applyNumberFormat="1" applyFont="1" applyFill="1" applyAlignment="1" applyProtection="1">
      <alignment horizontal="right" vertical="center" indent="1"/>
    </xf>
    <xf numFmtId="8" fontId="12" fillId="0" borderId="0" xfId="0" applyNumberFormat="1" applyFont="1" applyAlignment="1">
      <alignment horizontal="right" vertical="center" indent="1"/>
    </xf>
    <xf numFmtId="8" fontId="11" fillId="6" borderId="0" xfId="0" applyNumberFormat="1" applyFont="1" applyFill="1" applyBorder="1" applyAlignment="1" applyProtection="1">
      <alignment horizontal="right" vertical="center" indent="1"/>
    </xf>
    <xf numFmtId="8" fontId="0" fillId="0" borderId="0" xfId="0" applyNumberFormat="1" applyFont="1" applyFill="1" applyBorder="1" applyAlignment="1" applyProtection="1">
      <alignment horizontal="right" vertical="center" indent="1"/>
    </xf>
    <xf numFmtId="8" fontId="13" fillId="0" borderId="0" xfId="0" applyNumberFormat="1" applyFont="1" applyFill="1" applyBorder="1" applyAlignment="1" applyProtection="1">
      <alignment horizontal="right" vertical="center" indent="1"/>
    </xf>
    <xf numFmtId="8" fontId="8" fillId="0" borderId="0" xfId="0" applyNumberFormat="1" applyFont="1" applyFill="1" applyBorder="1" applyAlignment="1" applyProtection="1">
      <alignment horizontal="right" vertical="center" indent="2"/>
    </xf>
    <xf numFmtId="8" fontId="8" fillId="0" borderId="0" xfId="0" applyNumberFormat="1" applyFont="1" applyFill="1" applyBorder="1" applyAlignment="1" applyProtection="1">
      <alignment horizontal="right" vertical="center" indent="1"/>
    </xf>
    <xf numFmtId="8" fontId="8" fillId="4" borderId="0" xfId="0" applyNumberFormat="1" applyFont="1" applyFill="1" applyBorder="1" applyAlignment="1" applyProtection="1">
      <alignment horizontal="right" vertical="center" indent="2"/>
    </xf>
    <xf numFmtId="8" fontId="8" fillId="4" borderId="0" xfId="0" applyNumberFormat="1" applyFont="1" applyFill="1" applyBorder="1" applyAlignment="1" applyProtection="1">
      <alignment horizontal="right" vertical="center" indent="1"/>
    </xf>
    <xf numFmtId="8" fontId="10" fillId="2" borderId="0" xfId="0" applyNumberFormat="1" applyFont="1" applyFill="1" applyBorder="1" applyAlignment="1" applyProtection="1">
      <alignment horizontal="right" vertical="center" indent="2"/>
    </xf>
    <xf numFmtId="8" fontId="10" fillId="2" borderId="0" xfId="0" applyNumberFormat="1" applyFont="1" applyFill="1" applyBorder="1" applyAlignment="1" applyProtection="1">
      <alignment horizontal="right" vertical="center" indent="1"/>
    </xf>
    <xf numFmtId="0" fontId="15" fillId="4" borderId="0" xfId="1" applyAlignment="1">
      <alignment horizontal="right" indent="2"/>
    </xf>
    <xf numFmtId="8" fontId="12" fillId="0" borderId="0" xfId="0" applyNumberFormat="1" applyFont="1" applyFill="1" applyAlignment="1" applyProtection="1">
      <alignment horizontal="right" indent="1"/>
    </xf>
    <xf numFmtId="8" fontId="0" fillId="0" borderId="0" xfId="0" applyNumberFormat="1" applyAlignment="1">
      <alignment horizontal="right" vertical="center" indent="1"/>
    </xf>
    <xf numFmtId="0" fontId="14" fillId="7" borderId="0" xfId="0" applyNumberFormat="1" applyFont="1" applyFill="1" applyBorder="1" applyAlignment="1" applyProtection="1">
      <alignment horizontal="center" vertical="center"/>
    </xf>
    <xf numFmtId="0" fontId="15" fillId="4" borderId="0" xfId="1" applyAlignment="1">
      <alignment horizontal="left" vertical="center" indent="1"/>
    </xf>
    <xf numFmtId="0" fontId="15" fillId="4" borderId="0" xfId="1" applyAlignment="1">
      <alignment horizontal="left" indent="1"/>
    </xf>
    <xf numFmtId="0" fontId="19" fillId="0" borderId="0" xfId="0" applyFont="1" applyFill="1" applyBorder="1" applyAlignment="1" applyProtection="1">
      <alignment horizontal="right" vertical="center" indent="1"/>
    </xf>
  </cellXfs>
  <cellStyles count="3">
    <cellStyle name="Название" xfId="1" builtinId="15" customBuiltin="1"/>
    <cellStyle name="Обычный" xfId="0" builtinId="0" customBuiltin="1"/>
    <cellStyle name="Обычный 2" xfId="2" xr:uid="{00000000-0005-0000-0000-000001000000}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  <numFmt numFmtId="12" formatCode="#,##0.00\ &quot;₽&quot;;[Red]\-#,##0.00\ &quot;₽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₽&quot;;[Red]\-#,##0.00\ &quot;₽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СтильТаблицыСветлый1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size="7" dxfId="122"/>
      <tableStyleElement type="firstColumn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'Сводка по прибыли и убыткам'!$B$6</c:f>
              <c:strCache>
                <c:ptCount val="1"/>
                <c:pt idx="0">
                  <c:v>Общий доход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'Сводка по прибыли и убыткам'!$C$5:$D$5</c:f>
              <c:strCache>
                <c:ptCount val="2"/>
                <c:pt idx="0">
                  <c:v>Предполагаемые</c:v>
                </c:pt>
                <c:pt idx="1">
                  <c:v>Фактические</c:v>
                </c:pt>
              </c:strCache>
            </c:strRef>
          </c:cat>
          <c:val>
            <c:numRef>
              <c:f>'Сводка по прибыли и убыткам'!$C$6:$D$6</c:f>
              <c:numCache>
                <c:formatCode>"₽"#,##0.00_);[Red]\("₽"#,##0.00\)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'Сводка по прибыли и убыткам'!$B$7</c:f>
              <c:strCache>
                <c:ptCount val="1"/>
                <c:pt idx="0">
                  <c:v>Общие расходы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'Сводка по прибыли и убыткам'!$C$5:$D$5</c:f>
              <c:strCache>
                <c:ptCount val="2"/>
                <c:pt idx="0">
                  <c:v>Предполагаемые</c:v>
                </c:pt>
                <c:pt idx="1">
                  <c:v>Фактические</c:v>
                </c:pt>
              </c:strCache>
            </c:strRef>
          </c:cat>
          <c:val>
            <c:numRef>
              <c:f>'Сводка по прибыли и убыткам'!$C$7:$D$7</c:f>
              <c:numCache>
                <c:formatCode>"₽"#,##0.00_);[Red]\("₽"#,##0.00\)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5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580765380611627"/>
          <c:y val="0.19729597769725504"/>
          <c:w val="0.39042516863804294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104772</xdr:rowOff>
    </xdr:from>
    <xdr:to>
      <xdr:col>7</xdr:col>
      <xdr:colOff>28575</xdr:colOff>
      <xdr:row>13</xdr:row>
      <xdr:rowOff>133349</xdr:rowOff>
    </xdr:to>
    <xdr:graphicFrame macro="">
      <xdr:nvGraphicFramePr>
        <xdr:cNvPr id="3073" name="Диаграмма 1" descr="дизайн диаграммы роста прибыли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6:D11" totalsRowCount="1" headerRowDxfId="120" dataDxfId="119" totalsRowDxfId="118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Место проведения" totalsRowLabel="Итог" dataDxfId="117" totalsRowDxfId="44"/>
    <tableColumn id="2" xr3:uid="{00000000-0010-0000-0000-000002000000}" name="Предполагаемые" totalsRowFunction="sum" dataDxfId="116" totalsRowDxfId="43"/>
    <tableColumn id="3" xr3:uid="{00000000-0010-0000-0000-000003000000}" name="Фактические" totalsRowFunction="sum" dataDxfId="115" totalsRowDxfId="42"/>
  </tableColumns>
  <tableStyleInfo name="СтильТаблицыСветлый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Таблица11" displayName="Таблица11" ref="B21:G25" totalsRowCount="1" dataDxfId="60" totalsRowDxfId="59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Предполагаемое кол-во" totalsRowLabel="Итог" dataDxfId="58" totalsRowDxfId="11"/>
    <tableColumn id="2" xr3:uid="{00000000-0010-0000-0900-000002000000}" name="Фактическое кол-во" dataDxfId="57" totalsRowDxfId="10"/>
    <tableColumn id="3" xr3:uid="{00000000-0010-0000-0900-000003000000}" name="Тип" dataDxfId="56" totalsRowDxfId="9"/>
    <tableColumn id="4" xr3:uid="{00000000-0010-0000-0900-000004000000}" name="Цена" dataDxfId="55" totalsRowDxfId="8"/>
    <tableColumn id="5" xr3:uid="{00000000-0010-0000-0900-000005000000}" name="Предполагаемый доход" totalsRowFunction="sum" dataDxfId="54" totalsRowDxfId="7">
      <calculatedColumnFormula>B22*E22</calculatedColumnFormula>
    </tableColumn>
    <tableColumn id="6" xr3:uid="{00000000-0010-0000-0900-000006000000}" name="Фактический доход" totalsRowFunction="sum" dataDxfId="53" totalsRowDxfId="6">
      <calculatedColumnFormula>C22*E22</calculatedColumnFormula>
    </tableColumn>
  </tableColumns>
  <tableStyleInfo name="СтильТаблицыСветлый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Таблица12" displayName="Таблица12" ref="B28:G33" totalsRowCount="1" dataDxfId="52" totalsRowDxfId="51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Предполагаемое кол-во" totalsRowLabel="Итог" dataDxfId="50" totalsRowDxfId="5"/>
    <tableColumn id="2" xr3:uid="{00000000-0010-0000-0A00-000002000000}" name="Фактическое кол-во" dataDxfId="49" totalsRowDxfId="4"/>
    <tableColumn id="3" xr3:uid="{00000000-0010-0000-0A00-000003000000}" name="Тип" dataDxfId="48" totalsRowDxfId="3"/>
    <tableColumn id="4" xr3:uid="{00000000-0010-0000-0A00-000004000000}" name="Цена" dataDxfId="47" totalsRowDxfId="2"/>
    <tableColumn id="5" xr3:uid="{00000000-0010-0000-0A00-000005000000}" name="Предполагаемый доход" totalsRowFunction="sum" dataDxfId="46" totalsRowDxfId="1">
      <calculatedColumnFormula>B29*E29</calculatedColumnFormula>
    </tableColumn>
    <tableColumn id="6" xr3:uid="{00000000-0010-0000-0A00-000006000000}" name="Фактический доход" totalsRowFunction="sum" dataDxfId="45" totalsRowDxfId="0">
      <calculatedColumnFormula>C29*E29</calculatedColumnFormula>
    </tableColumn>
  </tableColumns>
  <tableStyleInfo name="СтильТаблицыСветлый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3" displayName="Таблица3" ref="F6:H11" totalsRowCount="1" headerRowDxfId="114" dataDxfId="113" totalsRowDxfId="112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Угощения" totalsRowLabel="Итог" dataDxfId="111" totalsRowDxfId="41"/>
    <tableColumn id="2" xr3:uid="{00000000-0010-0000-0100-000002000000}" name="Предполагаемые" totalsRowFunction="sum" dataDxfId="110" totalsRowDxfId="40"/>
    <tableColumn id="3" xr3:uid="{00000000-0010-0000-0100-000003000000}" name="Фактические" totalsRowFunction="sum" dataDxfId="109" totalsRowDxfId="39"/>
  </tableColumns>
  <tableStyleInfo name="СтильТаблицыСветлый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4" displayName="Таблица4" ref="B13:D19" totalsRowCount="1" headerRowDxfId="108" dataDxfId="107" totalsRowDxfId="106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Украшения" totalsRowLabel="Итог" dataDxfId="105" totalsRowDxfId="38"/>
    <tableColumn id="2" xr3:uid="{00000000-0010-0000-0200-000002000000}" name="Предполагаемые" totalsRowFunction="sum" dataDxfId="104" totalsRowDxfId="37"/>
    <tableColumn id="3" xr3:uid="{00000000-0010-0000-0200-000003000000}" name="Фактические" totalsRowFunction="sum" dataDxfId="103" totalsRowDxfId="36"/>
  </tableColumns>
  <tableStyleInfo name="СтильТаблицыСветлый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а5" displayName="Таблица5" ref="F13:H19" totalsRowCount="1" headerRowDxfId="102" dataDxfId="101" totalsRowDxfId="100">
  <tableColumns count="3">
    <tableColumn id="1" xr3:uid="{00000000-0010-0000-0300-000001000000}" name="Программа" totalsRowLabel="Итог" dataDxfId="99" totalsRowDxfId="35"/>
    <tableColumn id="2" xr3:uid="{00000000-0010-0000-0300-000002000000}" name="Предполагаемые" totalsRowFunction="sum" dataDxfId="98" totalsRowDxfId="34"/>
    <tableColumn id="3" xr3:uid="{00000000-0010-0000-0300-000003000000}" name="Фактические" totalsRowFunction="sum" dataDxfId="97" totalsRowDxfId="33">
      <calculatedColumnFormula>SUBTOTAL(103,Таблица5[Фактические])</calculatedColumnFormula>
    </tableColumn>
  </tableColumns>
  <tableStyleInfo name="СтильТаблицыСветлый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Таблица6" displayName="Таблица6" ref="B21:D25" totalsRowCount="1" headerRowDxfId="96" dataDxfId="95" totalsRowDxfId="94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Реклама" totalsRowLabel="Итог" dataDxfId="93" totalsRowDxfId="32"/>
    <tableColumn id="2" xr3:uid="{00000000-0010-0000-0400-000002000000}" name="Предполагаемые" totalsRowFunction="sum" dataDxfId="92" totalsRowDxfId="31"/>
    <tableColumn id="3" xr3:uid="{00000000-0010-0000-0400-000003000000}" name="Фактические" totalsRowFunction="sum" dataDxfId="91" totalsRowDxfId="30"/>
  </tableColumns>
  <tableStyleInfo name="СтильТаблицыСветлый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Таблица7" displayName="Таблица7" ref="F21:H24" totalsRowCount="1" headerRowDxfId="90" dataDxfId="89" totalsRowDxfId="88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Призы" totalsRowLabel="Итог" dataDxfId="87" totalsRowDxfId="29"/>
    <tableColumn id="2" xr3:uid="{00000000-0010-0000-0500-000002000000}" name="Предполагаемые" totalsRowFunction="sum" dataDxfId="86" totalsRowDxfId="28"/>
    <tableColumn id="3" xr3:uid="{00000000-0010-0000-0500-000003000000}" name="Фактические" totalsRowFunction="sum" dataDxfId="85" totalsRowDxfId="27"/>
  </tableColumns>
  <tableStyleInfo name="СтильТаблицыСветлый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Таблица8" displayName="Таблица8" ref="B27:D32" totalsRowCount="1" headerRowDxfId="84" dataDxfId="83" totalsRowDxfId="82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Прочее" totalsRowLabel="Итог" dataDxfId="81" totalsRowDxfId="26"/>
    <tableColumn id="2" xr3:uid="{00000000-0010-0000-0600-000002000000}" name="Предполагаемые" totalsRowFunction="sum" dataDxfId="80" totalsRowDxfId="25"/>
    <tableColumn id="3" xr3:uid="{00000000-0010-0000-0600-000003000000}" name="Фактические" totalsRowFunction="sum" dataDxfId="79" totalsRowDxfId="24"/>
  </tableColumns>
  <tableStyleInfo name="СтильТаблицыСветлый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Таблица9" displayName="Таблица9" ref="B7:G11" totalsRowCount="1" headerRowDxfId="78" dataDxfId="77" totalsRowDxfId="76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Предполагаемое кол-во" totalsRowLabel="Итог" dataDxfId="75" totalsRowDxfId="23"/>
    <tableColumn id="2" xr3:uid="{00000000-0010-0000-0700-000002000000}" name="Фактическое кол-во" dataDxfId="74" totalsRowDxfId="22"/>
    <tableColumn id="3" xr3:uid="{00000000-0010-0000-0700-000003000000}" name="Тип" dataDxfId="73" totalsRowDxfId="21"/>
    <tableColumn id="4" xr3:uid="{00000000-0010-0000-0700-000004000000}" name="Цена" dataDxfId="72" totalsRowDxfId="20"/>
    <tableColumn id="6" xr3:uid="{00000000-0010-0000-0700-000006000000}" name="Предполагаемый доход" totalsRowFunction="sum" dataDxfId="71" totalsRowDxfId="19">
      <calculatedColumnFormula>B8*E8</calculatedColumnFormula>
    </tableColumn>
    <tableColumn id="7" xr3:uid="{00000000-0010-0000-0700-000007000000}" name="Фактический доход" totalsRowFunction="sum" dataDxfId="70" totalsRowDxfId="18">
      <calculatedColumnFormula>C8*E8</calculatedColumnFormula>
    </tableColumn>
  </tableColumns>
  <tableStyleInfo name="СтильТаблицыСветлый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Таблица10" displayName="Таблица10" ref="B14:G18" totalsRowCount="1" headerRowDxfId="69" dataDxfId="68" totalsRowDxfId="67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Предполагаемое кол-во" totalsRowLabel="Итог" dataDxfId="66" totalsRowDxfId="17"/>
    <tableColumn id="2" xr3:uid="{00000000-0010-0000-0800-000002000000}" name="Фактическое кол-во" dataDxfId="65" totalsRowDxfId="16"/>
    <tableColumn id="3" xr3:uid="{00000000-0010-0000-0800-000003000000}" name="Тип" dataDxfId="64" totalsRowDxfId="15"/>
    <tableColumn id="4" xr3:uid="{00000000-0010-0000-0800-000004000000}" name="Цена" dataDxfId="63" totalsRowDxfId="14"/>
    <tableColumn id="5" xr3:uid="{00000000-0010-0000-0800-000005000000}" name="Предполагаемый доход" totalsRowFunction="sum" dataDxfId="62" totalsRowDxfId="13">
      <calculatedColumnFormula>B15*E15</calculatedColumnFormula>
    </tableColumn>
    <tableColumn id="6" xr3:uid="{00000000-0010-0000-0800-000006000000}" name="Фактический доход" totalsRowFunction="sum" dataDxfId="61" totalsRowDxfId="12">
      <calculatedColumnFormula>C15*E15</calculatedColumnFormula>
    </tableColumn>
  </tableColumns>
  <tableStyleInfo name="СтильТаблицыСветлый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RowHeight="12.75" x14ac:dyDescent="0.2"/>
  <cols>
    <col min="1" max="1" width="5.28515625" style="1" customWidth="1"/>
    <col min="2" max="2" width="25.140625" style="1" bestFit="1" customWidth="1"/>
    <col min="3" max="4" width="22.7109375" style="1" customWidth="1"/>
    <col min="5" max="5" width="3.42578125" style="1" customWidth="1"/>
    <col min="6" max="6" width="33" style="1" customWidth="1"/>
    <col min="7" max="8" width="22.7109375" style="1" customWidth="1"/>
    <col min="9" max="9" width="5.28515625" style="1" customWidth="1"/>
    <col min="10" max="16384" width="9.140625" style="1"/>
  </cols>
  <sheetData>
    <row r="1" spans="2:8" ht="45.75" customHeight="1" x14ac:dyDescent="0.2">
      <c r="B1" s="65" t="s">
        <v>0</v>
      </c>
      <c r="C1" s="65"/>
      <c r="D1" s="65"/>
      <c r="E1" s="65"/>
      <c r="F1" s="65"/>
      <c r="G1" s="21"/>
      <c r="H1" s="22" t="s">
        <v>37</v>
      </c>
    </row>
    <row r="2" spans="2:8" ht="6.75" customHeight="1" x14ac:dyDescent="0.2">
      <c r="B2" s="16"/>
      <c r="C2" s="16"/>
      <c r="D2" s="16"/>
      <c r="E2" s="17"/>
      <c r="F2" s="17"/>
      <c r="G2" s="17"/>
      <c r="H2" s="18"/>
    </row>
    <row r="3" spans="2:8" s="12" customFormat="1" ht="15" customHeight="1" x14ac:dyDescent="0.2">
      <c r="B3" s="64" t="s">
        <v>1</v>
      </c>
      <c r="C3" s="14"/>
      <c r="D3" s="14"/>
      <c r="E3" s="14"/>
      <c r="F3" s="14"/>
      <c r="G3" s="15" t="s">
        <v>22</v>
      </c>
      <c r="H3" s="15" t="s">
        <v>23</v>
      </c>
    </row>
    <row r="4" spans="2:8" ht="24" customHeight="1" x14ac:dyDescent="0.2">
      <c r="B4" s="64"/>
      <c r="C4" s="13"/>
      <c r="D4" s="13"/>
      <c r="E4" s="13"/>
      <c r="F4" s="13"/>
      <c r="G4" s="52">
        <f>SUM(C11,C19,C25,C32,G11,G19,G24)</f>
        <v>882</v>
      </c>
      <c r="H4" s="52">
        <f>SUM(D11,D19,D25,D32,H11,H19,H24)</f>
        <v>333</v>
      </c>
    </row>
    <row r="5" spans="2:8" ht="15" customHeight="1" x14ac:dyDescent="0.2">
      <c r="B5" s="8"/>
      <c r="C5" s="9"/>
      <c r="D5" s="9"/>
      <c r="E5" s="7"/>
      <c r="F5" s="7"/>
      <c r="G5" s="7"/>
      <c r="H5" s="7"/>
    </row>
    <row r="6" spans="2:8" s="10" customFormat="1" ht="20.100000000000001" customHeight="1" x14ac:dyDescent="0.2">
      <c r="B6" s="19" t="s">
        <v>2</v>
      </c>
      <c r="C6" s="43" t="s">
        <v>22</v>
      </c>
      <c r="D6" s="43" t="s">
        <v>23</v>
      </c>
      <c r="E6" s="11"/>
      <c r="F6" s="41" t="s">
        <v>24</v>
      </c>
      <c r="G6" s="47" t="s">
        <v>22</v>
      </c>
      <c r="H6" s="47" t="s">
        <v>23</v>
      </c>
    </row>
    <row r="7" spans="2:8" ht="15.95" customHeight="1" x14ac:dyDescent="0.2">
      <c r="B7" s="41" t="s">
        <v>3</v>
      </c>
      <c r="C7" s="48">
        <v>500</v>
      </c>
      <c r="D7" s="48"/>
      <c r="E7" s="7"/>
      <c r="F7" s="41" t="s">
        <v>25</v>
      </c>
      <c r="G7" s="48"/>
      <c r="H7" s="48"/>
    </row>
    <row r="8" spans="2:8" ht="15.95" customHeight="1" x14ac:dyDescent="0.2">
      <c r="B8" s="41" t="s">
        <v>4</v>
      </c>
      <c r="C8" s="48"/>
      <c r="D8" s="48"/>
      <c r="E8" s="7"/>
      <c r="F8" s="41" t="s">
        <v>26</v>
      </c>
      <c r="G8" s="48">
        <v>20</v>
      </c>
      <c r="H8" s="48"/>
    </row>
    <row r="9" spans="2:8" ht="15.95" customHeight="1" x14ac:dyDescent="0.2">
      <c r="B9" s="41" t="s">
        <v>5</v>
      </c>
      <c r="C9" s="48"/>
      <c r="D9" s="48"/>
      <c r="E9" s="7"/>
      <c r="F9" s="41" t="s">
        <v>27</v>
      </c>
      <c r="G9" s="48"/>
      <c r="H9" s="48">
        <v>20</v>
      </c>
    </row>
    <row r="10" spans="2:8" ht="15.95" customHeight="1" x14ac:dyDescent="0.2">
      <c r="B10" s="41" t="s">
        <v>6</v>
      </c>
      <c r="C10" s="48"/>
      <c r="D10" s="48"/>
      <c r="E10" s="7"/>
      <c r="F10" s="41" t="s">
        <v>28</v>
      </c>
      <c r="G10" s="48"/>
      <c r="H10" s="48"/>
    </row>
    <row r="11" spans="2:8" ht="15.95" customHeight="1" x14ac:dyDescent="0.2">
      <c r="B11" s="42" t="s">
        <v>65</v>
      </c>
      <c r="C11" s="48">
        <f>SUBTOTAL(109,Таблица1[Предполагаемые])</f>
        <v>500</v>
      </c>
      <c r="D11" s="48">
        <f>SUBTOTAL(109,Таблица1[Фактические])</f>
        <v>0</v>
      </c>
      <c r="E11" s="7"/>
      <c r="F11" s="42" t="s">
        <v>65</v>
      </c>
      <c r="G11" s="48">
        <f>SUBTOTAL(109,Таблица3[Предполагаемые])</f>
        <v>20</v>
      </c>
      <c r="H11" s="48">
        <f>SUBTOTAL(109,Таблица3[Фактические])</f>
        <v>20</v>
      </c>
    </row>
    <row r="12" spans="2:8" ht="15" customHeight="1" x14ac:dyDescent="0.2">
      <c r="B12" s="8"/>
      <c r="C12" s="9"/>
      <c r="D12" s="9"/>
      <c r="E12" s="7"/>
      <c r="F12" s="7"/>
      <c r="G12" s="7"/>
      <c r="H12" s="7"/>
    </row>
    <row r="13" spans="2:8" ht="20.100000000000001" customHeight="1" x14ac:dyDescent="0.2">
      <c r="B13" s="44" t="s">
        <v>7</v>
      </c>
      <c r="C13" s="45" t="s">
        <v>22</v>
      </c>
      <c r="D13" s="45" t="s">
        <v>23</v>
      </c>
      <c r="E13" s="7"/>
      <c r="F13" s="44" t="s">
        <v>29</v>
      </c>
      <c r="G13" s="45" t="s">
        <v>22</v>
      </c>
      <c r="H13" s="45" t="s">
        <v>23</v>
      </c>
    </row>
    <row r="14" spans="2:8" ht="15.95" customHeight="1" x14ac:dyDescent="0.2">
      <c r="B14" s="44" t="s">
        <v>8</v>
      </c>
      <c r="C14" s="49">
        <v>200</v>
      </c>
      <c r="D14" s="49">
        <v>300</v>
      </c>
      <c r="E14" s="7"/>
      <c r="F14" s="44" t="s">
        <v>30</v>
      </c>
      <c r="G14" s="49"/>
      <c r="H14" s="48"/>
    </row>
    <row r="15" spans="2:8" ht="15.95" customHeight="1" x14ac:dyDescent="0.2">
      <c r="B15" s="44" t="s">
        <v>9</v>
      </c>
      <c r="C15" s="49"/>
      <c r="D15" s="49"/>
      <c r="E15" s="7"/>
      <c r="F15" s="44" t="s">
        <v>31</v>
      </c>
      <c r="G15" s="49">
        <v>30</v>
      </c>
      <c r="H15" s="48"/>
    </row>
    <row r="16" spans="2:8" ht="15.95" customHeight="1" x14ac:dyDescent="0.2">
      <c r="B16" s="44" t="s">
        <v>10</v>
      </c>
      <c r="C16" s="49"/>
      <c r="D16" s="49"/>
      <c r="E16" s="7"/>
      <c r="F16" s="44" t="s">
        <v>19</v>
      </c>
      <c r="G16" s="49"/>
      <c r="H16" s="48"/>
    </row>
    <row r="17" spans="2:8" ht="15.95" customHeight="1" x14ac:dyDescent="0.2">
      <c r="B17" s="44" t="s">
        <v>11</v>
      </c>
      <c r="C17" s="49"/>
      <c r="D17" s="49"/>
      <c r="E17" s="7"/>
      <c r="F17" s="44" t="s">
        <v>32</v>
      </c>
      <c r="G17" s="49"/>
      <c r="H17" s="48"/>
    </row>
    <row r="18" spans="2:8" ht="15.95" customHeight="1" x14ac:dyDescent="0.2">
      <c r="B18" s="44" t="s">
        <v>12</v>
      </c>
      <c r="C18" s="49"/>
      <c r="D18" s="49"/>
      <c r="E18" s="7"/>
      <c r="F18" s="44" t="s">
        <v>33</v>
      </c>
      <c r="G18" s="49"/>
      <c r="H18" s="48"/>
    </row>
    <row r="19" spans="2:8" ht="15.95" customHeight="1" x14ac:dyDescent="0.2">
      <c r="B19" s="46" t="s">
        <v>65</v>
      </c>
      <c r="C19" s="50">
        <f>SUBTOTAL(109,Таблица4[Предполагаемые])</f>
        <v>200</v>
      </c>
      <c r="D19" s="50">
        <f>SUBTOTAL(109,Таблица4[Фактические])</f>
        <v>300</v>
      </c>
      <c r="E19" s="7"/>
      <c r="F19" s="46" t="s">
        <v>65</v>
      </c>
      <c r="G19" s="62">
        <f>SUBTOTAL(109,Таблица5[Предполагаемые])</f>
        <v>30</v>
      </c>
      <c r="H19" s="63">
        <f>SUBTOTAL(109,Таблица5[Фактические])</f>
        <v>0</v>
      </c>
    </row>
    <row r="20" spans="2:8" ht="15" customHeight="1" x14ac:dyDescent="0.2">
      <c r="B20" s="20"/>
      <c r="C20" s="40"/>
      <c r="D20" s="40"/>
      <c r="E20" s="7"/>
      <c r="F20" s="20"/>
      <c r="G20" s="7"/>
      <c r="H20" s="7"/>
    </row>
    <row r="21" spans="2:8" ht="20.100000000000001" customHeight="1" x14ac:dyDescent="0.2">
      <c r="B21" s="44" t="s">
        <v>13</v>
      </c>
      <c r="C21" s="45" t="s">
        <v>22</v>
      </c>
      <c r="D21" s="45" t="s">
        <v>23</v>
      </c>
      <c r="E21" s="7"/>
      <c r="F21" s="44" t="s">
        <v>34</v>
      </c>
      <c r="G21" s="45" t="s">
        <v>22</v>
      </c>
      <c r="H21" s="45" t="s">
        <v>23</v>
      </c>
    </row>
    <row r="22" spans="2:8" ht="15.95" customHeight="1" x14ac:dyDescent="0.2">
      <c r="B22" s="44" t="s">
        <v>14</v>
      </c>
      <c r="C22" s="49"/>
      <c r="D22" s="49"/>
      <c r="E22" s="7"/>
      <c r="F22" s="44" t="s">
        <v>35</v>
      </c>
      <c r="G22" s="49"/>
      <c r="H22" s="49"/>
    </row>
    <row r="23" spans="2:8" ht="15.95" customHeight="1" x14ac:dyDescent="0.2">
      <c r="B23" s="44" t="s">
        <v>15</v>
      </c>
      <c r="C23" s="49">
        <v>20</v>
      </c>
      <c r="D23" s="49"/>
      <c r="E23" s="7"/>
      <c r="F23" s="44" t="s">
        <v>36</v>
      </c>
      <c r="G23" s="49">
        <v>100</v>
      </c>
      <c r="H23" s="49"/>
    </row>
    <row r="24" spans="2:8" ht="15.95" customHeight="1" x14ac:dyDescent="0.2">
      <c r="B24" s="44" t="s">
        <v>16</v>
      </c>
      <c r="C24" s="49"/>
      <c r="D24" s="49"/>
      <c r="E24" s="7"/>
      <c r="F24" s="46" t="s">
        <v>65</v>
      </c>
      <c r="G24" s="51">
        <f>SUBTOTAL(109,Таблица7[Предполагаемые])</f>
        <v>100</v>
      </c>
      <c r="H24" s="51">
        <f>SUBTOTAL(109,Таблица7[Фактические])</f>
        <v>0</v>
      </c>
    </row>
    <row r="25" spans="2:8" ht="15.95" customHeight="1" x14ac:dyDescent="0.2">
      <c r="B25" s="46" t="s">
        <v>65</v>
      </c>
      <c r="C25" s="50">
        <f>SUBTOTAL(109,Таблица6[Предполагаемые])</f>
        <v>20</v>
      </c>
      <c r="D25" s="50">
        <f>SUBTOTAL(109,Таблица6[Фактические])</f>
        <v>0</v>
      </c>
      <c r="E25" s="7"/>
      <c r="F25" s="7"/>
      <c r="G25" s="7"/>
      <c r="H25" s="7"/>
    </row>
    <row r="26" spans="2:8" ht="15" customHeight="1" x14ac:dyDescent="0.2">
      <c r="B26" s="20"/>
      <c r="C26" s="40"/>
      <c r="D26" s="40"/>
      <c r="E26" s="7"/>
      <c r="F26" s="7"/>
      <c r="G26" s="7"/>
      <c r="H26" s="7"/>
    </row>
    <row r="27" spans="2:8" ht="20.100000000000001" customHeight="1" x14ac:dyDescent="0.2">
      <c r="B27" s="44" t="s">
        <v>17</v>
      </c>
      <c r="C27" s="45" t="s">
        <v>22</v>
      </c>
      <c r="D27" s="45" t="s">
        <v>23</v>
      </c>
      <c r="E27" s="7"/>
      <c r="F27" s="7"/>
      <c r="G27" s="7"/>
      <c r="H27" s="7"/>
    </row>
    <row r="28" spans="2:8" ht="15.95" customHeight="1" x14ac:dyDescent="0.2">
      <c r="B28" s="44" t="s">
        <v>18</v>
      </c>
      <c r="C28" s="49"/>
      <c r="D28" s="49">
        <v>13</v>
      </c>
      <c r="E28" s="7"/>
      <c r="F28" s="7"/>
      <c r="G28" s="7"/>
      <c r="H28" s="7"/>
    </row>
    <row r="29" spans="2:8" ht="15.95" customHeight="1" x14ac:dyDescent="0.2">
      <c r="B29" s="44" t="s">
        <v>19</v>
      </c>
      <c r="C29" s="49">
        <v>12</v>
      </c>
      <c r="D29" s="49"/>
      <c r="E29" s="7"/>
      <c r="F29" s="7"/>
      <c r="G29" s="7"/>
      <c r="H29" s="7"/>
    </row>
    <row r="30" spans="2:8" ht="15.95" customHeight="1" x14ac:dyDescent="0.2">
      <c r="B30" s="44" t="s">
        <v>20</v>
      </c>
      <c r="C30" s="49"/>
      <c r="D30" s="49"/>
      <c r="E30" s="7"/>
      <c r="F30" s="7"/>
      <c r="G30" s="7"/>
      <c r="H30" s="7"/>
    </row>
    <row r="31" spans="2:8" s="3" customFormat="1" ht="15.95" customHeight="1" x14ac:dyDescent="0.2">
      <c r="B31" s="44" t="s">
        <v>21</v>
      </c>
      <c r="C31" s="49"/>
      <c r="D31" s="49"/>
      <c r="E31" s="6"/>
      <c r="F31" s="6"/>
      <c r="G31" s="6"/>
      <c r="H31" s="6"/>
    </row>
    <row r="32" spans="2:8" s="3" customFormat="1" ht="15.95" customHeight="1" x14ac:dyDescent="0.2">
      <c r="B32" s="42" t="s">
        <v>65</v>
      </c>
      <c r="C32" s="48">
        <f>SUBTOTAL(109,Таблица8[Предполагаемые])</f>
        <v>12</v>
      </c>
      <c r="D32" s="48">
        <f>SUBTOTAL(109,Таблица8[Фактические])</f>
        <v>13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mergeCells count="2">
    <mergeCell ref="B3:B4"/>
    <mergeCell ref="B1:F1"/>
  </mergeCells>
  <phoneticPr fontId="1" type="noConversion"/>
  <printOptions horizontalCentered="1"/>
  <pageMargins left="0.75" right="0.75" top="1" bottom="1" header="0.5" footer="0.5"/>
  <pageSetup paperSize="9" scale="84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RowHeight="12.75" x14ac:dyDescent="0.2"/>
  <cols>
    <col min="1" max="1" width="5.28515625" style="1" customWidth="1"/>
    <col min="2" max="2" width="28.85546875" style="1" customWidth="1"/>
    <col min="3" max="5" width="23.140625" style="1" customWidth="1"/>
    <col min="6" max="6" width="28.7109375" style="1" customWidth="1"/>
    <col min="7" max="7" width="23.140625" style="1" customWidth="1"/>
    <col min="8" max="16384" width="9.140625" style="1"/>
  </cols>
  <sheetData>
    <row r="1" spans="2:8" ht="45.75" customHeight="1" x14ac:dyDescent="0.2">
      <c r="B1" s="65" t="s">
        <v>0</v>
      </c>
      <c r="C1" s="65"/>
      <c r="D1" s="65"/>
      <c r="E1" s="65"/>
      <c r="F1" s="65"/>
      <c r="G1" s="22" t="s">
        <v>58</v>
      </c>
    </row>
    <row r="2" spans="2:8" ht="6.75" customHeight="1" x14ac:dyDescent="0.2">
      <c r="B2" s="16"/>
      <c r="C2" s="16"/>
      <c r="D2" s="16"/>
      <c r="E2" s="17"/>
      <c r="F2" s="17"/>
      <c r="G2" s="17"/>
      <c r="H2" s="18"/>
    </row>
    <row r="3" spans="2:8" s="12" customFormat="1" ht="15" customHeight="1" x14ac:dyDescent="0.2">
      <c r="B3" s="64" t="s">
        <v>38</v>
      </c>
      <c r="C3" s="14"/>
      <c r="D3" s="14"/>
      <c r="E3" s="14"/>
      <c r="F3" s="15" t="s">
        <v>22</v>
      </c>
      <c r="G3" s="15" t="s">
        <v>23</v>
      </c>
    </row>
    <row r="4" spans="2:8" ht="24" customHeight="1" x14ac:dyDescent="0.2">
      <c r="B4" s="64"/>
      <c r="C4" s="13"/>
      <c r="D4" s="13"/>
      <c r="E4" s="13"/>
      <c r="F4" s="52">
        <f>SUM(F11, F18, F25, F33)</f>
        <v>1936</v>
      </c>
      <c r="G4" s="52">
        <f>SUM(G11,G18,G25, G33)</f>
        <v>1831</v>
      </c>
    </row>
    <row r="5" spans="2:8" ht="15" customHeight="1" x14ac:dyDescent="0.2">
      <c r="B5" s="2"/>
      <c r="C5" s="2"/>
      <c r="D5" s="2"/>
      <c r="E5" s="2"/>
      <c r="F5" s="2"/>
      <c r="G5" s="2"/>
    </row>
    <row r="6" spans="2:8" ht="20.100000000000001" customHeight="1" x14ac:dyDescent="0.2">
      <c r="B6" s="24" t="s">
        <v>39</v>
      </c>
      <c r="C6" s="23"/>
      <c r="D6" s="23"/>
      <c r="E6" s="23"/>
      <c r="F6" s="23"/>
      <c r="G6" s="23"/>
    </row>
    <row r="7" spans="2:8" ht="20.100000000000001" customHeight="1" x14ac:dyDescent="0.2">
      <c r="B7" s="25" t="s">
        <v>40</v>
      </c>
      <c r="C7" s="25" t="s">
        <v>44</v>
      </c>
      <c r="D7" s="25" t="s">
        <v>45</v>
      </c>
      <c r="E7" s="25" t="s">
        <v>56</v>
      </c>
      <c r="F7" s="25" t="s">
        <v>57</v>
      </c>
      <c r="G7" s="25" t="s">
        <v>59</v>
      </c>
    </row>
    <row r="8" spans="2:8" ht="15.95" customHeight="1" x14ac:dyDescent="0.2">
      <c r="B8" s="25">
        <v>300</v>
      </c>
      <c r="C8" s="25">
        <v>278</v>
      </c>
      <c r="D8" s="25" t="s">
        <v>46</v>
      </c>
      <c r="E8" s="53">
        <v>5</v>
      </c>
      <c r="F8" s="53">
        <f>B8*E8</f>
        <v>1500</v>
      </c>
      <c r="G8" s="53">
        <f>C8*E8</f>
        <v>1390</v>
      </c>
    </row>
    <row r="9" spans="2:8" ht="15.95" customHeight="1" x14ac:dyDescent="0.2">
      <c r="B9" s="25">
        <v>197</v>
      </c>
      <c r="C9" s="25">
        <v>195</v>
      </c>
      <c r="D9" s="25" t="s">
        <v>47</v>
      </c>
      <c r="E9" s="53">
        <v>2</v>
      </c>
      <c r="F9" s="53">
        <f>B9*E9</f>
        <v>394</v>
      </c>
      <c r="G9" s="53">
        <f>C9*E9</f>
        <v>390</v>
      </c>
    </row>
    <row r="10" spans="2:8" ht="15.75" customHeight="1" x14ac:dyDescent="0.2">
      <c r="B10" s="25">
        <v>42</v>
      </c>
      <c r="C10" s="25">
        <v>51</v>
      </c>
      <c r="D10" s="25" t="s">
        <v>48</v>
      </c>
      <c r="E10" s="53">
        <v>1</v>
      </c>
      <c r="F10" s="53">
        <f>B10*E10</f>
        <v>42</v>
      </c>
      <c r="G10" s="53">
        <f>C10*E10</f>
        <v>51</v>
      </c>
    </row>
    <row r="11" spans="2:8" ht="15.95" customHeight="1" x14ac:dyDescent="0.2">
      <c r="B11" s="28" t="s">
        <v>65</v>
      </c>
      <c r="C11" s="28"/>
      <c r="D11" s="28"/>
      <c r="E11" s="28"/>
      <c r="F11" s="54">
        <f>SUBTOTAL(109,Таблица9[Предполагаемый доход])</f>
        <v>1936</v>
      </c>
      <c r="G11" s="54">
        <f>SUBTOTAL(109,Таблица9[Фактический доход])</f>
        <v>1831</v>
      </c>
    </row>
    <row r="12" spans="2:8" ht="15" customHeight="1" x14ac:dyDescent="0.2">
      <c r="B12" s="2"/>
      <c r="C12" s="2"/>
      <c r="D12" s="2"/>
      <c r="E12" s="2"/>
      <c r="F12" s="2"/>
      <c r="G12" s="2"/>
    </row>
    <row r="13" spans="2:8" ht="20.100000000000001" customHeight="1" x14ac:dyDescent="0.2">
      <c r="B13" s="24" t="s">
        <v>41</v>
      </c>
      <c r="C13" s="23"/>
      <c r="D13" s="23"/>
      <c r="E13" s="23"/>
      <c r="F13" s="23"/>
      <c r="G13" s="23"/>
    </row>
    <row r="14" spans="2:8" ht="20.100000000000001" customHeight="1" x14ac:dyDescent="0.2">
      <c r="B14" s="25" t="s">
        <v>40</v>
      </c>
      <c r="C14" s="25" t="s">
        <v>44</v>
      </c>
      <c r="D14" s="25" t="s">
        <v>45</v>
      </c>
      <c r="E14" s="25" t="s">
        <v>56</v>
      </c>
      <c r="F14" s="25" t="s">
        <v>57</v>
      </c>
      <c r="G14" s="25" t="s">
        <v>59</v>
      </c>
    </row>
    <row r="15" spans="2:8" ht="15.95" customHeight="1" x14ac:dyDescent="0.2">
      <c r="B15" s="25">
        <v>12</v>
      </c>
      <c r="C15" s="25"/>
      <c r="D15" s="25" t="s">
        <v>49</v>
      </c>
      <c r="E15" s="53"/>
      <c r="F15" s="53">
        <f>B15*E15</f>
        <v>0</v>
      </c>
      <c r="G15" s="53">
        <f>C15*E15</f>
        <v>0</v>
      </c>
    </row>
    <row r="16" spans="2:8" ht="15.95" customHeight="1" x14ac:dyDescent="0.2">
      <c r="B16" s="25"/>
      <c r="C16" s="25">
        <v>158</v>
      </c>
      <c r="D16" s="25" t="s">
        <v>50</v>
      </c>
      <c r="E16" s="53"/>
      <c r="F16" s="53">
        <f>B16*E16</f>
        <v>0</v>
      </c>
      <c r="G16" s="53">
        <f>C16*E16</f>
        <v>0</v>
      </c>
    </row>
    <row r="17" spans="1:7" ht="15.95" customHeight="1" x14ac:dyDescent="0.2">
      <c r="B17" s="25">
        <v>4</v>
      </c>
      <c r="C17" s="25"/>
      <c r="D17" s="25" t="s">
        <v>51</v>
      </c>
      <c r="E17" s="53"/>
      <c r="F17" s="53">
        <f>B17*E17</f>
        <v>0</v>
      </c>
      <c r="G17" s="53">
        <f>C17*E17</f>
        <v>0</v>
      </c>
    </row>
    <row r="18" spans="1:7" ht="15.95" customHeight="1" x14ac:dyDescent="0.2">
      <c r="B18" s="67" t="s">
        <v>65</v>
      </c>
      <c r="C18" s="26"/>
      <c r="D18" s="26"/>
      <c r="E18" s="26"/>
      <c r="F18" s="53">
        <f>SUBTOTAL(109,Таблица10[Предполагаемый доход])</f>
        <v>0</v>
      </c>
      <c r="G18" s="53">
        <f>SUBTOTAL(109,Таблица10[Фактический доход])</f>
        <v>0</v>
      </c>
    </row>
    <row r="19" spans="1:7" ht="15" customHeight="1" x14ac:dyDescent="0.2">
      <c r="B19" s="27"/>
      <c r="C19" s="27"/>
      <c r="D19" s="27"/>
      <c r="E19" s="27"/>
      <c r="F19" s="27"/>
      <c r="G19" s="27"/>
    </row>
    <row r="20" spans="1:7" ht="20.100000000000001" customHeight="1" x14ac:dyDescent="0.2">
      <c r="B20" s="24" t="s">
        <v>42</v>
      </c>
      <c r="C20" s="23"/>
      <c r="D20" s="23"/>
      <c r="E20" s="23"/>
      <c r="F20" s="23"/>
      <c r="G20" s="23"/>
    </row>
    <row r="21" spans="1:7" ht="20.100000000000001" customHeight="1" x14ac:dyDescent="0.2">
      <c r="B21" s="25" t="s">
        <v>40</v>
      </c>
      <c r="C21" s="25" t="s">
        <v>44</v>
      </c>
      <c r="D21" s="25" t="s">
        <v>45</v>
      </c>
      <c r="E21" s="25" t="s">
        <v>56</v>
      </c>
      <c r="F21" s="25" t="s">
        <v>57</v>
      </c>
      <c r="G21" s="25" t="s">
        <v>59</v>
      </c>
    </row>
    <row r="22" spans="1:7" ht="15.95" customHeight="1" x14ac:dyDescent="0.2">
      <c r="B22" s="25">
        <v>23</v>
      </c>
      <c r="C22" s="25"/>
      <c r="D22" s="25" t="s">
        <v>52</v>
      </c>
      <c r="E22" s="53"/>
      <c r="F22" s="53">
        <f>B22*E22</f>
        <v>0</v>
      </c>
      <c r="G22" s="53">
        <f>C22*E22</f>
        <v>0</v>
      </c>
    </row>
    <row r="23" spans="1:7" ht="15.95" customHeight="1" x14ac:dyDescent="0.2">
      <c r="B23" s="25">
        <v>354</v>
      </c>
      <c r="C23" s="25"/>
      <c r="D23" s="25" t="s">
        <v>53</v>
      </c>
      <c r="E23" s="53"/>
      <c r="F23" s="53">
        <f>B23*E23</f>
        <v>0</v>
      </c>
      <c r="G23" s="53">
        <f>C23*E23</f>
        <v>0</v>
      </c>
    </row>
    <row r="24" spans="1:7" ht="15.95" customHeight="1" x14ac:dyDescent="0.2">
      <c r="B24" s="25">
        <v>56</v>
      </c>
      <c r="C24" s="25"/>
      <c r="D24" s="25" t="s">
        <v>54</v>
      </c>
      <c r="E24" s="53"/>
      <c r="F24" s="53">
        <f>B24*E24</f>
        <v>0</v>
      </c>
      <c r="G24" s="53">
        <f>C24*E24</f>
        <v>0</v>
      </c>
    </row>
    <row r="25" spans="1:7" ht="15.95" customHeight="1" x14ac:dyDescent="0.2">
      <c r="B25" s="67" t="s">
        <v>65</v>
      </c>
      <c r="C25" s="26"/>
      <c r="D25" s="26"/>
      <c r="E25" s="26"/>
      <c r="F25" s="53">
        <f>SUBTOTAL(109,Таблица11[Предполагаемый доход])</f>
        <v>0</v>
      </c>
      <c r="G25" s="53">
        <f>SUBTOTAL(109,Таблица11[Фактический доход])</f>
        <v>0</v>
      </c>
    </row>
    <row r="26" spans="1:7" ht="15" customHeight="1" x14ac:dyDescent="0.2">
      <c r="B26" s="27"/>
      <c r="C26" s="27"/>
      <c r="D26" s="27"/>
      <c r="E26" s="27"/>
      <c r="F26" s="27"/>
      <c r="G26" s="27"/>
    </row>
    <row r="27" spans="1:7" ht="20.100000000000001" customHeight="1" x14ac:dyDescent="0.2">
      <c r="B27" s="24" t="s">
        <v>43</v>
      </c>
      <c r="C27" s="23"/>
      <c r="D27" s="23"/>
      <c r="E27" s="23"/>
      <c r="F27" s="23"/>
      <c r="G27" s="23"/>
    </row>
    <row r="28" spans="1:7" ht="20.100000000000001" customHeight="1" x14ac:dyDescent="0.2">
      <c r="B28" s="25" t="s">
        <v>40</v>
      </c>
      <c r="C28" s="25" t="s">
        <v>44</v>
      </c>
      <c r="D28" s="25" t="s">
        <v>45</v>
      </c>
      <c r="E28" s="25" t="s">
        <v>56</v>
      </c>
      <c r="F28" s="25" t="s">
        <v>57</v>
      </c>
      <c r="G28" s="25" t="s">
        <v>59</v>
      </c>
    </row>
    <row r="29" spans="1:7" ht="15.95" customHeight="1" x14ac:dyDescent="0.2">
      <c r="B29" s="25"/>
      <c r="C29" s="25"/>
      <c r="D29" s="25" t="s">
        <v>55</v>
      </c>
      <c r="E29" s="53"/>
      <c r="F29" s="53">
        <f>B29*E29</f>
        <v>0</v>
      </c>
      <c r="G29" s="53">
        <f>C29*E29</f>
        <v>0</v>
      </c>
    </row>
    <row r="30" spans="1:7" ht="15.95" customHeight="1" x14ac:dyDescent="0.2">
      <c r="B30" s="25">
        <v>123</v>
      </c>
      <c r="C30" s="25"/>
      <c r="D30" s="25" t="s">
        <v>55</v>
      </c>
      <c r="E30" s="53"/>
      <c r="F30" s="53">
        <f>B30*E30</f>
        <v>0</v>
      </c>
      <c r="G30" s="53">
        <f>C30*E30</f>
        <v>0</v>
      </c>
    </row>
    <row r="31" spans="1:7" ht="15.95" customHeight="1" x14ac:dyDescent="0.2">
      <c r="A31" s="3"/>
      <c r="B31" s="25"/>
      <c r="C31" s="25"/>
      <c r="D31" s="25" t="s">
        <v>55</v>
      </c>
      <c r="E31" s="53"/>
      <c r="F31" s="53">
        <f>B31*E31</f>
        <v>0</v>
      </c>
      <c r="G31" s="53">
        <f>C31*E31</f>
        <v>0</v>
      </c>
    </row>
    <row r="32" spans="1:7" ht="15.95" customHeight="1" x14ac:dyDescent="0.2">
      <c r="A32" s="3"/>
      <c r="B32" s="25">
        <v>13</v>
      </c>
      <c r="C32" s="25"/>
      <c r="D32" s="25" t="s">
        <v>55</v>
      </c>
      <c r="E32" s="53"/>
      <c r="F32" s="53">
        <f>B32*E32</f>
        <v>0</v>
      </c>
      <c r="G32" s="53">
        <f>C32*E32</f>
        <v>0</v>
      </c>
    </row>
    <row r="33" spans="1:7" ht="15.95" customHeight="1" x14ac:dyDescent="0.2">
      <c r="A33" s="3"/>
      <c r="B33" s="67" t="s">
        <v>65</v>
      </c>
      <c r="C33" s="26"/>
      <c r="D33" s="26"/>
      <c r="E33" s="26"/>
      <c r="F33" s="53">
        <f>SUBTOTAL(109,Таблица12[Предполагаемый доход])</f>
        <v>0</v>
      </c>
      <c r="G33" s="53">
        <f>SUBTOTAL(109,Таблица12[Фактический доход])</f>
        <v>0</v>
      </c>
    </row>
    <row r="34" spans="1:7" x14ac:dyDescent="0.2">
      <c r="A34" s="3"/>
    </row>
    <row r="35" spans="1:7" x14ac:dyDescent="0.2">
      <c r="A35" s="3"/>
    </row>
    <row r="36" spans="1:7" x14ac:dyDescent="0.2">
      <c r="A36" s="3"/>
    </row>
    <row r="37" spans="1:7" x14ac:dyDescent="0.2">
      <c r="A37" s="3"/>
    </row>
    <row r="38" spans="1:7" x14ac:dyDescent="0.2">
      <c r="A38" s="3"/>
    </row>
  </sheetData>
  <mergeCells count="2">
    <mergeCell ref="B3:B4"/>
    <mergeCell ref="B1:F1"/>
  </mergeCells>
  <phoneticPr fontId="1" type="noConversion"/>
  <printOptions horizontalCentered="1"/>
  <pageMargins left="0.75" right="0.75" top="1" bottom="1" header="0.5" footer="0.5"/>
  <pageSetup paperSize="9" scale="80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I38"/>
  <sheetViews>
    <sheetView showGridLines="0" zoomScaleNormal="100" workbookViewId="0"/>
  </sheetViews>
  <sheetFormatPr defaultRowHeight="12.75" x14ac:dyDescent="0.2"/>
  <cols>
    <col min="1" max="1" width="5.28515625" style="1" customWidth="1"/>
    <col min="2" max="2" width="23.140625" style="1" customWidth="1"/>
    <col min="3" max="4" width="39.5703125" style="1" customWidth="1"/>
    <col min="5" max="5" width="19.140625" style="1" customWidth="1"/>
    <col min="6" max="6" width="13.28515625" style="1" customWidth="1"/>
    <col min="7" max="7" width="50.28515625" style="1" customWidth="1"/>
    <col min="8" max="9" width="5.28515625" style="1" customWidth="1"/>
    <col min="10" max="16384" width="9.140625" style="1"/>
  </cols>
  <sheetData>
    <row r="1" spans="2:7" ht="36.75" customHeight="1" x14ac:dyDescent="0.4">
      <c r="B1" s="66" t="s">
        <v>0</v>
      </c>
      <c r="C1" s="66"/>
      <c r="D1" s="66"/>
      <c r="E1" s="31"/>
      <c r="F1" s="31"/>
      <c r="G1" s="61" t="s">
        <v>63</v>
      </c>
    </row>
    <row r="2" spans="2:7" ht="21" customHeight="1" x14ac:dyDescent="0.2">
      <c r="B2" s="30"/>
      <c r="C2" s="30"/>
      <c r="D2" s="30"/>
      <c r="E2" s="30"/>
      <c r="F2" s="30"/>
      <c r="G2" s="29" t="s">
        <v>64</v>
      </c>
    </row>
    <row r="3" spans="2:7" ht="6.75" customHeight="1" x14ac:dyDescent="0.2">
      <c r="B3" s="16"/>
      <c r="C3" s="16"/>
      <c r="D3" s="16"/>
      <c r="E3" s="17"/>
      <c r="F3" s="17"/>
      <c r="G3" s="17"/>
    </row>
    <row r="4" spans="2:7" x14ac:dyDescent="0.2">
      <c r="B4" s="2"/>
      <c r="C4" s="2"/>
      <c r="D4" s="4"/>
    </row>
    <row r="5" spans="2:7" ht="20.100000000000001" customHeight="1" x14ac:dyDescent="0.2">
      <c r="B5" s="36"/>
      <c r="C5" s="33" t="s">
        <v>22</v>
      </c>
      <c r="D5" s="32" t="s">
        <v>23</v>
      </c>
    </row>
    <row r="6" spans="2:7" ht="15.95" customHeight="1" x14ac:dyDescent="0.2">
      <c r="B6" s="37" t="s">
        <v>60</v>
      </c>
      <c r="C6" s="55">
        <f>Доходы!F4</f>
        <v>1936</v>
      </c>
      <c r="D6" s="56">
        <f>Доходы!G4</f>
        <v>1831</v>
      </c>
    </row>
    <row r="7" spans="2:7" ht="15.95" customHeight="1" x14ac:dyDescent="0.2">
      <c r="B7" s="38" t="s">
        <v>61</v>
      </c>
      <c r="C7" s="57">
        <f>Расходы!G4</f>
        <v>882</v>
      </c>
      <c r="D7" s="58">
        <f>Расходы!H4</f>
        <v>333</v>
      </c>
    </row>
    <row r="8" spans="2:7" ht="15" x14ac:dyDescent="0.2">
      <c r="B8" s="5"/>
      <c r="C8" s="34"/>
      <c r="D8" s="35"/>
    </row>
    <row r="9" spans="2:7" ht="33" customHeight="1" x14ac:dyDescent="0.2">
      <c r="B9" s="39" t="s">
        <v>62</v>
      </c>
      <c r="C9" s="59">
        <f>C6-C7</f>
        <v>1054</v>
      </c>
      <c r="D9" s="60">
        <f>D6-D7</f>
        <v>1498</v>
      </c>
    </row>
    <row r="31" spans="1:9" x14ac:dyDescent="0.2">
      <c r="A31" s="3"/>
      <c r="H31" s="3"/>
      <c r="I31" s="3"/>
    </row>
    <row r="32" spans="1:9" x14ac:dyDescent="0.2">
      <c r="A32" s="3"/>
      <c r="H32" s="3"/>
      <c r="I32" s="3"/>
    </row>
    <row r="33" spans="1:9" x14ac:dyDescent="0.2">
      <c r="A33" s="3"/>
      <c r="H33" s="3"/>
      <c r="I33" s="3"/>
    </row>
    <row r="34" spans="1:9" x14ac:dyDescent="0.2">
      <c r="A34" s="3"/>
      <c r="H34" s="3"/>
      <c r="I34" s="3"/>
    </row>
    <row r="35" spans="1:9" x14ac:dyDescent="0.2">
      <c r="A35" s="3"/>
      <c r="H35" s="3"/>
      <c r="I35" s="3"/>
    </row>
    <row r="36" spans="1:9" x14ac:dyDescent="0.2">
      <c r="A36" s="3"/>
      <c r="H36" s="3"/>
      <c r="I36" s="3"/>
    </row>
    <row r="37" spans="1:9" x14ac:dyDescent="0.2">
      <c r="A37" s="3"/>
      <c r="H37" s="3"/>
      <c r="I37" s="3"/>
    </row>
    <row r="38" spans="1:9" x14ac:dyDescent="0.2">
      <c r="A38" s="3"/>
      <c r="H38" s="3"/>
      <c r="I38" s="3"/>
    </row>
  </sheetData>
  <mergeCells count="1">
    <mergeCell ref="B1:D1"/>
  </mergeCells>
  <phoneticPr fontId="1" type="noConversion"/>
  <printOptions horizontalCentered="1"/>
  <pageMargins left="0.75" right="0.75" top="1" bottom="1" header="0.5" footer="0.5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Доходы</vt:lpstr>
      <vt:lpstr>Сводка по прибыли и убыткам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2019-06-05T12:37:52Z</dcterms:modified>
</cp:coreProperties>
</file>