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5_FY14Mar25\08_Spotcheck_implementation\Implemented\RUS\"/>
    </mc:Choice>
  </mc:AlternateContent>
  <bookViews>
    <workbookView xWindow="0" yWindow="0" windowWidth="20490" windowHeight="7515"/>
  </bookViews>
  <sheets>
    <sheet name="Панель мониторинга" sheetId="1" r:id="rId1"/>
    <sheet name="Активы" sheetId="2" r:id="rId2"/>
    <sheet name="Обязательства" sheetId="3" r:id="rId3"/>
    <sheet name="расчеты" sheetId="4" state="hidden" r:id="rId4"/>
  </sheets>
  <definedNames>
    <definedName name="ИтогоАктивов">расчеты!$C$15</definedName>
    <definedName name="ИтогоОбязательств">расчеты!$C$20</definedName>
    <definedName name="_xlnm.Print_Area" localSheetId="0">'Панель мониторинга'!$A$1:$H$19</definedName>
    <definedName name="ПРОСМОТР_АКТИВОВ">'Панель мониторинга'!$D$18</definedName>
    <definedName name="ЧистаяСтоимость">расчеты!$C$23</definedName>
  </definedNames>
  <calcPr calcId="152511"/>
</workbook>
</file>

<file path=xl/calcChain.xml><?xml version="1.0" encoding="utf-8"?>
<calcChain xmlns="http://schemas.openxmlformats.org/spreadsheetml/2006/main">
  <c r="J13" i="3" l="1"/>
  <c r="F13" i="3"/>
  <c r="J23" i="2"/>
  <c r="F23" i="2"/>
  <c r="J13" i="2"/>
  <c r="F13" i="2"/>
  <c r="C20" i="4" l="1"/>
  <c r="B19" i="4"/>
  <c r="B18" i="4"/>
  <c r="C19" i="4"/>
  <c r="C18" i="4"/>
  <c r="C15" i="4"/>
  <c r="C14" i="4"/>
  <c r="C13" i="4"/>
  <c r="C12" i="4"/>
  <c r="C11" i="4"/>
  <c r="B14" i="4"/>
  <c r="B13" i="4"/>
  <c r="B12" i="4"/>
  <c r="B11" i="4"/>
  <c r="B12" i="3"/>
  <c r="B12" i="2"/>
  <c r="G11" i="1"/>
  <c r="D11" i="1"/>
  <c r="C23" i="4" l="1"/>
  <c r="B11" i="1" s="1"/>
</calcChain>
</file>

<file path=xl/sharedStrings.xml><?xml version="1.0" encoding="utf-8"?>
<sst xmlns="http://schemas.openxmlformats.org/spreadsheetml/2006/main" count="98" uniqueCount="74">
  <si>
    <t>ПАНЕЛЬ МОНИТОРИНГА</t>
  </si>
  <si>
    <t>СОБСТВЕННЫЕ СРЕДСТВА</t>
  </si>
  <si>
    <t>ВСЕГО АКТИВОВ</t>
  </si>
  <si>
    <t xml:space="preserve"> НАЛИЧНЫЕ</t>
  </si>
  <si>
    <t xml:space="preserve"> ИНВЕСТИЦИИ</t>
  </si>
  <si>
    <t xml:space="preserve"> ПЕНСИОННЫЕ АКТИВЫ</t>
  </si>
  <si>
    <t xml:space="preserve"> ЛИЧНЫЕ АКТИВЫ</t>
  </si>
  <si>
    <t>ПРОСМОТР АКТИВОВ &gt;</t>
  </si>
  <si>
    <t>СВОДКА СОБСТВЕННЫХ СРЕДСТВ</t>
  </si>
  <si>
    <t>ВСЕГО ОБЯЗАТЕЛЬСТВ</t>
  </si>
  <si>
    <t xml:space="preserve"> НЕЗАЩИЩЕННЫЕ</t>
  </si>
  <si>
    <t xml:space="preserve"> ЗАЩИЩЕННЫЕ</t>
  </si>
  <si>
    <t>ПРОСМОТР ОБЯЗАТЕЛЬСТВ &gt;</t>
  </si>
  <si>
    <t xml:space="preserve"> </t>
  </si>
  <si>
    <t>АКТИВЫ</t>
  </si>
  <si>
    <t>&lt; ПРОСМОТР ПАНЕЛИ МОНИТОРИНГА</t>
  </si>
  <si>
    <t>НАЛИЧНЫЕ</t>
  </si>
  <si>
    <t>КАССОВАЯ НАЛИЧНОСТЬ</t>
  </si>
  <si>
    <t>ЧЕКОВЫЕ СЧЕТА</t>
  </si>
  <si>
    <t>СБЕРЕГАТЕЛЬНЫЕ СЧЕТА</t>
  </si>
  <si>
    <t>ДЕПОЗИТНЫЕ СЧЕТА ДЕНЕЖНОГО РЫНКА</t>
  </si>
  <si>
    <t>ДЕПОЗИТНЫЕ СЕРТИФИКАТЫ</t>
  </si>
  <si>
    <t>ВЕКСЕЛЬ КАЗНАЧЕЙСТВА РОССИИ</t>
  </si>
  <si>
    <t>НАЛИЧНАЯ СТОИМОСТЬ СТРАХОВАНИЯ ЖИЗНИ</t>
  </si>
  <si>
    <t>ДРУГИЕ НАЛИЧНЫЕ СРЕДСТВА</t>
  </si>
  <si>
    <t>ПРОМЕЖУТОЧНЫЙ ИТОГ</t>
  </si>
  <si>
    <t>ИНВЕСТИЦИИ</t>
  </si>
  <si>
    <t>АКЦИИ</t>
  </si>
  <si>
    <t>ОБЛИГАЦИИ</t>
  </si>
  <si>
    <t>ИНВЕСТИЦИИ ВЗАИМНОГО ФОНДА</t>
  </si>
  <si>
    <t>ДОЛЕВОЕ УЧАСТИЕ В ПАРТНЕРСТВЕ</t>
  </si>
  <si>
    <t>ДРУГИЕ ИНВЕСТИЦИИ 1</t>
  </si>
  <si>
    <t>ДРУГИЕ ИНВЕСТИЦИИ 2</t>
  </si>
  <si>
    <t>СТОИМОСТЬ</t>
  </si>
  <si>
    <t>ЛИЧНЫЕ АКТИВЫ</t>
  </si>
  <si>
    <t>ОСНОВНОЕ ЖИЛИЩЕ</t>
  </si>
  <si>
    <t>ДОПОЛНИТЕЛЬНОЕ ЖИЛИЩЕ</t>
  </si>
  <si>
    <t>КОЛЛЕКЦИОННЫЕ ПРЕДМЕТЫ</t>
  </si>
  <si>
    <t>АВТОМОБИЛИ</t>
  </si>
  <si>
    <t>ХОЗЯЙСТВЕННЫЕ ПРИНАДЛЕЖНОСТИ</t>
  </si>
  <si>
    <t>ИЗДЕЛИЯ ИЗ МЕХА И ЮВЕЛИРНЫЕ ИЗДЕЛИЯ</t>
  </si>
  <si>
    <t>ДРУГИЕ АКТИВЫ 1</t>
  </si>
  <si>
    <t>ДРУГИЕ АКТИВЫ 2</t>
  </si>
  <si>
    <t>ПЕНСИОННЫЕ АКТИВЫ</t>
  </si>
  <si>
    <t>ПЕНСИОННОЕ ПОСОБИЕ</t>
  </si>
  <si>
    <t>ИНДИВИДУАЛЬНЫЙ ПЕНСИОННЫЙ СЧЕТ</t>
  </si>
  <si>
    <t>ПЕНСИОННЫЙ СЧЕТ</t>
  </si>
  <si>
    <t>УПРОЩЕННЫЙ ПЕНСИОННЫЙ ПЛАН</t>
  </si>
  <si>
    <t>ДРУГИЕ ПЕНСИОННЫЕ АКТИВЫ</t>
  </si>
  <si>
    <t>ОБЯЗАТЕЛЬСТВА</t>
  </si>
  <si>
    <t>&lt; ПРОСМОТР АКТИВОВ</t>
  </si>
  <si>
    <t>НЕЗАЩИЩЕННЫЕ</t>
  </si>
  <si>
    <t>КРЕДИТНЫЕ КАРТЫ</t>
  </si>
  <si>
    <t>КРЕДИТ ПО ОТКРЫТОМУ СЧЕТУ</t>
  </si>
  <si>
    <t>СТУДЕНЧЕСКИЕ КРЕДИТЫ</t>
  </si>
  <si>
    <t>АЛИМЕНТЫ</t>
  </si>
  <si>
    <t>АЛИМЕНТЫ НА РЕБЕНКА</t>
  </si>
  <si>
    <t>ЗАДОЛЖЕННОСТЬ ПО НАЛОГОВЫМ ПЛАТЕЖАМ</t>
  </si>
  <si>
    <t>ДРУГИЕ НЕЗАЩИЩЕННЫЕ ОБЯЗАТЕЛЬСТВА 1</t>
  </si>
  <si>
    <t>ДРУГИЕ НЕЗАЩИЩЕННЫЕ ОБЯЗАТЕЛЬСТВА 2</t>
  </si>
  <si>
    <t>ДОЛГ</t>
  </si>
  <si>
    <t>ЗАЩИЩЕННЫЕ</t>
  </si>
  <si>
    <t>КРЕДИТ НА ПОКУПКУ АВТОМОБИЛЯ</t>
  </si>
  <si>
    <t>КРЕДИТ НА ПОКУПКУ РЕКРЕАЦИОННОГО АВТОМОБИЛЯ</t>
  </si>
  <si>
    <t>КРЕДИТ НА ПОКУПКУ БЫТОВЫХ ПРИБОРОВ</t>
  </si>
  <si>
    <t>ИПОТЕКА</t>
  </si>
  <si>
    <t>ССУДА ПОД ЗАЛОГ ЖИЛЬЯ</t>
  </si>
  <si>
    <t>ДРУГИЕ ЗАЩИЩЕННЫЕ ОБЯЗАТЕЛЬСТВА 1</t>
  </si>
  <si>
    <t>ДРУГИЕ ЗАЩИЩЕННЫЕ ОБЯЗАТЕЛЬСТВА 2</t>
  </si>
  <si>
    <t>***Этот лист должен оставаться скрытым***</t>
  </si>
  <si>
    <t>Всего активов</t>
  </si>
  <si>
    <t>Всего обязательств</t>
  </si>
  <si>
    <t>Собственные средства</t>
  </si>
  <si>
    <t>НАКОПИТЕЛЬНАЯ ЧАСТЬ ПЕНСИИ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</si>
</sst>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\ &quot;р.&quot;"/>
  </numFmts>
  <fonts count="18" x14ac:knownFonts="1">
    <font>
      <sz val="9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1"/>
      <name val="Trebuchet MS"/>
      <family val="2"/>
      <scheme val="minor"/>
    </font>
    <font>
      <sz val="34"/>
      <color theme="1"/>
      <name val="Trebuchet MS"/>
      <family val="2"/>
      <scheme val="minor"/>
    </font>
    <font>
      <sz val="45"/>
      <color theme="1"/>
      <name val="Trebuchet MS"/>
      <family val="2"/>
      <scheme val="minor"/>
    </font>
    <font>
      <sz val="13"/>
      <color theme="1"/>
      <name val="Trebuchet MS"/>
      <family val="2"/>
      <scheme val="minor"/>
    </font>
    <font>
      <sz val="16"/>
      <color theme="1"/>
      <name val="Trebuchet MS"/>
      <family val="2"/>
      <scheme val="major"/>
    </font>
    <font>
      <sz val="36"/>
      <color theme="1"/>
      <name val="Trebuchet MS"/>
      <family val="2"/>
      <scheme val="major"/>
    </font>
    <font>
      <sz val="28"/>
      <color theme="1"/>
      <name val="Trebuchet MS"/>
      <family val="2"/>
      <scheme val="major"/>
    </font>
    <font>
      <sz val="26"/>
      <color theme="3"/>
      <name val="Trebuchet MS"/>
      <family val="2"/>
      <scheme val="major"/>
    </font>
    <font>
      <sz val="14"/>
      <color theme="3"/>
      <name val="Trebuchet MS"/>
      <family val="2"/>
      <scheme val="major"/>
    </font>
    <font>
      <sz val="11"/>
      <color theme="3"/>
      <name val="Trebuchet MS"/>
      <family val="2"/>
      <scheme val="major"/>
    </font>
    <font>
      <sz val="24"/>
      <color theme="3"/>
      <name val="Trebuchet MS"/>
      <family val="2"/>
      <scheme val="major"/>
    </font>
    <font>
      <sz val="9"/>
      <color theme="1"/>
      <name val="Trebuchet MS"/>
      <family val="2"/>
      <scheme val="minor"/>
    </font>
    <font>
      <sz val="12"/>
      <color theme="7" tint="-0.24994659260841701"/>
      <name val="Trebuchet MS"/>
      <family val="2"/>
      <scheme val="major"/>
    </font>
    <font>
      <sz val="12"/>
      <color theme="7" tint="-0.24994659260841701"/>
      <name val="Trebuchet MS"/>
      <family val="2"/>
      <scheme val="minor"/>
    </font>
    <font>
      <sz val="9"/>
      <color theme="1"/>
      <name val="Trebuchet MS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  <border>
      <left style="thin">
        <color theme="7" tint="0.79998168889431442"/>
      </left>
      <right/>
      <top/>
      <bottom/>
      <diagonal/>
    </border>
  </borders>
  <cellStyleXfs count="7">
    <xf numFmtId="0" fontId="0" fillId="2" borderId="0"/>
    <xf numFmtId="0" fontId="13" fillId="0" borderId="0" applyNumberFormat="0" applyFill="0" applyBorder="0" applyAlignment="0" applyProtection="0"/>
    <xf numFmtId="0" fontId="11" fillId="0" borderId="0" applyNumberFormat="0" applyFill="0" applyBorder="0" applyProtection="0">
      <alignment horizontal="left" indent="2"/>
    </xf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2" borderId="0" applyNumberFormat="0" applyFill="0" applyBorder="0" applyAlignment="0" applyProtection="0"/>
    <xf numFmtId="0" fontId="16" fillId="2" borderId="0" applyNumberFormat="0" applyFill="0" applyBorder="0" applyAlignment="0" applyProtection="0"/>
  </cellStyleXfs>
  <cellXfs count="63">
    <xf numFmtId="0" fontId="0" fillId="2" borderId="0" xfId="0"/>
    <xf numFmtId="0" fontId="0" fillId="2" borderId="0" xfId="0" applyFont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0" fillId="2" borderId="5" xfId="0" applyFont="1" applyBorder="1"/>
    <xf numFmtId="0" fontId="0" fillId="2" borderId="0" xfId="0" applyFont="1" applyBorder="1"/>
    <xf numFmtId="164" fontId="5" fillId="2" borderId="6" xfId="0" applyNumberFormat="1" applyFont="1" applyBorder="1" applyAlignment="1">
      <alignment horizontal="center"/>
    </xf>
    <xf numFmtId="0" fontId="0" fillId="2" borderId="1" xfId="0" applyFont="1" applyBorder="1"/>
    <xf numFmtId="164" fontId="5" fillId="2" borderId="7" xfId="0" applyNumberFormat="1" applyFont="1" applyBorder="1" applyAlignment="1">
      <alignment horizontal="center"/>
    </xf>
    <xf numFmtId="0" fontId="3" fillId="2" borderId="10" xfId="0" applyFont="1" applyBorder="1" applyAlignment="1">
      <alignment horizontal="center"/>
    </xf>
    <xf numFmtId="0" fontId="6" fillId="2" borderId="0" xfId="0" applyFont="1" applyBorder="1" applyAlignment="1">
      <alignment horizontal="left" indent="4"/>
    </xf>
    <xf numFmtId="164" fontId="5" fillId="2" borderId="9" xfId="0" applyNumberFormat="1" applyFont="1" applyBorder="1" applyAlignment="1">
      <alignment horizontal="center"/>
    </xf>
    <xf numFmtId="0" fontId="3" fillId="2" borderId="8" xfId="0" applyFont="1" applyBorder="1" applyAlignment="1">
      <alignment horizontal="center"/>
    </xf>
    <xf numFmtId="0" fontId="6" fillId="2" borderId="5" xfId="0" applyFont="1" applyBorder="1" applyAlignment="1">
      <alignment horizontal="left" indent="4"/>
    </xf>
    <xf numFmtId="0" fontId="4" fillId="2" borderId="1" xfId="0" applyFont="1" applyBorder="1" applyAlignment="1">
      <alignment horizontal="center"/>
    </xf>
    <xf numFmtId="0" fontId="1" fillId="2" borderId="5" xfId="0" applyFont="1" applyBorder="1" applyAlignment="1">
      <alignment horizontal="left" indent="4"/>
    </xf>
    <xf numFmtId="0" fontId="1" fillId="2" borderId="0" xfId="0" applyFont="1" applyBorder="1" applyAlignment="1">
      <alignment horizontal="left" indent="4"/>
    </xf>
    <xf numFmtId="0" fontId="1" fillId="2" borderId="0" xfId="0" applyFont="1"/>
    <xf numFmtId="0" fontId="11" fillId="2" borderId="2" xfId="2" applyFill="1" applyBorder="1">
      <alignment horizontal="left" indent="2"/>
    </xf>
    <xf numFmtId="0" fontId="12" fillId="2" borderId="11" xfId="3" applyFill="1" applyBorder="1" applyAlignment="1">
      <alignment horizontal="left" vertical="center" indent="4"/>
    </xf>
    <xf numFmtId="0" fontId="12" fillId="2" borderId="12" xfId="3" applyFill="1" applyBorder="1" applyAlignment="1">
      <alignment horizontal="left" vertical="center" indent="4"/>
    </xf>
    <xf numFmtId="0" fontId="11" fillId="2" borderId="4" xfId="2" applyFill="1" applyBorder="1">
      <alignment horizontal="left" indent="2"/>
    </xf>
    <xf numFmtId="0" fontId="11" fillId="2" borderId="10" xfId="2" applyFill="1" applyBorder="1" applyAlignment="1">
      <alignment horizontal="left" inden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right" vertical="center" indent="1"/>
    </xf>
    <xf numFmtId="0" fontId="0" fillId="2" borderId="0" xfId="0" applyFont="1" applyFill="1" applyBorder="1" applyAlignment="1">
      <alignment horizontal="left"/>
    </xf>
    <xf numFmtId="0" fontId="10" fillId="2" borderId="2" xfId="4" applyFill="1" applyBorder="1" applyAlignment="1">
      <alignment horizontal="left" indent="1"/>
    </xf>
    <xf numFmtId="0" fontId="14" fillId="2" borderId="0" xfId="0" applyFont="1" applyFill="1" applyBorder="1" applyAlignment="1">
      <alignment horizontal="left"/>
    </xf>
    <xf numFmtId="0" fontId="0" fillId="2" borderId="0" xfId="0" applyFill="1"/>
    <xf numFmtId="0" fontId="0" fillId="2" borderId="0" xfId="0" applyFill="1" applyAlignment="1">
      <alignment horizontal="left" indent="1"/>
    </xf>
    <xf numFmtId="0" fontId="0" fillId="2" borderId="2" xfId="0" applyFill="1" applyBorder="1"/>
    <xf numFmtId="0" fontId="0" fillId="2" borderId="3" xfId="0" applyFill="1" applyBorder="1"/>
    <xf numFmtId="0" fontId="7" fillId="2" borderId="3" xfId="0" applyFont="1" applyFill="1" applyBorder="1" applyAlignment="1">
      <alignment horizontal="left" indent="1"/>
    </xf>
    <xf numFmtId="0" fontId="15" fillId="2" borderId="0" xfId="5" applyBorder="1" applyAlignment="1">
      <alignment horizontal="center"/>
    </xf>
    <xf numFmtId="0" fontId="15" fillId="2" borderId="0" xfId="5" applyAlignment="1">
      <alignment horizontal="center"/>
    </xf>
    <xf numFmtId="0" fontId="15" fillId="2" borderId="0" xfId="5" applyFill="1" applyAlignment="1">
      <alignment horizontal="center"/>
    </xf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3" fontId="14" fillId="2" borderId="0" xfId="0" applyNumberFormat="1" applyFont="1" applyFill="1" applyBorder="1" applyAlignment="1">
      <alignment horizontal="right" vertical="center" indent="1"/>
    </xf>
    <xf numFmtId="0" fontId="0" fillId="2" borderId="13" xfId="0" applyFill="1" applyBorder="1"/>
    <xf numFmtId="164" fontId="8" fillId="2" borderId="0" xfId="0" applyNumberFormat="1" applyFont="1" applyFill="1" applyAlignment="1">
      <alignment horizontal="center" vertical="center"/>
    </xf>
    <xf numFmtId="0" fontId="13" fillId="2" borderId="0" xfId="1" applyFill="1" applyBorder="1" applyAlignment="1">
      <alignment horizontal="center" vertical="center"/>
    </xf>
    <xf numFmtId="0" fontId="13" fillId="2" borderId="0" xfId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right" vertical="center" indent="1"/>
    </xf>
    <xf numFmtId="3" fontId="0" fillId="2" borderId="0" xfId="0" applyNumberFormat="1" applyFill="1" applyBorder="1" applyAlignment="1">
      <alignment horizontal="right" vertical="center" indent="1"/>
    </xf>
    <xf numFmtId="3" fontId="0" fillId="2" borderId="0" xfId="0" applyNumberFormat="1" applyFill="1" applyAlignment="1">
      <alignment horizontal="right" vertical="center" indent="1"/>
    </xf>
    <xf numFmtId="165" fontId="8" fillId="2" borderId="6" xfId="0" applyNumberFormat="1" applyFont="1" applyBorder="1" applyAlignment="1">
      <alignment horizontal="center"/>
    </xf>
    <xf numFmtId="165" fontId="9" fillId="2" borderId="6" xfId="0" applyNumberFormat="1" applyFont="1" applyBorder="1" applyAlignment="1">
      <alignment horizontal="center"/>
    </xf>
    <xf numFmtId="165" fontId="2" fillId="5" borderId="0" xfId="0" applyNumberFormat="1" applyFont="1" applyFill="1" applyAlignment="1">
      <alignment horizontal="right" indent="1"/>
    </xf>
    <xf numFmtId="165" fontId="2" fillId="3" borderId="0" xfId="0" applyNumberFormat="1" applyFont="1" applyFill="1" applyAlignment="1">
      <alignment horizontal="right" indent="1"/>
    </xf>
    <xf numFmtId="165" fontId="2" fillId="4" borderId="0" xfId="0" applyNumberFormat="1" applyFont="1" applyFill="1" applyAlignment="1">
      <alignment horizontal="right" indent="1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 vertical="center"/>
    </xf>
    <xf numFmtId="3" fontId="17" fillId="2" borderId="0" xfId="0" applyNumberFormat="1" applyFont="1" applyFill="1" applyBorder="1" applyAlignment="1">
      <alignment horizontal="right" vertical="center" indent="1"/>
    </xf>
    <xf numFmtId="3" fontId="17" fillId="2" borderId="0" xfId="0" applyNumberFormat="1" applyFont="1" applyFill="1" applyAlignment="1">
      <alignment horizontal="right" vertical="center" indent="1"/>
    </xf>
    <xf numFmtId="165" fontId="8" fillId="2" borderId="0" xfId="0" applyNumberFormat="1" applyFont="1" applyFill="1" applyAlignment="1">
      <alignment horizontal="center" vertical="center"/>
    </xf>
    <xf numFmtId="0" fontId="13" fillId="2" borderId="0" xfId="1" applyFill="1" applyBorder="1" applyAlignment="1">
      <alignment horizontal="center" vertical="center"/>
    </xf>
    <xf numFmtId="0" fontId="13" fillId="2" borderId="0" xfId="1" applyFill="1" applyAlignment="1">
      <alignment horizontal="center" vertical="center"/>
    </xf>
  </cellXfs>
  <cellStyles count="7">
    <cellStyle name="Гиперссылка" xfId="5" builtinId="8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Название" xfId="4" builtinId="15" customBuiltin="1"/>
    <cellStyle name="Обычный" xfId="0" builtinId="0" customBuiltin="1"/>
    <cellStyle name="Открывавшаяся гиперссылка" xfId="6" builtinId="9" customBuiltin="1"/>
  </cellStyles>
  <dxfs count="7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rebuchet MS"/>
        <scheme val="minor"/>
      </font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Таблица &quot;Наличные&quot;" defaultPivotStyle="PivotStyleLight16">
    <tableStyle name="Таблица &quot;Наличные&quot;" pivot="0" count="5">
      <tableStyleElement type="wholeTable" dxfId="78"/>
      <tableStyleElement type="headerRow" dxfId="77"/>
      <tableStyleElement type="firstColumn" dxfId="76"/>
      <tableStyleElement type="secondRowStripe" dxfId="75"/>
      <tableStyleElement type="firstTotalCell" dxfId="74"/>
    </tableStyle>
    <tableStyle name="Таблица &quot;Инвестиции&quot;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Таблица &quot;Личные активы&quot;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Таблица &quot;Пенсионные активы&quot;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Таблица &quot;Защищенные&quot;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Таблица &quot;Незащищенные&quot;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АКТИВЫ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расчеты!$B$11:$B$14</c:f>
              <c:strCache>
                <c:ptCount val="4"/>
                <c:pt idx="0">
                  <c:v>НАЛИЧНЫЕ</c:v>
                </c:pt>
                <c:pt idx="1">
                  <c:v>ИНВЕСТИЦИИ</c:v>
                </c:pt>
                <c:pt idx="2">
                  <c:v>ПЕНСИОННЫЕ АКТИВЫ</c:v>
                </c:pt>
                <c:pt idx="3">
                  <c:v>ЛИЧНЫЕ АКТИВЫ</c:v>
                </c:pt>
              </c:strCache>
            </c:strRef>
          </c:cat>
          <c:val>
            <c:numRef>
              <c:f>расчеты!$C$11:$C$14</c:f>
              <c:numCache>
                <c:formatCode>#\ ##0\ "р."</c:formatCode>
                <c:ptCount val="4"/>
                <c:pt idx="0">
                  <c:v>1006000</c:v>
                </c:pt>
                <c:pt idx="1">
                  <c:v>300000</c:v>
                </c:pt>
                <c:pt idx="2">
                  <c:v>920000</c:v>
                </c:pt>
                <c:pt idx="3">
                  <c:v>5530000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ОБЯЗАТЕЛЬСТВА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расчеты!$B$18:$B$19</c:f>
              <c:strCache>
                <c:ptCount val="2"/>
                <c:pt idx="0">
                  <c:v>НЕЗАЩИЩЕННЫЕ</c:v>
                </c:pt>
                <c:pt idx="1">
                  <c:v>ЗАЩИЩЕННЫЕ</c:v>
                </c:pt>
              </c:strCache>
            </c:strRef>
          </c:cat>
          <c:val>
            <c:numRef>
              <c:f>расчеты!$C$18:$C$19</c:f>
              <c:numCache>
                <c:formatCode>#\ ##0\ "р."</c:formatCode>
                <c:ptCount val="2"/>
                <c:pt idx="0">
                  <c:v>714000</c:v>
                </c:pt>
                <c:pt idx="1">
                  <c:v>3710000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АКТИВЫ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расчеты!$B$11:$B$14</c:f>
              <c:strCache>
                <c:ptCount val="4"/>
                <c:pt idx="0">
                  <c:v>НАЛИЧНЫЕ</c:v>
                </c:pt>
                <c:pt idx="1">
                  <c:v>ИНВЕСТИЦИИ</c:v>
                </c:pt>
                <c:pt idx="2">
                  <c:v>ПЕНСИОННЫЕ АКТИВЫ</c:v>
                </c:pt>
                <c:pt idx="3">
                  <c:v>ЛИЧНЫЕ АКТИВЫ</c:v>
                </c:pt>
              </c:strCache>
            </c:strRef>
          </c:cat>
          <c:val>
            <c:numRef>
              <c:f>расчеты!$C$11:$C$14</c:f>
              <c:numCache>
                <c:formatCode>#\ ##0\ "р."</c:formatCode>
                <c:ptCount val="4"/>
                <c:pt idx="0">
                  <c:v>1006000</c:v>
                </c:pt>
                <c:pt idx="1">
                  <c:v>300000</c:v>
                </c:pt>
                <c:pt idx="2">
                  <c:v>920000</c:v>
                </c:pt>
                <c:pt idx="3">
                  <c:v>5530000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ОБЯЗАТЕЛЬСТВА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расчеты!$B$11:$B$14</c:f>
              <c:strCache>
                <c:ptCount val="4"/>
                <c:pt idx="0">
                  <c:v>НАЛИЧНЫЕ</c:v>
                </c:pt>
                <c:pt idx="1">
                  <c:v>ИНВЕСТИЦИИ</c:v>
                </c:pt>
                <c:pt idx="2">
                  <c:v>ПЕНСИОННЫЕ АКТИВЫ</c:v>
                </c:pt>
                <c:pt idx="3">
                  <c:v>ЛИЧНЫЕ АКТИВЫ</c:v>
                </c:pt>
              </c:strCache>
            </c:strRef>
          </c:cat>
          <c:val>
            <c:numRef>
              <c:f>расчеты!$C$18:$C$19</c:f>
              <c:numCache>
                <c:formatCode>#\ ##0\ "р."</c:formatCode>
                <c:ptCount val="2"/>
                <c:pt idx="0">
                  <c:v>714000</c:v>
                </c:pt>
                <c:pt idx="1">
                  <c:v>3710000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3" Type="http://schemas.openxmlformats.org/officeDocument/2006/relationships/image" Target="../media/image1.emf"/><Relationship Id="rId7" Type="http://schemas.openxmlformats.org/officeDocument/2006/relationships/image" Target="../media/image5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emf"/><Relationship Id="rId5" Type="http://schemas.openxmlformats.org/officeDocument/2006/relationships/image" Target="../media/image3.emf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3</xdr:row>
      <xdr:rowOff>0</xdr:rowOff>
    </xdr:from>
    <xdr:to>
      <xdr:col>3</xdr:col>
      <xdr:colOff>2333625</xdr:colOff>
      <xdr:row>9</xdr:row>
      <xdr:rowOff>85725</xdr:rowOff>
    </xdr:to>
    <xdr:graphicFrame macro="">
      <xdr:nvGraphicFramePr>
        <xdr:cNvPr id="20" name="Сводка всех активов" descr="Круговая диаграмма, на которой показана сводка активов" title="Сводка всех активов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219075</xdr:colOff>
      <xdr:row>3</xdr:row>
      <xdr:rowOff>28575</xdr:rowOff>
    </xdr:from>
    <xdr:to>
      <xdr:col>6</xdr:col>
      <xdr:colOff>2228850</xdr:colOff>
      <xdr:row>9</xdr:row>
      <xdr:rowOff>85725</xdr:rowOff>
    </xdr:to>
    <xdr:graphicFrame macro="">
      <xdr:nvGraphicFramePr>
        <xdr:cNvPr id="27" name="Сводка всех обязательств" descr="Круговая диаграмма, на которой показана сводка обязательств" title="Сводка всех обязательств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171450</xdr:colOff>
      <xdr:row>12</xdr:row>
      <xdr:rowOff>104775</xdr:rowOff>
    </xdr:from>
    <xdr:to>
      <xdr:col>6</xdr:col>
      <xdr:colOff>352425</xdr:colOff>
      <xdr:row>12</xdr:row>
      <xdr:rowOff>285750</xdr:rowOff>
    </xdr:to>
    <xdr:pic>
      <xdr:nvPicPr>
        <xdr:cNvPr id="12" name="Незащищенные" descr="&quot;&quot;" title="Цвет условного обозначения незащищенных обязательств (красный)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171450</xdr:colOff>
      <xdr:row>13</xdr:row>
      <xdr:rowOff>104775</xdr:rowOff>
    </xdr:from>
    <xdr:to>
      <xdr:col>6</xdr:col>
      <xdr:colOff>352425</xdr:colOff>
      <xdr:row>13</xdr:row>
      <xdr:rowOff>285750</xdr:rowOff>
    </xdr:to>
    <xdr:pic>
      <xdr:nvPicPr>
        <xdr:cNvPr id="13" name="Защищенные" descr="&quot;&quot;" title="Цвет условного обозначения защищенных обязательств (оранжевый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12</xdr:row>
      <xdr:rowOff>104775</xdr:rowOff>
    </xdr:from>
    <xdr:to>
      <xdr:col>3</xdr:col>
      <xdr:colOff>333375</xdr:colOff>
      <xdr:row>12</xdr:row>
      <xdr:rowOff>285750</xdr:rowOff>
    </xdr:to>
    <xdr:pic>
      <xdr:nvPicPr>
        <xdr:cNvPr id="15" name="Наличные" descr="&quot;&quot;" title="Цвет условного обозначения наличных (зеленый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373380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104775</xdr:rowOff>
    </xdr:from>
    <xdr:to>
      <xdr:col>3</xdr:col>
      <xdr:colOff>333375</xdr:colOff>
      <xdr:row>13</xdr:row>
      <xdr:rowOff>285750</xdr:rowOff>
    </xdr:to>
    <xdr:pic>
      <xdr:nvPicPr>
        <xdr:cNvPr id="16" name="Инвестиции" descr="&quot;&quot;" title="Цвет условного обозначения инвестиций (желтый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0957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14</xdr:row>
      <xdr:rowOff>104775</xdr:rowOff>
    </xdr:from>
    <xdr:to>
      <xdr:col>3</xdr:col>
      <xdr:colOff>333375</xdr:colOff>
      <xdr:row>14</xdr:row>
      <xdr:rowOff>285750</xdr:rowOff>
    </xdr:to>
    <xdr:pic>
      <xdr:nvPicPr>
        <xdr:cNvPr id="19" name="Пенсионные активы" descr="&quot;&quot;" title="Цвет условного обозначения пенсионных активов (голубой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4514850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15</xdr:row>
      <xdr:rowOff>95250</xdr:rowOff>
    </xdr:from>
    <xdr:to>
      <xdr:col>3</xdr:col>
      <xdr:colOff>333375</xdr:colOff>
      <xdr:row>15</xdr:row>
      <xdr:rowOff>276225</xdr:rowOff>
    </xdr:to>
    <xdr:pic>
      <xdr:nvPicPr>
        <xdr:cNvPr id="21" name="Личные активы" descr="&quot;&quot;" title="Цвет условного обозначения личных активов (сиреневый)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4175" y="4867275"/>
          <a:ext cx="18097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381000</xdr:rowOff>
    </xdr:from>
    <xdr:to>
      <xdr:col>1</xdr:col>
      <xdr:colOff>2524125</xdr:colOff>
      <xdr:row>10</xdr:row>
      <xdr:rowOff>104775</xdr:rowOff>
    </xdr:to>
    <xdr:graphicFrame macro="">
      <xdr:nvGraphicFramePr>
        <xdr:cNvPr id="10" name="Всего активов" descr="Круговая диаграмма, на которой показана сводка активов " title="Сводка всех активов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2</xdr:row>
      <xdr:rowOff>409575</xdr:rowOff>
    </xdr:from>
    <xdr:to>
      <xdr:col>1</xdr:col>
      <xdr:colOff>2524125</xdr:colOff>
      <xdr:row>10</xdr:row>
      <xdr:rowOff>133350</xdr:rowOff>
    </xdr:to>
    <xdr:graphicFrame macro="">
      <xdr:nvGraphicFramePr>
        <xdr:cNvPr id="17" name="Всего обязательств" descr="Круговая диаграмма, на которой показана сводка обязательств " title="Сводка всех обязательств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табл.Наличные" displayName="табл.Наличные" ref="D4:F13" totalsRowCount="1" headerRowDxfId="53" dataDxfId="52" totalsRowDxfId="51">
  <tableColumns count="3">
    <tableColumn id="3" name=" " dataDxfId="50" totalsRowDxfId="49"/>
    <tableColumn id="1" name="НАЛИЧНЫЕ" totalsRowLabel="ПРОМЕЖУТОЧНЫЙ ИТОГ" dataDxfId="48" totalsRowDxfId="47"/>
    <tableColumn id="2" name="СТОИМОСТЬ" totalsRowFunction="sum" dataDxfId="46" totalsRowDxfId="45"/>
  </tableColumns>
  <tableStyleInfo name="Таблица &quot;Наличные&quot;" showFirstColumn="1" showLastColumn="0" showRowStripes="1" showColumnStripes="0"/>
  <extLst>
    <ext xmlns:x14="http://schemas.microsoft.com/office/spreadsheetml/2009/9/main" uri="{504A1905-F514-4f6f-8877-14C23A59335A}">
      <x14:table altText="Наличные" altTextSummary="Описание всех наличных активов и их текущая стоимость."/>
    </ext>
  </extLst>
</table>
</file>

<file path=xl/tables/table2.xml><?xml version="1.0" encoding="utf-8"?>
<table xmlns="http://schemas.openxmlformats.org/spreadsheetml/2006/main" id="2" name="табл.Инвестиции" displayName="табл.Инвестиции" ref="D16:F23" totalsRowCount="1" headerRowDxfId="44" dataDxfId="43" totalsRowDxfId="42">
  <tableColumns count="3">
    <tableColumn id="3" name=" " dataDxfId="41" totalsRowDxfId="40"/>
    <tableColumn id="1" name="ИНВЕСТИЦИИ" totalsRowLabel="ПРОМЕЖУТОЧНЫЙ ИТОГ" dataDxfId="39" totalsRowDxfId="38"/>
    <tableColumn id="2" name="СТОИМОСТЬ" totalsRowFunction="sum" dataDxfId="37" totalsRowDxfId="36"/>
  </tableColumns>
  <tableStyleInfo name="Таблица &quot;Инвестиции&quot;" showFirstColumn="1" showLastColumn="0" showRowStripes="1" showColumnStripes="0"/>
  <extLst>
    <ext xmlns:x14="http://schemas.microsoft.com/office/spreadsheetml/2009/9/main" uri="{504A1905-F514-4f6f-8877-14C23A59335A}">
      <x14:table altText="Инвестиции" altTextSummary="Описание всех инвестиционных активов и их текущая стоимость."/>
    </ext>
  </extLst>
</table>
</file>

<file path=xl/tables/table3.xml><?xml version="1.0" encoding="utf-8"?>
<table xmlns="http://schemas.openxmlformats.org/spreadsheetml/2006/main" id="3" name="tblПенсия" displayName="tblПенсия" ref="H16:J23" totalsRowCount="1" headerRowDxfId="35" dataDxfId="34" totalsRowDxfId="33">
  <tableColumns count="3">
    <tableColumn id="3" name=" " dataDxfId="32" totalsRowDxfId="31"/>
    <tableColumn id="1" name="ПЕНСИОННЫЕ АКТИВЫ" totalsRowLabel="ПРОМЕЖУТОЧНЫЙ ИТОГ" dataDxfId="30" totalsRowDxfId="29"/>
    <tableColumn id="2" name="СТОИМОСТЬ" totalsRowFunction="sum" dataDxfId="28" totalsRowDxfId="27"/>
  </tableColumns>
  <tableStyleInfo name="Таблица &quot;Пенсионные активы&quot;" showFirstColumn="1" showLastColumn="0" showRowStripes="1" showColumnStripes="0"/>
  <extLst>
    <ext xmlns:x14="http://schemas.microsoft.com/office/spreadsheetml/2009/9/main" uri="{504A1905-F514-4f6f-8877-14C23A59335A}">
      <x14:table altText="Пенсионные активы" altTextSummary="Описание всех пенсионных активов и их текущая стоимость."/>
    </ext>
  </extLst>
</table>
</file>

<file path=xl/tables/table4.xml><?xml version="1.0" encoding="utf-8"?>
<table xmlns="http://schemas.openxmlformats.org/spreadsheetml/2006/main" id="6" name="табл.ЛичныеАктивы" displayName="табл.ЛичныеАктивы" ref="H4:J13" totalsRowCount="1" headerRowDxfId="26" dataDxfId="25" totalsRowDxfId="24">
  <tableColumns count="3">
    <tableColumn id="3" name=" " dataDxfId="23" totalsRowDxfId="22"/>
    <tableColumn id="1" name="ЛИЧНЫЕ АКТИВЫ" totalsRowLabel="ПРОМЕЖУТОЧНЫЙ ИТОГ" dataDxfId="21" totalsRowDxfId="20"/>
    <tableColumn id="2" name="СТОИМОСТЬ" totalsRowFunction="sum" dataDxfId="19" totalsRowDxfId="18"/>
  </tableColumns>
  <tableStyleInfo name="Таблица &quot;Личные активы&quot;" showFirstColumn="1" showLastColumn="0" showRowStripes="1" showColumnStripes="0"/>
  <extLst>
    <ext xmlns:x14="http://schemas.microsoft.com/office/spreadsheetml/2009/9/main" uri="{504A1905-F514-4f6f-8877-14C23A59335A}">
      <x14:table altText="Личные активы" altTextSummary="Описание всех личных активов и их текущая стоимость."/>
    </ext>
  </extLst>
</table>
</file>

<file path=xl/tables/table5.xml><?xml version="1.0" encoding="utf-8"?>
<table xmlns="http://schemas.openxmlformats.org/spreadsheetml/2006/main" id="4" name="табл.Незащищенные" displayName="табл.Незащищенные" ref="D4:F13" totalsRowCount="1" headerRowDxfId="17" dataDxfId="16" totalsRowDxfId="15">
  <tableColumns count="3">
    <tableColumn id="3" name=" " dataDxfId="14" totalsRowDxfId="13"/>
    <tableColumn id="1" name="НЕЗАЩИЩЕННЫЕ" totalsRowLabel="ПРОМЕЖУТОЧНЫЙ ИТОГ" dataDxfId="12" totalsRowDxfId="11"/>
    <tableColumn id="2" name="ДОЛГ" totalsRowFunction="sum" dataDxfId="10" totalsRowDxfId="9"/>
  </tableColumns>
  <tableStyleInfo name="Таблица &quot;Незащищенные&quot;" showFirstColumn="1" showLastColumn="0" showRowStripes="1" showColumnStripes="0"/>
  <extLst>
    <ext xmlns:x14="http://schemas.microsoft.com/office/spreadsheetml/2009/9/main" uri="{504A1905-F514-4f6f-8877-14C23A59335A}">
      <x14:table altText="Незащищенные" altTextSummary="Описание всех незащищенных обязательств и их текущая стоимость. "/>
    </ext>
  </extLst>
</table>
</file>

<file path=xl/tables/table6.xml><?xml version="1.0" encoding="utf-8"?>
<table xmlns="http://schemas.openxmlformats.org/spreadsheetml/2006/main" id="5" name="табл.Защищенные" displayName="табл.Защищенные" ref="H4:J13" totalsRowCount="1" headerRowDxfId="8" dataDxfId="7" totalsRowDxfId="6">
  <tableColumns count="3">
    <tableColumn id="3" name=" " dataDxfId="5" totalsRowDxfId="4"/>
    <tableColumn id="1" name="ЗАЩИЩЕННЫЕ" totalsRowLabel="ПРОМЕЖУТОЧНЫЙ ИТОГ" dataDxfId="3" totalsRowDxfId="2"/>
    <tableColumn id="2" name="ДОЛГ" totalsRowFunction="sum" dataDxfId="1" totalsRowDxfId="0"/>
  </tableColumns>
  <tableStyleInfo name="Таблица &quot;Защищенные&quot;" showFirstColumn="1" showLastColumn="0" showRowStripes="1" showColumnStripes="0"/>
  <extLst>
    <ext xmlns:x14="http://schemas.microsoft.com/office/spreadsheetml/2009/9/main" uri="{504A1905-F514-4f6f-8877-14C23A59335A}">
      <x14:table altText="Защищенные" altTextSummary="Описание всех защищенных обязательств и их текущая стоимость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ash Flow Statemen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tabSelected="1" zoomScaleNormal="100" workbookViewId="0"/>
  </sheetViews>
  <sheetFormatPr defaultColWidth="9" defaultRowHeight="15" x14ac:dyDescent="0.35"/>
  <cols>
    <col min="1" max="1" width="2.5" style="1" customWidth="1"/>
    <col min="2" max="2" width="70" style="1" customWidth="1"/>
    <col min="3" max="3" width="3" style="1" customWidth="1"/>
    <col min="4" max="4" width="45.33203125" style="1" customWidth="1"/>
    <col min="5" max="5" width="3" style="1" customWidth="1"/>
    <col min="6" max="6" width="5.33203125" style="1" customWidth="1"/>
    <col min="7" max="7" width="54.5" style="1" customWidth="1"/>
    <col min="8" max="8" width="2.5" style="1" customWidth="1"/>
    <col min="9" max="16384" width="9" style="1"/>
  </cols>
  <sheetData>
    <row r="1" spans="1:8" s="29" customFormat="1" ht="18.75" customHeight="1" x14ac:dyDescent="0.35">
      <c r="B1" s="30"/>
    </row>
    <row r="2" spans="1:8" s="29" customFormat="1" ht="33.75" customHeight="1" thickBot="1" x14ac:dyDescent="0.55000000000000004">
      <c r="B2" s="27" t="s">
        <v>0</v>
      </c>
      <c r="C2" s="31"/>
      <c r="D2" s="31"/>
      <c r="E2" s="31"/>
      <c r="F2" s="32"/>
      <c r="G2" s="19" t="s">
        <v>8</v>
      </c>
      <c r="H2" s="29" t="s">
        <v>13</v>
      </c>
    </row>
    <row r="3" spans="1:8" s="29" customFormat="1" ht="34.5" customHeight="1" thickTop="1" x14ac:dyDescent="0.35">
      <c r="B3" s="30"/>
    </row>
    <row r="4" spans="1:8" ht="18.75" customHeight="1" x14ac:dyDescent="0.35">
      <c r="C4" s="8"/>
      <c r="D4" s="6"/>
      <c r="E4" s="5"/>
      <c r="F4" s="6"/>
    </row>
    <row r="5" spans="1:8" ht="18.75" customHeight="1" x14ac:dyDescent="0.35">
      <c r="C5" s="8"/>
      <c r="D5" s="6"/>
      <c r="E5" s="5"/>
      <c r="F5" s="6"/>
    </row>
    <row r="6" spans="1:8" ht="18.75" customHeight="1" x14ac:dyDescent="0.35">
      <c r="C6" s="8"/>
      <c r="D6" s="6"/>
      <c r="E6" s="5"/>
      <c r="F6" s="6"/>
    </row>
    <row r="7" spans="1:8" ht="18.75" customHeight="1" x14ac:dyDescent="0.35">
      <c r="C7" s="8"/>
      <c r="D7" s="6"/>
      <c r="E7" s="5"/>
      <c r="F7" s="6"/>
    </row>
    <row r="8" spans="1:8" ht="18.75" customHeight="1" x14ac:dyDescent="0.35">
      <c r="C8" s="8"/>
      <c r="D8" s="6"/>
      <c r="E8" s="5"/>
      <c r="F8" s="6"/>
    </row>
    <row r="9" spans="1:8" ht="18.75" customHeight="1" x14ac:dyDescent="0.35">
      <c r="C9" s="8"/>
      <c r="D9" s="6"/>
      <c r="E9" s="5"/>
      <c r="F9" s="6"/>
    </row>
    <row r="10" spans="1:8" x14ac:dyDescent="0.35">
      <c r="C10" s="8"/>
      <c r="D10" s="6"/>
      <c r="E10" s="5"/>
      <c r="F10" s="6"/>
    </row>
    <row r="11" spans="1:8" ht="42.75" customHeight="1" thickBot="1" x14ac:dyDescent="0.95">
      <c r="A11" s="6"/>
      <c r="B11" s="51">
        <f>ЧистаяСтоимость</f>
        <v>3332000</v>
      </c>
      <c r="C11" s="12"/>
      <c r="D11" s="52">
        <f>ИтогоАктивов</f>
        <v>7756000</v>
      </c>
      <c r="E11" s="9"/>
      <c r="F11" s="7"/>
      <c r="G11" s="52">
        <f>ИтогоОбязательств</f>
        <v>4424000</v>
      </c>
    </row>
    <row r="12" spans="1:8" ht="33.75" customHeight="1" x14ac:dyDescent="0.65">
      <c r="B12" s="44" t="s">
        <v>1</v>
      </c>
      <c r="C12" s="15"/>
      <c r="D12" s="23" t="s">
        <v>2</v>
      </c>
      <c r="E12" s="13"/>
      <c r="F12" s="10"/>
      <c r="G12" s="23" t="s">
        <v>9</v>
      </c>
    </row>
    <row r="13" spans="1:8" ht="30.75" customHeight="1" thickBot="1" x14ac:dyDescent="0.4">
      <c r="C13" s="8"/>
      <c r="D13" s="20" t="s">
        <v>3</v>
      </c>
      <c r="E13" s="16"/>
      <c r="F13" s="17"/>
      <c r="G13" s="20" t="s">
        <v>10</v>
      </c>
    </row>
    <row r="14" spans="1:8" ht="30.75" customHeight="1" thickBot="1" x14ac:dyDescent="0.4">
      <c r="C14" s="8"/>
      <c r="D14" s="21" t="s">
        <v>4</v>
      </c>
      <c r="E14" s="16"/>
      <c r="F14" s="17"/>
      <c r="G14" s="20" t="s">
        <v>11</v>
      </c>
    </row>
    <row r="15" spans="1:8" ht="30.75" customHeight="1" thickBot="1" x14ac:dyDescent="0.4">
      <c r="C15" s="8"/>
      <c r="D15" s="21" t="s">
        <v>5</v>
      </c>
      <c r="E15" s="16"/>
      <c r="F15" s="17"/>
      <c r="G15" s="18"/>
    </row>
    <row r="16" spans="1:8" ht="30.75" customHeight="1" thickBot="1" x14ac:dyDescent="0.4">
      <c r="C16" s="8"/>
      <c r="D16" s="21" t="s">
        <v>6</v>
      </c>
      <c r="E16" s="16"/>
      <c r="F16" s="17"/>
      <c r="G16" s="18"/>
    </row>
    <row r="17" spans="3:7" ht="24.75" customHeight="1" x14ac:dyDescent="0.35">
      <c r="C17" s="8"/>
      <c r="D17" s="11"/>
      <c r="E17" s="14"/>
      <c r="F17" s="11"/>
    </row>
    <row r="18" spans="3:7" ht="24.75" customHeight="1" x14ac:dyDescent="0.35">
      <c r="C18" s="8"/>
      <c r="D18" s="34" t="s">
        <v>7</v>
      </c>
      <c r="E18" s="14"/>
      <c r="F18" s="11"/>
      <c r="G18" s="35" t="s">
        <v>12</v>
      </c>
    </row>
    <row r="19" spans="3:7" ht="18.75" customHeight="1" x14ac:dyDescent="0.35">
      <c r="C19" s="8"/>
      <c r="D19" s="6"/>
      <c r="E19" s="5"/>
      <c r="F19" s="6"/>
    </row>
  </sheetData>
  <hyperlinks>
    <hyperlink ref="D18" location="Активы!A1" tooltip="Нажмите для просмотра активов" display="ПРОСМОТР АКТИВОВ &gt;"/>
    <hyperlink ref="G18" location="Обязательства!A1" tooltip="Нажмите для просмотра обязательств" display="ПРОСМОТР ОБЯЗАТЕЛЬСТВ &gt;"/>
  </hyperlinks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1:K25"/>
  <sheetViews>
    <sheetView showGridLines="0" zoomScaleNormal="100" workbookViewId="0"/>
  </sheetViews>
  <sheetFormatPr defaultColWidth="6.6640625" defaultRowHeight="18.75" customHeight="1" x14ac:dyDescent="0.35"/>
  <cols>
    <col min="1" max="1" width="2.5" style="29" customWidth="1"/>
    <col min="2" max="2" width="51.5" style="30" customWidth="1"/>
    <col min="3" max="3" width="0.5" style="30" customWidth="1"/>
    <col min="4" max="4" width="2.83203125" style="29" customWidth="1"/>
    <col min="5" max="5" width="48.83203125" style="29" customWidth="1"/>
    <col min="6" max="6" width="14.83203125" style="50" customWidth="1"/>
    <col min="7" max="7" width="5.6640625" style="29" customWidth="1"/>
    <col min="8" max="8" width="2.83203125" style="29" customWidth="1"/>
    <col min="9" max="9" width="45.5" style="29" customWidth="1"/>
    <col min="10" max="10" width="14.83203125" style="50" customWidth="1"/>
    <col min="11" max="11" width="2.5" style="29" customWidth="1"/>
    <col min="12" max="16384" width="6.6640625" style="29"/>
  </cols>
  <sheetData>
    <row r="1" spans="2:11" ht="18.75" customHeight="1" x14ac:dyDescent="0.35">
      <c r="F1" s="46"/>
      <c r="J1" s="46"/>
    </row>
    <row r="2" spans="2:11" ht="33.75" customHeight="1" thickBot="1" x14ac:dyDescent="0.55000000000000004">
      <c r="B2" s="27" t="s">
        <v>14</v>
      </c>
      <c r="C2" s="27"/>
      <c r="D2" s="31"/>
      <c r="E2" s="31"/>
      <c r="F2" s="47"/>
      <c r="G2" s="31"/>
      <c r="H2" s="32"/>
      <c r="I2" s="22" t="s">
        <v>8</v>
      </c>
      <c r="J2" s="47"/>
      <c r="K2" s="29" t="s">
        <v>13</v>
      </c>
    </row>
    <row r="3" spans="2:11" ht="34.5" customHeight="1" thickTop="1" x14ac:dyDescent="0.35">
      <c r="F3" s="46"/>
      <c r="J3" s="46"/>
    </row>
    <row r="4" spans="2:11" ht="18.75" customHeight="1" x14ac:dyDescent="0.35">
      <c r="D4" s="24" t="s">
        <v>13</v>
      </c>
      <c r="E4" s="24" t="s">
        <v>16</v>
      </c>
      <c r="F4" s="48" t="s">
        <v>33</v>
      </c>
      <c r="H4" s="24" t="s">
        <v>13</v>
      </c>
      <c r="I4" s="24" t="s">
        <v>34</v>
      </c>
      <c r="J4" s="48" t="s">
        <v>33</v>
      </c>
    </row>
    <row r="5" spans="2:11" ht="18.75" customHeight="1" x14ac:dyDescent="0.35">
      <c r="D5" s="24"/>
      <c r="E5" s="24" t="s">
        <v>17</v>
      </c>
      <c r="F5" s="25">
        <v>40000</v>
      </c>
      <c r="H5" s="24"/>
      <c r="I5" s="24" t="s">
        <v>35</v>
      </c>
      <c r="J5" s="25">
        <v>4660000</v>
      </c>
    </row>
    <row r="6" spans="2:11" ht="18.75" customHeight="1" x14ac:dyDescent="0.35">
      <c r="D6" s="24"/>
      <c r="E6" s="24" t="s">
        <v>18</v>
      </c>
      <c r="F6" s="25">
        <v>50000</v>
      </c>
      <c r="H6" s="24"/>
      <c r="I6" s="24" t="s">
        <v>36</v>
      </c>
      <c r="J6" s="25"/>
    </row>
    <row r="7" spans="2:11" ht="18.75" customHeight="1" x14ac:dyDescent="0.35">
      <c r="D7" s="24"/>
      <c r="E7" s="24" t="s">
        <v>19</v>
      </c>
      <c r="F7" s="25">
        <v>80000</v>
      </c>
      <c r="H7" s="24"/>
      <c r="I7" s="24" t="s">
        <v>37</v>
      </c>
      <c r="J7" s="25"/>
    </row>
    <row r="8" spans="2:11" ht="18.75" customHeight="1" x14ac:dyDescent="0.35">
      <c r="D8" s="24"/>
      <c r="E8" s="24" t="s">
        <v>20</v>
      </c>
      <c r="F8" s="25">
        <v>66000</v>
      </c>
      <c r="H8" s="24"/>
      <c r="I8" s="24" t="s">
        <v>38</v>
      </c>
      <c r="J8" s="25">
        <v>640000</v>
      </c>
    </row>
    <row r="9" spans="2:11" ht="18.75" customHeight="1" x14ac:dyDescent="0.35">
      <c r="D9" s="24"/>
      <c r="E9" s="24" t="s">
        <v>21</v>
      </c>
      <c r="F9" s="25">
        <v>280000</v>
      </c>
      <c r="H9" s="24"/>
      <c r="I9" s="24" t="s">
        <v>39</v>
      </c>
      <c r="J9" s="25">
        <v>200000</v>
      </c>
    </row>
    <row r="10" spans="2:11" ht="18.75" customHeight="1" x14ac:dyDescent="0.35">
      <c r="D10" s="24"/>
      <c r="E10" s="24" t="s">
        <v>22</v>
      </c>
      <c r="F10" s="25"/>
      <c r="H10" s="24"/>
      <c r="I10" s="24" t="s">
        <v>40</v>
      </c>
      <c r="J10" s="25"/>
    </row>
    <row r="11" spans="2:11" ht="18.75" customHeight="1" x14ac:dyDescent="0.35">
      <c r="D11" s="24"/>
      <c r="E11" s="24" t="s">
        <v>23</v>
      </c>
      <c r="F11" s="25">
        <v>490000</v>
      </c>
      <c r="H11" s="24"/>
      <c r="I11" s="24" t="s">
        <v>41</v>
      </c>
      <c r="J11" s="25">
        <v>30000</v>
      </c>
    </row>
    <row r="12" spans="2:11" ht="18.75" customHeight="1" x14ac:dyDescent="0.35">
      <c r="B12" s="60">
        <f>ИтогоАктивов</f>
        <v>7756000</v>
      </c>
      <c r="C12" s="42"/>
      <c r="D12" s="24"/>
      <c r="E12" s="38" t="s">
        <v>24</v>
      </c>
      <c r="F12" s="25"/>
      <c r="I12" s="38" t="s">
        <v>42</v>
      </c>
    </row>
    <row r="13" spans="2:11" ht="18.75" customHeight="1" x14ac:dyDescent="0.35">
      <c r="B13" s="60"/>
      <c r="C13" s="42"/>
      <c r="D13" s="56"/>
      <c r="E13" s="57" t="s">
        <v>25</v>
      </c>
      <c r="F13" s="58">
        <f>SUBTOTAL(109,табл.Наличные[СТОИМОСТЬ])</f>
        <v>1006000</v>
      </c>
      <c r="H13" s="56"/>
      <c r="I13" s="57" t="s">
        <v>25</v>
      </c>
      <c r="J13" s="58">
        <f>SUBTOTAL(109,табл.ЛичныеАктивы[СТОИМОСТЬ])</f>
        <v>5530000</v>
      </c>
    </row>
    <row r="14" spans="2:11" ht="18.75" customHeight="1" x14ac:dyDescent="0.35">
      <c r="B14" s="61" t="s">
        <v>2</v>
      </c>
      <c r="C14" s="43"/>
      <c r="D14" s="26"/>
      <c r="E14" s="24"/>
      <c r="F14" s="25"/>
      <c r="H14" s="28"/>
      <c r="I14" s="39"/>
      <c r="J14" s="40"/>
    </row>
    <row r="15" spans="2:11" ht="18.75" customHeight="1" x14ac:dyDescent="0.35">
      <c r="B15" s="61"/>
      <c r="C15" s="43"/>
      <c r="D15" s="41"/>
      <c r="E15" s="37"/>
      <c r="F15" s="49"/>
      <c r="H15" s="45"/>
      <c r="I15" s="45"/>
    </row>
    <row r="16" spans="2:11" ht="18.75" customHeight="1" x14ac:dyDescent="0.35">
      <c r="B16" s="36" t="s">
        <v>12</v>
      </c>
      <c r="C16" s="36"/>
      <c r="D16" s="24" t="s">
        <v>13</v>
      </c>
      <c r="E16" s="24" t="s">
        <v>26</v>
      </c>
      <c r="F16" s="25" t="s">
        <v>33</v>
      </c>
      <c r="H16" s="24" t="s">
        <v>13</v>
      </c>
      <c r="I16" s="24" t="s">
        <v>43</v>
      </c>
      <c r="J16" s="25" t="s">
        <v>33</v>
      </c>
    </row>
    <row r="17" spans="2:10" ht="18.75" customHeight="1" x14ac:dyDescent="0.35">
      <c r="B17" s="36" t="s">
        <v>15</v>
      </c>
      <c r="C17" s="36"/>
      <c r="D17" s="24"/>
      <c r="E17" s="24" t="s">
        <v>27</v>
      </c>
      <c r="F17" s="25">
        <v>300000</v>
      </c>
      <c r="H17" s="24"/>
      <c r="I17" s="24" t="s">
        <v>44</v>
      </c>
      <c r="J17" s="25"/>
    </row>
    <row r="18" spans="2:10" ht="18.75" customHeight="1" x14ac:dyDescent="0.35">
      <c r="D18" s="24"/>
      <c r="E18" s="24" t="s">
        <v>28</v>
      </c>
      <c r="F18" s="25"/>
      <c r="H18" s="24"/>
      <c r="I18" s="24" t="s">
        <v>45</v>
      </c>
      <c r="J18" s="25"/>
    </row>
    <row r="19" spans="2:10" ht="18.75" customHeight="1" x14ac:dyDescent="0.35">
      <c r="D19" s="24"/>
      <c r="E19" s="24" t="s">
        <v>29</v>
      </c>
      <c r="F19" s="25"/>
      <c r="H19" s="24"/>
      <c r="I19" s="24" t="s">
        <v>46</v>
      </c>
      <c r="J19" s="25"/>
    </row>
    <row r="20" spans="2:10" ht="18.75" customHeight="1" x14ac:dyDescent="0.35">
      <c r="D20" s="24"/>
      <c r="E20" s="24" t="s">
        <v>30</v>
      </c>
      <c r="F20" s="25"/>
      <c r="H20" s="24"/>
      <c r="I20" s="24" t="s">
        <v>73</v>
      </c>
      <c r="J20" s="25">
        <v>920000</v>
      </c>
    </row>
    <row r="21" spans="2:10" ht="18.75" customHeight="1" x14ac:dyDescent="0.35">
      <c r="D21" s="24"/>
      <c r="E21" s="24" t="s">
        <v>31</v>
      </c>
      <c r="F21" s="25"/>
      <c r="H21" s="24"/>
      <c r="I21" s="24" t="s">
        <v>47</v>
      </c>
      <c r="J21" s="25"/>
    </row>
    <row r="22" spans="2:10" ht="18.75" customHeight="1" x14ac:dyDescent="0.35">
      <c r="D22" s="24"/>
      <c r="E22" s="24" t="s">
        <v>32</v>
      </c>
      <c r="F22" s="25"/>
      <c r="H22" s="24"/>
      <c r="I22" s="24" t="s">
        <v>48</v>
      </c>
      <c r="J22" s="25"/>
    </row>
    <row r="23" spans="2:10" ht="18.75" customHeight="1" x14ac:dyDescent="0.35">
      <c r="D23" s="56"/>
      <c r="E23" s="57" t="s">
        <v>25</v>
      </c>
      <c r="F23" s="59">
        <f>SUBTOTAL(109,табл.Инвестиции[СТОИМОСТЬ])</f>
        <v>300000</v>
      </c>
      <c r="H23" s="56"/>
      <c r="I23" s="57" t="s">
        <v>25</v>
      </c>
      <c r="J23" s="59">
        <f>SUBTOTAL(109,tblПенсия[СТОИМОСТЬ])</f>
        <v>920000</v>
      </c>
    </row>
    <row r="24" spans="2:10" ht="18.75" customHeight="1" x14ac:dyDescent="0.35">
      <c r="D24" s="26"/>
      <c r="E24" s="24"/>
      <c r="F24" s="25"/>
      <c r="H24" s="26"/>
      <c r="I24" s="24"/>
      <c r="J24" s="25"/>
    </row>
    <row r="25" spans="2:10" ht="18.75" customHeight="1" x14ac:dyDescent="0.35">
      <c r="D25" s="45"/>
      <c r="E25" s="45"/>
      <c r="H25" s="45"/>
      <c r="I25" s="45"/>
    </row>
  </sheetData>
  <mergeCells count="2">
    <mergeCell ref="B12:B13"/>
    <mergeCell ref="B14:B15"/>
  </mergeCells>
  <hyperlinks>
    <hyperlink ref="B16" location="Обязательства!A1" tooltip="Нажмите для просмотра обязательств" display="ПРОСМОТР ОБЯЗАТЕЛЬСТВ &gt;"/>
    <hyperlink ref="B17" location="'Панель мониторинга'!A1" tooltip="Нажмите для просмотра панели мониторинга" display="&lt; ПРОСМОТР ПАНЕЛИ МОНИТОРИНГА"/>
  </hyperlinks>
  <printOptions horizontalCentered="1"/>
  <pageMargins left="0.7" right="0.7" top="0.75" bottom="0.75" header="0.3" footer="0.3"/>
  <pageSetup scale="90"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1:K18"/>
  <sheetViews>
    <sheetView showGridLines="0" zoomScaleNormal="100" workbookViewId="0"/>
  </sheetViews>
  <sheetFormatPr defaultColWidth="6.6640625" defaultRowHeight="18.75" customHeight="1" x14ac:dyDescent="0.35"/>
  <cols>
    <col min="1" max="1" width="2.5" style="29" customWidth="1"/>
    <col min="2" max="2" width="60.83203125" style="29" customWidth="1"/>
    <col min="3" max="3" width="0.5" style="29" customWidth="1"/>
    <col min="4" max="4" width="2.83203125" style="29" customWidth="1"/>
    <col min="5" max="5" width="47.1640625" style="29" customWidth="1"/>
    <col min="6" max="6" width="14.83203125" style="50" customWidth="1"/>
    <col min="7" max="7" width="5.6640625" style="29" customWidth="1"/>
    <col min="8" max="8" width="2.83203125" style="29" customWidth="1"/>
    <col min="9" max="9" width="54.33203125" style="29" customWidth="1"/>
    <col min="10" max="10" width="14.83203125" style="50" customWidth="1"/>
    <col min="11" max="11" width="2.5" style="29" customWidth="1"/>
    <col min="12" max="16384" width="6.6640625" style="29"/>
  </cols>
  <sheetData>
    <row r="1" spans="2:11" ht="18.75" customHeight="1" x14ac:dyDescent="0.35">
      <c r="F1" s="46"/>
      <c r="J1" s="46"/>
    </row>
    <row r="2" spans="2:11" ht="33.75" customHeight="1" thickBot="1" x14ac:dyDescent="0.55000000000000004">
      <c r="B2" s="27" t="s">
        <v>49</v>
      </c>
      <c r="C2" s="27"/>
      <c r="D2" s="31"/>
      <c r="E2" s="31"/>
      <c r="F2" s="47"/>
      <c r="G2" s="31"/>
      <c r="H2" s="33"/>
      <c r="I2" s="22" t="s">
        <v>8</v>
      </c>
      <c r="J2" s="47"/>
      <c r="K2" s="29" t="s">
        <v>13</v>
      </c>
    </row>
    <row r="3" spans="2:11" ht="34.5" customHeight="1" thickTop="1" x14ac:dyDescent="0.35">
      <c r="B3" s="30"/>
      <c r="C3" s="30"/>
      <c r="F3" s="46"/>
      <c r="J3" s="46"/>
    </row>
    <row r="4" spans="2:11" ht="18.75" customHeight="1" x14ac:dyDescent="0.35">
      <c r="D4" s="24" t="s">
        <v>13</v>
      </c>
      <c r="E4" s="24" t="s">
        <v>51</v>
      </c>
      <c r="F4" s="48" t="s">
        <v>60</v>
      </c>
      <c r="H4" s="24" t="s">
        <v>13</v>
      </c>
      <c r="I4" s="24" t="s">
        <v>61</v>
      </c>
      <c r="J4" s="48" t="s">
        <v>60</v>
      </c>
    </row>
    <row r="5" spans="2:11" ht="18.75" customHeight="1" x14ac:dyDescent="0.35">
      <c r="D5" s="24"/>
      <c r="E5" s="24" t="s">
        <v>52</v>
      </c>
      <c r="F5" s="25">
        <v>24000</v>
      </c>
      <c r="H5" s="24"/>
      <c r="I5" s="24" t="s">
        <v>62</v>
      </c>
      <c r="J5" s="25">
        <v>290000</v>
      </c>
    </row>
    <row r="6" spans="2:11" ht="18.75" customHeight="1" x14ac:dyDescent="0.35">
      <c r="D6" s="24"/>
      <c r="E6" s="24" t="s">
        <v>53</v>
      </c>
      <c r="F6" s="25">
        <v>60000</v>
      </c>
      <c r="H6" s="24"/>
      <c r="I6" s="24" t="s">
        <v>63</v>
      </c>
      <c r="J6" s="25"/>
    </row>
    <row r="7" spans="2:11" ht="18.75" customHeight="1" x14ac:dyDescent="0.35">
      <c r="D7" s="24"/>
      <c r="E7" s="24" t="s">
        <v>54</v>
      </c>
      <c r="F7" s="25">
        <v>350000</v>
      </c>
      <c r="H7" s="24"/>
      <c r="I7" s="24" t="s">
        <v>64</v>
      </c>
      <c r="J7" s="25"/>
    </row>
    <row r="8" spans="2:11" ht="18.75" customHeight="1" x14ac:dyDescent="0.35">
      <c r="D8" s="24"/>
      <c r="E8" s="24" t="s">
        <v>55</v>
      </c>
      <c r="F8" s="25"/>
      <c r="H8" s="24"/>
      <c r="I8" s="24" t="s">
        <v>65</v>
      </c>
      <c r="J8" s="25">
        <v>2880000</v>
      </c>
    </row>
    <row r="9" spans="2:11" ht="18.75" customHeight="1" x14ac:dyDescent="0.35">
      <c r="D9" s="24"/>
      <c r="E9" s="24" t="s">
        <v>56</v>
      </c>
      <c r="F9" s="25"/>
      <c r="H9" s="24"/>
      <c r="I9" s="24" t="s">
        <v>66</v>
      </c>
      <c r="J9" s="25">
        <v>420000</v>
      </c>
    </row>
    <row r="10" spans="2:11" ht="18.75" customHeight="1" x14ac:dyDescent="0.35">
      <c r="D10" s="24"/>
      <c r="E10" s="24" t="s">
        <v>57</v>
      </c>
      <c r="F10" s="25">
        <v>160000</v>
      </c>
      <c r="H10" s="24"/>
      <c r="I10" s="24" t="s">
        <v>57</v>
      </c>
      <c r="J10" s="25"/>
    </row>
    <row r="11" spans="2:11" ht="18.75" customHeight="1" x14ac:dyDescent="0.35">
      <c r="D11" s="24"/>
      <c r="E11" s="24" t="s">
        <v>58</v>
      </c>
      <c r="F11" s="25">
        <v>120000</v>
      </c>
      <c r="H11" s="24"/>
      <c r="I11" s="24" t="s">
        <v>67</v>
      </c>
      <c r="J11" s="25">
        <v>80000</v>
      </c>
    </row>
    <row r="12" spans="2:11" ht="18.75" customHeight="1" x14ac:dyDescent="0.35">
      <c r="B12" s="60">
        <f>ИтогоОбязательств</f>
        <v>4424000</v>
      </c>
      <c r="C12" s="42"/>
      <c r="E12" s="38" t="s">
        <v>59</v>
      </c>
      <c r="H12" s="24"/>
      <c r="I12" s="24" t="s">
        <v>68</v>
      </c>
      <c r="J12" s="25">
        <v>40000</v>
      </c>
    </row>
    <row r="13" spans="2:11" ht="18.75" customHeight="1" x14ac:dyDescent="0.35">
      <c r="B13" s="60"/>
      <c r="C13" s="42"/>
      <c r="D13" s="57"/>
      <c r="E13" s="57" t="s">
        <v>25</v>
      </c>
      <c r="F13" s="59">
        <f>SUBTOTAL(109,табл.Незащищенные[ДОЛГ])</f>
        <v>714000</v>
      </c>
      <c r="H13" s="57"/>
      <c r="I13" s="57" t="s">
        <v>25</v>
      </c>
      <c r="J13" s="59">
        <f>SUBTOTAL(109,табл.Защищенные[ДОЛГ])</f>
        <v>3710000</v>
      </c>
    </row>
    <row r="14" spans="2:11" ht="18.75" customHeight="1" x14ac:dyDescent="0.35">
      <c r="B14" s="62" t="s">
        <v>9</v>
      </c>
      <c r="C14" s="44"/>
      <c r="D14" s="24"/>
      <c r="E14" s="24"/>
      <c r="F14" s="25"/>
      <c r="H14" s="24"/>
      <c r="I14" s="24"/>
      <c r="J14" s="25"/>
    </row>
    <row r="15" spans="2:11" ht="18.75" customHeight="1" x14ac:dyDescent="0.35">
      <c r="B15" s="62"/>
      <c r="C15" s="44"/>
    </row>
    <row r="17" spans="2:3" ht="18.75" customHeight="1" x14ac:dyDescent="0.35">
      <c r="B17" s="36" t="s">
        <v>50</v>
      </c>
      <c r="C17" s="36"/>
    </row>
    <row r="18" spans="2:3" ht="18.75" customHeight="1" x14ac:dyDescent="0.35">
      <c r="B18" s="36" t="s">
        <v>15</v>
      </c>
      <c r="C18" s="36"/>
    </row>
  </sheetData>
  <mergeCells count="2">
    <mergeCell ref="B12:B13"/>
    <mergeCell ref="B14:B15"/>
  </mergeCells>
  <hyperlinks>
    <hyperlink ref="B17" location="Активы!A1" tooltip="Нажмите для просмотра активов" display="&lt; ПРОСМОТР АКТИВОВ"/>
    <hyperlink ref="B18" location="'Панель мониторинга'!A1" tooltip="Нажмите для просмотра панели мониторинга" display="&lt; ПРОСМОТР ПАНЕЛИ МОНИТОРИНГА"/>
  </hyperlinks>
  <printOptions horizontalCentered="1"/>
  <pageMargins left="0.7" right="0.7" top="0.75" bottom="0.75" header="0.3" footer="0.3"/>
  <pageSetup scale="90"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workbookViewId="0"/>
  </sheetViews>
  <sheetFormatPr defaultColWidth="6.6640625" defaultRowHeight="15" x14ac:dyDescent="0.35"/>
  <cols>
    <col min="2" max="2" width="42.5" bestFit="1" customWidth="1"/>
    <col min="3" max="3" width="15.33203125" bestFit="1" customWidth="1"/>
  </cols>
  <sheetData>
    <row r="2" spans="2:3" x14ac:dyDescent="0.35">
      <c r="B2" t="s">
        <v>69</v>
      </c>
    </row>
    <row r="11" spans="2:3" ht="17.25" x14ac:dyDescent="0.35">
      <c r="B11" s="4" t="str">
        <f>табл.Наличные[[#Headers],[НАЛИЧНЫЕ]]</f>
        <v>НАЛИЧНЫЕ</v>
      </c>
      <c r="C11" s="53">
        <f>SUM(табл.Наличные[СТОИМОСТЬ])</f>
        <v>1006000</v>
      </c>
    </row>
    <row r="12" spans="2:3" ht="17.25" x14ac:dyDescent="0.35">
      <c r="B12" s="4" t="str">
        <f>табл.Инвестиции[[#Headers],[ИНВЕСТИЦИИ]]</f>
        <v>ИНВЕСТИЦИИ</v>
      </c>
      <c r="C12" s="53">
        <f>SUM(табл.Инвестиции[СТОИМОСТЬ])</f>
        <v>300000</v>
      </c>
    </row>
    <row r="13" spans="2:3" ht="17.25" x14ac:dyDescent="0.35">
      <c r="B13" s="4" t="str">
        <f>tblПенсия[[#Headers],[ПЕНСИОННЫЕ АКТИВЫ]]</f>
        <v>ПЕНСИОННЫЕ АКТИВЫ</v>
      </c>
      <c r="C13" s="53">
        <f>SUM(tblПенсия[СТОИМОСТЬ])</f>
        <v>920000</v>
      </c>
    </row>
    <row r="14" spans="2:3" ht="17.25" x14ac:dyDescent="0.35">
      <c r="B14" s="4" t="str">
        <f>табл.ЛичныеАктивы[[#Headers],[ЛИЧНЫЕ АКТИВЫ]]</f>
        <v>ЛИЧНЫЕ АКТИВЫ</v>
      </c>
      <c r="C14" s="53">
        <f>SUM(табл.ЛичныеАктивы[СТОИМОСТЬ])</f>
        <v>5530000</v>
      </c>
    </row>
    <row r="15" spans="2:3" ht="17.25" x14ac:dyDescent="0.35">
      <c r="B15" s="2" t="s">
        <v>70</v>
      </c>
      <c r="C15" s="54">
        <f>SUM(табл.Наличные[СТОИМОСТЬ],табл.Инвестиции[СТОИМОСТЬ],tblПенсия[СТОИМОСТЬ],табл.ЛичныеАктивы[СТОИМОСТЬ])</f>
        <v>7756000</v>
      </c>
    </row>
    <row r="18" spans="2:3" ht="17.25" x14ac:dyDescent="0.35">
      <c r="B18" s="4" t="str">
        <f>табл.Незащищенные[[#Headers],[НЕЗАЩИЩЕННЫЕ]]</f>
        <v>НЕЗАЩИЩЕННЫЕ</v>
      </c>
      <c r="C18" s="53">
        <f>SUM(табл.Незащищенные[ДОЛГ])</f>
        <v>714000</v>
      </c>
    </row>
    <row r="19" spans="2:3" ht="17.25" x14ac:dyDescent="0.35">
      <c r="B19" s="4" t="str">
        <f>табл.Защищенные[[#Headers],[ЗАЩИЩЕННЫЕ]]</f>
        <v>ЗАЩИЩЕННЫЕ</v>
      </c>
      <c r="C19" s="53">
        <f>SUM(табл.Защищенные[ДОЛГ])</f>
        <v>3710000</v>
      </c>
    </row>
    <row r="20" spans="2:3" ht="17.25" x14ac:dyDescent="0.35">
      <c r="B20" s="2" t="s">
        <v>71</v>
      </c>
      <c r="C20" s="54">
        <f>SUM(табл.Незащищенные[ДОЛГ],табл.Защищенные[ДОЛГ])</f>
        <v>4424000</v>
      </c>
    </row>
    <row r="22" spans="2:3" x14ac:dyDescent="0.35">
      <c r="B22" s="1"/>
      <c r="C22" s="1"/>
    </row>
    <row r="23" spans="2:3" ht="17.25" x14ac:dyDescent="0.35">
      <c r="B23" s="3" t="s">
        <v>72</v>
      </c>
      <c r="C23" s="55">
        <f>C15-C20</f>
        <v>3332000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Панель мониторинга</vt:lpstr>
      <vt:lpstr>Активы</vt:lpstr>
      <vt:lpstr>Обязательства</vt:lpstr>
      <vt:lpstr>расчеты</vt:lpstr>
      <vt:lpstr>ИтогоАктивов</vt:lpstr>
      <vt:lpstr>ИтогоОбязательств</vt:lpstr>
      <vt:lpstr>'Панель мониторинга'!Область_печати</vt:lpstr>
      <vt:lpstr>ПРОСМОТР_АКТИВОВ</vt:lpstr>
      <vt:lpstr>ЧистаяСтоимость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Cermak</dc:creator>
  <cp:lastModifiedBy>Petr Barborik</cp:lastModifiedBy>
  <dcterms:created xsi:type="dcterms:W3CDTF">2013-10-14T16:26:38Z</dcterms:created>
  <dcterms:modified xsi:type="dcterms:W3CDTF">2014-04-11T13:26:57Z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TC028023569991</vt:lpwstr>
  </property>
</Properties>
</file>