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7048FC59-7777-41B0-B487-5E40D972507E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Реестр чеков" sheetId="7" r:id="rId1"/>
  </sheets>
  <definedNames>
    <definedName name="_xlnm.Print_Titles" localSheetId="0">'Реестр чеков'!$B:$C,'Реестр чеков'!$2:$2</definedName>
    <definedName name="Заголовок1">Сводка[[#Headers],[Категория]]</definedName>
    <definedName name="ЗаголовокСтолбца1">Реестр[[#Headers],[Номер чека]]</definedName>
    <definedName name="ОбластьЗаголовкаСтроки1..I1">'Реестр чеков'!$D$1</definedName>
    <definedName name="ПодстановкаКатегорий">Сводка[Категория]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<sst xmlns="http://schemas.openxmlformats.org/spreadsheetml/2006/main" count="33" uniqueCount="24">
  <si>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Реестр чеков</t>
  </si>
  <si>
    <t>Сводка по расходам</t>
  </si>
  <si>
    <t>Категория</t>
  </si>
  <si>
    <t>Депозит</t>
  </si>
  <si>
    <t>Продовольственные товары</t>
  </si>
  <si>
    <t>Развлечения</t>
  </si>
  <si>
    <t>Школа</t>
  </si>
  <si>
    <t>Коммунальные услуги</t>
  </si>
  <si>
    <t>Другое</t>
  </si>
  <si>
    <t>Итого</t>
  </si>
  <si>
    <t>Текущий остаток</t>
  </si>
  <si>
    <t>Номер чека</t>
  </si>
  <si>
    <t>Платежная карта</t>
  </si>
  <si>
    <t>Дата</t>
  </si>
  <si>
    <t>Описание</t>
  </si>
  <si>
    <t>Остаток на начало периода</t>
  </si>
  <si>
    <t>Школьная регистрация</t>
  </si>
  <si>
    <t>City Power &amp; Light</t>
  </si>
  <si>
    <t>Школьные принадлежности</t>
  </si>
  <si>
    <t>Продовольственные продукты</t>
  </si>
  <si>
    <t>Southridge Video</t>
  </si>
  <si>
    <t>Снято средств со счета (-)</t>
  </si>
  <si>
    <t>Внесено средств на счет (+)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</si>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</sst>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₽-419]_-;\-* #,##0.00\ [$₽-419]_-;_-* &quot;-&quot;??\ [$₽-419]_-;_-@_-"/>
    <numFmt numFmtId="166" formatCode="#,##0.00\ &quot;₽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4" fontId="0" fillId="0" borderId="0" xfId="7" applyNumberFormat="1" applyFont="1" applyFill="1" applyBorder="1">
      <alignment horizontal="right" vertical="center" indent="1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Дата" xfId="7" xr:uid="{00000000-0005-0000-0000-000003000000}"/>
    <cellStyle name="Денежный" xfId="6" builtinId="4" customBuiltin="1"/>
    <cellStyle name="Денежный [0]" xfId="5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8" builtinId="19" customBuiltin="1"/>
    <cellStyle name="Заголовок остатка" xfId="11" xr:uid="{00000000-0005-0000-0000-000000000000}"/>
    <cellStyle name="Итог" xfId="10" builtinId="25" customBuiltin="1"/>
    <cellStyle name="Название" xfId="1" builtinId="15" customBuiltin="1"/>
    <cellStyle name="Обычный" xfId="0" builtinId="0" customBuiltin="1"/>
    <cellStyle name="Пояснение" xfId="9" builtinId="53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dd/mm/yyyy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РеестрЧеков" defaultPivotStyle="PivotStyleLight16">
    <tableStyle name="Сводка реестра чеков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  <tableStyle name="РеестрЧеков" pivot="0" count="3" xr9:uid="{00000000-0011-0000-FFFF-FFFF01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еестр" displayName="Реестр" ref="D2:J8">
  <tableColumns count="7">
    <tableColumn id="1" xr3:uid="{00000000-0010-0000-0000-000001000000}" name="Номер чека" totalsRowLabel="Totals"/>
    <tableColumn id="6" xr3:uid="{00000000-0010-0000-0000-000006000000}" name="Дата" dataDxfId="2"/>
    <tableColumn id="7" xr3:uid="{00000000-0010-0000-0000-000007000000}" name="Описание" totalsRowDxfId="1"/>
    <tableColumn id="2" xr3:uid="{00000000-0010-0000-0000-000002000000}" name="Категория" totalsRowDxfId="0"/>
    <tableColumn id="3" xr3:uid="{00000000-0010-0000-0000-000003000000}" name="Снято средств со счета (-)" totalsRowFunction="sum" dataCellStyle="Денежный"/>
    <tableColumn id="4" xr3:uid="{00000000-0010-0000-0000-000004000000}" name="Внесено средств на счет (+)" totalsRowFunction="sum" dataCellStyle="Денежный"/>
    <tableColumn id="5" xr3:uid="{00000000-0010-0000-0000-000005000000}" name="Остаток" totalsRowFunction="custom" dataCellStyle="Денежный [0]">
      <calculatedColumnFormula>IF(ISBLANK(Реестр[[#This Row],[Снято средств со счета (-)]]),J2+Реестр[[#This Row],[Внесено средств на счет (+)]],J2-Реестр[[#This Row],[Снято средств со счета (-)]])</calculatedColumnFormula>
      <totalsRowFormula>Реестр[[#Totals],[Внесено средств на счет (+)]]-Реестр[[#Totals],[Снято средств со счета (-)]]</totalsRowFormula>
    </tableColumn>
  </tableColumns>
  <tableStyleInfo name="РеестрЧек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номер чека, дату, описание, категорию, сумму средств, снятых со счета и внесенных на счет. Остаток на счете вычисляется автоматичес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Сводка" displayName="Сводка" ref="B3:C9" totalsRowShown="0">
  <tableColumns count="2">
    <tableColumn id="1" xr3:uid="{00000000-0010-0000-0100-000001000000}" name="Категория"/>
    <tableColumn id="2" xr3:uid="{00000000-0010-0000-0100-000002000000}" name="Итого" dataCellStyle="Денежный [0]">
      <calculatedColumnFormula>SUMIF(Реестр[Категория],"=" &amp;Сводка[[#This Row],[Категория]],Реестр[Снято средств со счета (-)])</calculatedColumnFormula>
    </tableColumn>
  </tableColumns>
  <tableStyleInfo name="Сводка реестра чеков" showFirstColumn="0" showLastColumn="0" showRowStripes="0" showColumnStripes="0"/>
  <extLst>
    <ext xmlns:x14="http://schemas.microsoft.com/office/spreadsheetml/2009/9/main" uri="{504A1905-F514-4f6f-8877-14C23A59335A}">
      <x14:table altTextSummary="Укажите элементы категории в этой таблице. Итог обновляе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4" customWidth="1"/>
    <col min="4" max="4" width="15.28515625" customWidth="1"/>
    <col min="5" max="5" width="15.140625" customWidth="1"/>
    <col min="6" max="6" width="32.140625" customWidth="1"/>
    <col min="7" max="7" width="30.425781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SUM(Реестр[Внесено средств на счет (+)])-SUM(Реестр[Снято средств со счета (-)])</f>
        <v>48510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8">
        <f ca="1">TODAY()</f>
        <v>43251</v>
      </c>
      <c r="F3" s="3" t="s">
        <v>15</v>
      </c>
      <c r="G3" s="3" t="s">
        <v>3</v>
      </c>
      <c r="H3" s="2"/>
      <c r="I3" s="2">
        <v>60000</v>
      </c>
      <c r="J3" s="13">
        <f>Реестр[[#This Row],[Внесено средств на счет (+)]]</f>
        <v>60000</v>
      </c>
    </row>
    <row r="4" spans="2:10" ht="30" customHeight="1" x14ac:dyDescent="0.25">
      <c r="B4" s="3" t="s">
        <v>3</v>
      </c>
      <c r="C4" s="13">
        <f>IFERROR(SUMIF(Реестр[Категория],"=" &amp;Сводка[[#This Row],[Категория]],Реестр[Внесено средств на счет (+)]),"")</f>
        <v>60000</v>
      </c>
      <c r="D4" s="5" t="s">
        <v>12</v>
      </c>
      <c r="E4" s="8">
        <f ca="1">TODAY()+10</f>
        <v>43261</v>
      </c>
      <c r="F4" s="3" t="s">
        <v>16</v>
      </c>
      <c r="G4" s="3" t="s">
        <v>6</v>
      </c>
      <c r="H4" s="2">
        <v>6750</v>
      </c>
      <c r="I4" s="2"/>
      <c r="J4" s="13">
        <f>IF(ISBLANK(Реестр[[#This Row],[Снято средств со счета (-)]]),J3+Реестр[[#This Row],[Внесено средств на счет (+)]],J3-Реестр[[#This Row],[Снято средств со счета (-)]])</f>
        <v>53250</v>
      </c>
    </row>
    <row r="5" spans="2:10" ht="30" customHeight="1" x14ac:dyDescent="0.25">
      <c r="B5" s="3" t="s">
        <v>4</v>
      </c>
      <c r="C5" s="13">
        <f>IFERROR(SUMIF(Реестр[Категория],"=" &amp;Сводка[[#This Row],[Категория]],Реестр[Снято средств со счета (-)]),"")</f>
        <v>1200</v>
      </c>
      <c r="D5" s="5">
        <v>1001</v>
      </c>
      <c r="E5" s="8">
        <f ca="1">TODAY()+30</f>
        <v>43281</v>
      </c>
      <c r="F5" s="3" t="s">
        <v>17</v>
      </c>
      <c r="G5" s="3" t="s">
        <v>7</v>
      </c>
      <c r="H5" s="2">
        <v>2190</v>
      </c>
      <c r="I5" s="2"/>
      <c r="J5" s="13">
        <f>IF(ISBLANK(Реестр[[#This Row],[Снято средств со счета (-)]]),J4+Реестр[[#This Row],[Внесено средств на счет (+)]],J4-Реестр[[#This Row],[Снято средств со счета (-)]])</f>
        <v>51060</v>
      </c>
    </row>
    <row r="6" spans="2:10" ht="30" customHeight="1" x14ac:dyDescent="0.25">
      <c r="B6" s="3" t="s">
        <v>5</v>
      </c>
      <c r="C6" s="13">
        <f>IFERROR(SUMIF(Реестр[Категория],"=" &amp;Сводка[[#This Row],[Категория]],Реестр[Снято средств со счета (-)]),"")</f>
        <v>210</v>
      </c>
      <c r="D6" s="5" t="s">
        <v>12</v>
      </c>
      <c r="E6" s="8">
        <f ca="1">TODAY()+40</f>
        <v>43291</v>
      </c>
      <c r="F6" s="3" t="s">
        <v>18</v>
      </c>
      <c r="G6" s="3" t="s">
        <v>6</v>
      </c>
      <c r="H6" s="2">
        <v>1140</v>
      </c>
      <c r="I6" s="2"/>
      <c r="J6" s="13">
        <f>IF(ISBLANK(Реестр[[#This Row],[Снято средств со счета (-)]]),J5+Реестр[[#This Row],[Внесено средств на счет (+)]],J5-Реестр[[#This Row],[Снято средств со счета (-)]])</f>
        <v>49920</v>
      </c>
    </row>
    <row r="7" spans="2:10" ht="30" customHeight="1" x14ac:dyDescent="0.25">
      <c r="B7" s="3" t="s">
        <v>6</v>
      </c>
      <c r="C7" s="13">
        <f>IFERROR(SUMIF(Реестр[Категория],"=" &amp;Сводка[[#This Row],[Категория]],Реестр[Снято средств со счета (-)]),"")</f>
        <v>7890</v>
      </c>
      <c r="D7" s="5">
        <v>1002</v>
      </c>
      <c r="E7" s="8">
        <f ca="1">TODAY()+55</f>
        <v>43306</v>
      </c>
      <c r="F7" s="3" t="s">
        <v>19</v>
      </c>
      <c r="G7" s="3" t="s">
        <v>4</v>
      </c>
      <c r="H7" s="2">
        <v>1200</v>
      </c>
      <c r="I7" s="2"/>
      <c r="J7" s="13">
        <f>IF(ISBLANK(Реестр[[#This Row],[Снято средств со счета (-)]]),J6+Реестр[[#This Row],[Внесено средств на счет (+)]],J6-Реестр[[#This Row],[Снято средств со счета (-)]])</f>
        <v>48720</v>
      </c>
    </row>
    <row r="8" spans="2:10" ht="30" customHeight="1" x14ac:dyDescent="0.25">
      <c r="B8" s="3" t="s">
        <v>7</v>
      </c>
      <c r="C8" s="13">
        <f>IFERROR(SUMIF(Реестр[Категория],"=" &amp;Сводка[[#This Row],[Категория]],Реестр[Снято средств со счета (-)]),"")</f>
        <v>2190</v>
      </c>
      <c r="D8" s="5" t="s">
        <v>12</v>
      </c>
      <c r="E8" s="8">
        <f ca="1">TODAY()+65</f>
        <v>43316</v>
      </c>
      <c r="F8" s="3" t="s">
        <v>20</v>
      </c>
      <c r="G8" s="3" t="s">
        <v>5</v>
      </c>
      <c r="H8" s="2">
        <v>210</v>
      </c>
      <c r="I8" s="2"/>
      <c r="J8" s="13">
        <f>IF(ISBLANK(Реестр[[#This Row],[Снято средств со счета (-)]]),J7+Реестр[[#This Row],[Внесено средств на счет (+)]],J7-Реестр[[#This Row],[Снято средств со счета (-)]])</f>
        <v>48510</v>
      </c>
    </row>
    <row r="9" spans="2:10" ht="30" customHeight="1" x14ac:dyDescent="0.25">
      <c r="B9" s="3" t="s">
        <v>8</v>
      </c>
      <c r="C9" s="13">
        <f>IFERROR(SUMIFS(Реестр[Снято средств со счета (-)],Реестр[Категория],Сводка[[#This Row],[Категория]])+SUMIFS(Реестр[Снято средств со счета (-)],Реестр[Категория],""),"")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3" priority="1">
      <formula>J3&lt;0</formula>
    </cfRule>
  </conditionalFormatting>
  <dataValidations count="15">
    <dataValidation type="list" errorStyle="warning" allowBlank="1" showInputMessage="1" showErrorMessage="1" error="Выберите элемент в списке. Нажмите кнопку &quot;Отмена&quot;, а затем с помощью клавиш ALT+СТРЕЛКА ВНИЗ откройте раскрывающийся список и подтвердите выбор клавишей ВВОД" sqref="G3:G8" xr:uid="{00000000-0002-0000-0000-000000000000}">
      <formula1>CategoryLookup</formula1>
    </dataValidation>
    <dataValidation allowBlank="1" showInputMessage="1" showErrorMessage="1" prompt="Эта ячейка содержит заголовок листа" sqref="B1:C1" xr:uid="{00000000-0002-0000-0000-000001000000}"/>
    <dataValidation allowBlank="1" showInputMessage="1" showErrorMessage="1" prompt="В столбце под этим заголовком отображаются элементы категории" sqref="B3" xr:uid="{00000000-0002-0000-0000-000002000000}"/>
    <dataValidation allowBlank="1" showInputMessage="1" showErrorMessage="1" prompt="В столбце под этим заголовком итоговые значения для категорий обновляются автоматически в зависимости от записей в таблице реестра" sqref="C3" xr:uid="{00000000-0002-0000-0000-000003000000}"/>
    <dataValidation allowBlank="1" showInputMessage="1" showErrorMessage="1" prompt="В столбце под этим заголовком введите номер чека" sqref="D2" xr:uid="{00000000-0002-0000-0000-000004000000}"/>
    <dataValidation allowBlank="1" showInputMessage="1" showErrorMessage="1" prompt="В столбце под этим заголовком введите дату" sqref="E2" xr:uid="{00000000-0002-0000-0000-000005000000}"/>
    <dataValidation allowBlank="1" showInputMessage="1" showErrorMessage="1" prompt="В столбце под этим заголовком введите описание" sqref="F2" xr:uid="{00000000-0002-0000-0000-000006000000}"/>
    <dataValidation allowBlank="1" showInputMessage="1" showErrorMessage="1" prompt="Текущий остаток автоматически обновляется в ячейке справа" sqref="D1:H1" xr:uid="{00000000-0002-0000-0000-000007000000}"/>
    <dataValidation allowBlank="1" showInputMessage="1" showErrorMessage="1" prompt="Текущий баланс автоматически обновляется в этой ячейке. Реестр чеков начинается в ячейке D2" sqref="I1:J1" xr:uid="{00000000-0002-0000-0000-000008000000}"/>
    <dataValidation allowBlank="1" showInputMessage="1" showErrorMessage="1" prompt="В столбце под этим заголовком выберите категорию. Нажмите клавиши ALT+СТРЕЛКА ВНИЗ, чтобы открыть раскрывающийся список, а затем — клавишу ВВОД, чтобы сделать выбор. Список категорий зависит от категорий в сводке по расходам слева" sqref="G2" xr:uid="{00000000-0002-0000-0000-000009000000}"/>
    <dataValidation allowBlank="1" showInputMessage="1" showErrorMessage="1" prompt="В столбце под этим заголовком введите сумму средств, снятых со счета" sqref="H2" xr:uid="{00000000-0002-0000-0000-00000A000000}"/>
    <dataValidation allowBlank="1" showInputMessage="1" showErrorMessage="1" prompt="В столбце под этим заголовком введите сумму средств, внесенных на счет" sqref="I2" xr:uid="{00000000-0002-0000-0000-00000B000000}"/>
    <dataValidation allowBlank="1" showInputMessage="1" showErrorMessage="1" prompt="В столбце под этим заголовком остаток рассчитывается автоматически" sqref="J2" xr:uid="{00000000-0002-0000-0000-00000C000000}"/>
    <dataValidation allowBlank="1" showInputMessage="1" showErrorMessage="1" prompt="Создайте реестр чеков на этом листе" sqref="A1" xr:uid="{00000000-0002-0000-0000-00000D000000}"/>
    <dataValidation allowBlank="1" showInputMessage="1" showErrorMessage="1" prompt="Измените или добавьте новые категории ниже. Если для этой категории записи в реестре чеков добавляются справа, соответствующие итоговые значения автоматически обновляются в этой сводке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Реестр чеков</vt:lpstr>
      <vt:lpstr>'Реестр чеков'!Заголовки_для_печати</vt:lpstr>
      <vt:lpstr>Заголовок1</vt:lpstr>
      <vt:lpstr>ЗаголовокСтолбца1</vt:lpstr>
      <vt:lpstr>ОбластьЗаголовкаСтроки1..I1</vt:lpstr>
      <vt:lpstr>ПодстановкаКатегорий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2018-05-31T14:29:12Z</dcterms:modified>
</cp:coreProperties>
</file>