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9"/>
  <workbookPr filterPrivacy="1" codeName="ThisWorkbook"/>
  <xr:revisionPtr revIDLastSave="0" documentId="13_ncr:1_{F17BE269-ED5E-43A5-B6E0-FFF1BA69B2A4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Учет физических нагрузок" sheetId="1" r:id="rId1"/>
    <sheet name="Список физических нагрузок" sheetId="2" state="hidden" r:id="rId2"/>
  </sheets>
  <definedNames>
    <definedName name="ActivityLookup">'Список физических нагрузок'!$B$4:$C$8</definedName>
    <definedName name="AllOthers">'Учет физических нагрузок'!$A$23</definedName>
    <definedName name="Category3">'Учет физических нагрузок'!$A$11</definedName>
    <definedName name="Category3Unit">'Учет физических нагрузок'!$C$12</definedName>
    <definedName name="Category5">'Учет физических нагрузок'!$A$19</definedName>
    <definedName name="Category5Unit">'Учет физических нагрузок'!$C$20</definedName>
    <definedName name="ДругойИтог">ОбщийИтог-SUM('Учет физических нагрузок'!$B$3:$B$15)</definedName>
    <definedName name="Категория1">'Учет физических нагрузок'!$A$3</definedName>
    <definedName name="Категория1Unit">'Учет физических нагрузок'!$C$4</definedName>
    <definedName name="Категория2">'Учет физических нагрузок'!$A$7</definedName>
    <definedName name="Категория2Unit">'Учет физических нагрузок'!$C$8</definedName>
    <definedName name="Категория4">'Учет физических нагрузок'!$A$15</definedName>
    <definedName name="Категория4Unit">'Учет физических нагрузок'!$C$16</definedName>
    <definedName name="ОбщийИтог">SUM(Список[Итого])</definedName>
    <definedName name="Физ.нагрузки">'Список физических нагрузок'!$B$4:$B$8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12" i="1" l="1"/>
  <c r="I9" i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<sst xmlns="http://schemas.openxmlformats.org/spreadsheetml/2006/main" count="48" uniqueCount="25">
  <si>
    <t>Журнал отслеживания физических нагрузок</t>
  </si>
  <si>
    <r>
      <rPr>
        <b/>
        <sz val="11"/>
        <color theme="0"/>
        <rFont val="Calibri"/>
        <family val="2"/>
        <scheme val="major"/>
      </rPr>
      <t>Отслеживайте 5 любимых видов физической нагрузки.</t>
    </r>
    <r>
      <rPr>
        <sz val="11"/>
        <color theme="0"/>
        <rFont val="Calibri"/>
        <family val="2"/>
        <scheme val="major"/>
      </rPr>
      <t xml:space="preserve"> Замените приведенные ниже виды физической нагрузки на те, которые вы выполняете чаще всего. Затем добавьте для них записи в журнал физических нагрузок, чтобы следить за результатами тренировок.</t>
    </r>
  </si>
  <si>
    <t>Катание на велосипеде</t>
  </si>
  <si>
    <t>Плавание</t>
  </si>
  <si>
    <t>Вид физической нагрузки 3</t>
  </si>
  <si>
    <t>Действие 4</t>
  </si>
  <si>
    <t>Вид физической нагрузки 5</t>
  </si>
  <si>
    <t>Итого</t>
  </si>
  <si>
    <t>Километры</t>
  </si>
  <si>
    <t>Калории</t>
  </si>
  <si>
    <t>Метры</t>
  </si>
  <si>
    <t>Шаги</t>
  </si>
  <si>
    <t>Повторы</t>
  </si>
  <si>
    <t>Дата</t>
  </si>
  <si>
    <t>Вид физической нагрузки</t>
  </si>
  <si>
    <t>Время начала</t>
  </si>
  <si>
    <t>Длительность</t>
  </si>
  <si>
    <t>Единица измерения</t>
  </si>
  <si>
    <t>Примечание</t>
  </si>
  <si>
    <t>Жарко и сыро</t>
  </si>
  <si>
    <t>Прохладный день</t>
  </si>
  <si>
    <t>Крепкий сон предыдущей ночью</t>
  </si>
  <si>
    <t>Список физических нагрузок</t>
  </si>
  <si>
    <t>Приведенный ниже список связан с настраиваемыми видами физической нагрузки. Отсюда подставляются значения в раскрывающийся список на листе "Журнал физических нагрузок". Этот лист должен оставаться скрытым.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</si>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</sst>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#,##0.00\ &quot;lei&quot;"/>
    <numFmt numFmtId="171" formatCode="[h]:mm:ss;@"/>
    <numFmt numFmtId="175" formatCode="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2" borderId="0" xfId="0" applyNumberFormat="1" applyFill="1" applyAlignment="1">
      <alignment horizontal="left" vertical="center" indent="2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2"/>
    </xf>
    <xf numFmtId="0" fontId="8" fillId="4" borderId="0" xfId="0" applyFont="1" applyFill="1" applyBorder="1" applyAlignment="1">
      <alignment horizontal="left" vertical="center" indent="2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171" fontId="0" fillId="0" borderId="0" xfId="0" applyNumberFormat="1" applyFill="1" applyBorder="1" applyAlignment="1">
      <alignment vertical="center"/>
    </xf>
    <xf numFmtId="171" fontId="0" fillId="0" borderId="0" xfId="0" applyNumberFormat="1" applyFill="1" applyAlignment="1">
      <alignment vertical="center"/>
    </xf>
    <xf numFmtId="175" fontId="0" fillId="0" borderId="0" xfId="0" applyNumberFormat="1" applyFill="1" applyBorder="1" applyAlignment="1">
      <alignment horizontal="right" vertical="center" indent="1"/>
    </xf>
    <xf numFmtId="175" fontId="0" fillId="2" borderId="0" xfId="0" applyNumberFormat="1" applyFill="1" applyAlignment="1">
      <alignment horizontal="right" vertical="center" indent="1"/>
    </xf>
    <xf numFmtId="0" fontId="0" fillId="2" borderId="0" xfId="0" applyNumberFormat="1" applyFill="1" applyAlignment="1">
      <alignment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6" builtinId="4" customBuiltin="1"/>
    <cellStyle name="Денежный [0]" xfId="7" builtinId="7" customBuiltin="1"/>
    <cellStyle name="Заголовок 1" xfId="1" builtinId="16" customBuiltin="1"/>
    <cellStyle name="Заголовок 2" xfId="3" builtinId="17" customBuiltin="1"/>
    <cellStyle name="Заголовок 3" xfId="10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" xfId="2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1" builtinId="53" customBuiltin="1"/>
    <cellStyle name="Примечание" xfId="9" builtinId="10" customBuiltin="1"/>
    <cellStyle name="Процентный" xfId="8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4" builtinId="3" customBuiltin="1"/>
    <cellStyle name="Финансовый [0]" xfId="5" builtinId="6" customBuiltin="1"/>
    <cellStyle name="Хороший" xfId="12" builtinId="26" customBuiltin="1"/>
  </cellStyles>
  <dxfs count="12">
    <dxf>
      <numFmt numFmtId="175" formatCode="h:mm;@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73" formatCode="m/d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Журнал физических нагрузок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Количество калорий, израсходованное в результате физической нагрузки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'Учет физических нагрузок'!$A$3</c:f>
              <c:strCache>
                <c:ptCount val="1"/>
                <c:pt idx="0">
                  <c:v>Катание на велосипеде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'Учет физических нагрузок'!$A$1</c:f>
              <c:strCache>
                <c:ptCount val="1"/>
                <c:pt idx="0">
                  <c:v>Журнал отслеживания физических нагрузок</c:v>
                </c:pt>
              </c:strCache>
            </c:strRef>
          </c:cat>
          <c:val>
            <c:numRef>
              <c:f>'Учет физических нагрузок'!$B$5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'Учет физических нагрузок'!$A$7</c:f>
              <c:strCache>
                <c:ptCount val="1"/>
                <c:pt idx="0">
                  <c:v>Плавание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'Учет физических нагрузок'!$A$1</c:f>
              <c:strCache>
                <c:ptCount val="1"/>
                <c:pt idx="0">
                  <c:v>Журнал отслеживания физических нагрузок</c:v>
                </c:pt>
              </c:strCache>
            </c:strRef>
          </c:cat>
          <c:val>
            <c:numRef>
              <c:f>'Учет физических нагрузок'!$B$9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'Учет физических нагрузок'!$A$11</c:f>
              <c:strCache>
                <c:ptCount val="1"/>
                <c:pt idx="0">
                  <c:v>Вид физической нагрузки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'Учет физических нагрузок'!$A$1</c:f>
              <c:strCache>
                <c:ptCount val="1"/>
                <c:pt idx="0">
                  <c:v>Журнал отслеживания физических нагрузок</c:v>
                </c:pt>
              </c:strCache>
            </c:strRef>
          </c:cat>
          <c:val>
            <c:numRef>
              <c:f>'Учет физических нагрузок'!$B$13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'Учет физических нагрузок'!$A$15</c:f>
              <c:strCache>
                <c:ptCount val="1"/>
                <c:pt idx="0">
                  <c:v>Действие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'Учет физических нагрузок'!$A$1</c:f>
              <c:strCache>
                <c:ptCount val="1"/>
                <c:pt idx="0">
                  <c:v>Журнал отслеживания физических нагрузок</c:v>
                </c:pt>
              </c:strCache>
            </c:strRef>
          </c:cat>
          <c:val>
            <c:numRef>
              <c:f>'Учет физических нагрузок'!$B$17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'Учет физических нагрузок'!$A$19</c:f>
              <c:strCache>
                <c:ptCount val="1"/>
                <c:pt idx="0">
                  <c:v>Вид физической нагрузки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'Учет физических нагрузок'!$A$1</c:f>
              <c:strCache>
                <c:ptCount val="1"/>
                <c:pt idx="0">
                  <c:v>Журнал отслеживания физических нагрузок</c:v>
                </c:pt>
              </c:strCache>
            </c:strRef>
          </c:cat>
          <c:val>
            <c:numRef>
              <c:f>'Учет физических нагрузок'!$B$21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0</xdr:colOff>
      <xdr:row>3</xdr:row>
      <xdr:rowOff>28575</xdr:rowOff>
    </xdr:to>
    <xdr:graphicFrame macro="">
      <xdr:nvGraphicFramePr>
        <xdr:cNvPr id="2" name="Израсходованные калории" descr="Линейчатая диаграмма с накоплением, на которой показано общее количество израсходованных калорий с разделением по видам физической нагрузк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D5:K12" totalsRowShown="0" headerRowDxfId="9" dataDxfId="8">
  <tableColumns count="8">
    <tableColumn id="1" xr3:uid="{00000000-0010-0000-0000-000001000000}" name="Дата" dataDxfId="7"/>
    <tableColumn id="2" xr3:uid="{00000000-0010-0000-0000-000002000000}" name="Вид физической нагрузки" dataDxfId="6"/>
    <tableColumn id="9" xr3:uid="{00000000-0010-0000-0000-000009000000}" name="Время начала" dataDxfId="0"/>
    <tableColumn id="10" xr3:uid="{00000000-0010-0000-0000-00000A000000}" name="Длительность" dataDxfId="1"/>
    <tableColumn id="3" xr3:uid="{00000000-0010-0000-0000-000003000000}" name="Итого" dataDxfId="5"/>
    <tableColumn id="4" xr3:uid="{00000000-0010-0000-0000-000004000000}" name="Единица измерения" dataDxfId="4">
      <calculatedColumnFormula>IFERROR(VLOOKUP(Список[[#This Row],[Вид физической нагрузки]],ActivityLookup,2,FALSE),"")</calculatedColumnFormula>
    </tableColumn>
    <tableColumn id="5" xr3:uid="{00000000-0010-0000-0000-000005000000}" name="Калории" dataDxfId="3"/>
    <tableColumn id="7" xr3:uid="{00000000-0010-0000-0000-000007000000}" name="Примечание" dataDxfId="2"/>
  </tableColumns>
  <tableStyleInfo name="Журнал физических нагрузок" showFirstColumn="0" showLastColumn="0" showRowStripes="1" showColumnStripes="0"/>
  <extLst>
    <ext xmlns:x14="http://schemas.microsoft.com/office/spreadsheetml/2009/9/main" uri="{504A1905-F514-4f6f-8877-14C23A59335A}">
      <x14:table altTextSummary="Введите дату, сведения о физической нагрузке, время начала, длительность, итог, калории и примечания в этой таблице. Единица измерения обновляется автоматически.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32.42578125" style="2" customWidth="1"/>
    <col min="2" max="2" width="22.7109375" style="2" customWidth="1"/>
    <col min="3" max="3" width="24" style="24" customWidth="1"/>
    <col min="4" max="4" width="14.28515625" style="2" customWidth="1"/>
    <col min="5" max="5" width="29.28515625" style="2" customWidth="1"/>
    <col min="6" max="6" width="17.42578125" style="2" customWidth="1"/>
    <col min="7" max="7" width="15" style="2" customWidth="1"/>
    <col min="8" max="8" width="11.28515625" style="2" customWidth="1"/>
    <col min="9" max="9" width="27.140625" style="1" customWidth="1"/>
    <col min="10" max="10" width="10.42578125" customWidth="1"/>
    <col min="11" max="11" width="36.5703125" customWidth="1"/>
  </cols>
  <sheetData>
    <row r="1" spans="1:11" ht="33" customHeight="1" x14ac:dyDescent="0.25">
      <c r="A1" s="36" t="s">
        <v>0</v>
      </c>
      <c r="B1" s="36"/>
      <c r="C1" s="37"/>
      <c r="D1" s="27"/>
      <c r="E1" s="28"/>
      <c r="F1" s="28"/>
      <c r="G1" s="28"/>
      <c r="H1" s="28"/>
      <c r="I1" s="28"/>
      <c r="J1" s="28"/>
      <c r="K1" s="28"/>
    </row>
    <row r="2" spans="1:11" ht="74.25" customHeight="1" x14ac:dyDescent="0.25">
      <c r="A2" s="29" t="s">
        <v>1</v>
      </c>
      <c r="B2" s="29"/>
      <c r="C2" s="30"/>
      <c r="D2" s="27"/>
      <c r="E2" s="28"/>
      <c r="F2" s="28"/>
      <c r="G2" s="28"/>
      <c r="H2" s="28"/>
      <c r="I2" s="28"/>
      <c r="J2" s="28"/>
      <c r="K2" s="28"/>
    </row>
    <row r="3" spans="1:11" ht="18" customHeight="1" x14ac:dyDescent="0.25">
      <c r="A3" s="31" t="s">
        <v>2</v>
      </c>
      <c r="B3" s="33">
        <f>SUMIF(Список[Вид физической нагрузки],Категория1,Список[Итого])</f>
        <v>19.46</v>
      </c>
      <c r="C3" s="16"/>
      <c r="D3" s="27"/>
      <c r="E3" s="28"/>
      <c r="F3" s="28"/>
      <c r="G3" s="28"/>
      <c r="H3" s="28"/>
      <c r="I3" s="28"/>
      <c r="J3" s="28"/>
      <c r="K3" s="28"/>
    </row>
    <row r="4" spans="1:11" ht="30" customHeight="1" x14ac:dyDescent="0.25">
      <c r="A4" s="31"/>
      <c r="B4" s="33"/>
      <c r="C4" s="17" t="s">
        <v>8</v>
      </c>
      <c r="D4" s="27"/>
      <c r="E4" s="28"/>
      <c r="F4" s="28"/>
      <c r="G4" s="28"/>
      <c r="H4" s="28"/>
      <c r="I4" s="28"/>
      <c r="J4" s="28"/>
      <c r="K4" s="28"/>
    </row>
    <row r="5" spans="1:11" ht="30" customHeight="1" x14ac:dyDescent="0.25">
      <c r="A5" s="31"/>
      <c r="B5" s="34">
        <f>SUMIF(Список[Вид физической нагрузки],Категория1,Список[Калории])</f>
        <v>847</v>
      </c>
      <c r="C5" s="18" t="s">
        <v>9</v>
      </c>
      <c r="D5" s="13" t="s">
        <v>13</v>
      </c>
      <c r="E5" s="4" t="s">
        <v>14</v>
      </c>
      <c r="F5" s="12" t="s">
        <v>15</v>
      </c>
      <c r="G5" s="11" t="s">
        <v>16</v>
      </c>
      <c r="H5" s="11" t="s">
        <v>7</v>
      </c>
      <c r="I5" s="13" t="s">
        <v>17</v>
      </c>
      <c r="J5" s="12" t="s">
        <v>9</v>
      </c>
      <c r="K5" s="4" t="s">
        <v>18</v>
      </c>
    </row>
    <row r="6" spans="1:11" ht="30" customHeight="1" thickBot="1" x14ac:dyDescent="0.3">
      <c r="A6" s="32"/>
      <c r="B6" s="35"/>
      <c r="C6" s="19"/>
      <c r="D6" s="23" t="s">
        <v>13</v>
      </c>
      <c r="E6" s="4" t="s">
        <v>2</v>
      </c>
      <c r="F6" s="50">
        <v>0.66666666666666663</v>
      </c>
      <c r="G6" s="48">
        <v>1.5972222222222224E-2</v>
      </c>
      <c r="H6" s="5">
        <v>3.66</v>
      </c>
      <c r="I6" s="9" t="str">
        <f>IFERROR(VLOOKUP(Список[[#This Row],[Вид физической нагрузки]],ActivityLookup,2,FALSE),"")</f>
        <v>Километры</v>
      </c>
      <c r="J6" s="7">
        <v>173</v>
      </c>
      <c r="K6" s="4" t="s">
        <v>19</v>
      </c>
    </row>
    <row r="7" spans="1:11" ht="30" customHeight="1" thickTop="1" x14ac:dyDescent="0.25">
      <c r="A7" s="38" t="s">
        <v>3</v>
      </c>
      <c r="B7" s="33">
        <f>SUMIF(Список[Вид физической нагрузки],Категория2,Список[Итого])</f>
        <v>1700</v>
      </c>
      <c r="C7" s="20"/>
      <c r="D7" s="23" t="s">
        <v>13</v>
      </c>
      <c r="E7" s="4" t="s">
        <v>2</v>
      </c>
      <c r="F7" s="50">
        <v>0.60416666666666663</v>
      </c>
      <c r="G7" s="48">
        <v>3.125E-2</v>
      </c>
      <c r="H7" s="5">
        <v>7.8</v>
      </c>
      <c r="I7" s="9" t="str">
        <f>IFERROR(VLOOKUP(Список[[#This Row],[Вид физической нагрузки]],ActivityLookup,2,FALSE),"")</f>
        <v>Километры</v>
      </c>
      <c r="J7" s="7">
        <v>330</v>
      </c>
      <c r="K7" s="4" t="s">
        <v>20</v>
      </c>
    </row>
    <row r="8" spans="1:11" ht="30" customHeight="1" x14ac:dyDescent="0.25">
      <c r="A8" s="31"/>
      <c r="B8" s="33"/>
      <c r="C8" s="17" t="s">
        <v>10</v>
      </c>
      <c r="D8" s="23" t="s">
        <v>13</v>
      </c>
      <c r="E8" s="4" t="s">
        <v>3</v>
      </c>
      <c r="F8" s="50">
        <v>0.41666666666666669</v>
      </c>
      <c r="G8" s="48">
        <v>2.0833333333333332E-2</v>
      </c>
      <c r="H8" s="5">
        <v>1700</v>
      </c>
      <c r="I8" s="9" t="str">
        <f>IFERROR(VLOOKUP(Список[[#This Row],[Вид физической нагрузки]],ActivityLookup,2,FALSE),"")</f>
        <v>Метры</v>
      </c>
      <c r="J8" s="7">
        <v>237</v>
      </c>
      <c r="K8" s="4" t="s">
        <v>21</v>
      </c>
    </row>
    <row r="9" spans="1:11" ht="30" customHeight="1" x14ac:dyDescent="0.25">
      <c r="A9" s="31"/>
      <c r="B9" s="34">
        <f>SUMIF(Список[Вид физической нагрузки],Категория2,Список[Калории])</f>
        <v>237</v>
      </c>
      <c r="C9" s="18" t="s">
        <v>9</v>
      </c>
      <c r="D9" s="23" t="s">
        <v>13</v>
      </c>
      <c r="E9" s="4" t="s">
        <v>4</v>
      </c>
      <c r="F9" s="50">
        <v>0.5625</v>
      </c>
      <c r="G9" s="48">
        <v>2.4305555555555556E-2</v>
      </c>
      <c r="H9" s="5">
        <v>3227</v>
      </c>
      <c r="I9" s="9" t="str">
        <f>IFERROR(VLOOKUP(Список[[#This Row],[Вид физической нагрузки]],ActivityLookup,2,FALSE),"")</f>
        <v>Шаги</v>
      </c>
      <c r="J9" s="7">
        <v>150</v>
      </c>
      <c r="K9" s="4"/>
    </row>
    <row r="10" spans="1:11" ht="30" customHeight="1" thickBot="1" x14ac:dyDescent="0.3">
      <c r="A10" s="32"/>
      <c r="B10" s="35"/>
      <c r="C10" s="21"/>
      <c r="D10" s="23" t="s">
        <v>13</v>
      </c>
      <c r="E10" s="4" t="s">
        <v>5</v>
      </c>
      <c r="F10" s="50">
        <v>0.22916666666666666</v>
      </c>
      <c r="G10" s="48">
        <v>2.0833333333333332E-2</v>
      </c>
      <c r="H10" s="5">
        <v>30</v>
      </c>
      <c r="I10" s="9" t="str">
        <f>IFERROR(VLOOKUP(Список[[#This Row],[Вид физической нагрузки]],ActivityLookup,2,FALSE),"")</f>
        <v>Повторы</v>
      </c>
      <c r="J10" s="7">
        <v>115</v>
      </c>
      <c r="K10" s="4"/>
    </row>
    <row r="11" spans="1:11" ht="30" customHeight="1" thickTop="1" x14ac:dyDescent="0.25">
      <c r="A11" s="38" t="s">
        <v>4</v>
      </c>
      <c r="B11" s="33">
        <f>SUMIF(Список[Вид физической нагрузки],Category3,Список[Итого])</f>
        <v>3227</v>
      </c>
      <c r="C11" s="20"/>
      <c r="D11" s="23" t="s">
        <v>13</v>
      </c>
      <c r="E11" s="6" t="s">
        <v>6</v>
      </c>
      <c r="F11" s="51">
        <v>0.25</v>
      </c>
      <c r="G11" s="49">
        <v>3.125E-2</v>
      </c>
      <c r="H11" s="6">
        <v>5</v>
      </c>
      <c r="I11" s="10" t="str">
        <f>IFERROR(VLOOKUP(Список[[#This Row],[Вид физической нагрузки]],ActivityLookup,2,FALSE),"")</f>
        <v>Километры</v>
      </c>
      <c r="J11" s="8">
        <v>345</v>
      </c>
      <c r="K11" s="52"/>
    </row>
    <row r="12" spans="1:11" ht="30" customHeight="1" x14ac:dyDescent="0.25">
      <c r="A12" s="31"/>
      <c r="B12" s="33"/>
      <c r="C12" s="17" t="s">
        <v>11</v>
      </c>
      <c r="D12" s="23" t="s">
        <v>13</v>
      </c>
      <c r="E12" s="6" t="s">
        <v>2</v>
      </c>
      <c r="F12" s="51">
        <v>0.41666666666666669</v>
      </c>
      <c r="G12" s="49">
        <v>2.7777777777777776E-2</v>
      </c>
      <c r="H12" s="6">
        <v>8</v>
      </c>
      <c r="I12" s="10" t="str">
        <f>IFERROR(VLOOKUP(Список[[#This Row],[Вид физической нагрузки]],ActivityLookup,2,FALSE),"")</f>
        <v>Километры</v>
      </c>
      <c r="J12" s="8">
        <v>344</v>
      </c>
      <c r="K12" s="14"/>
    </row>
    <row r="13" spans="1:11" ht="30" customHeight="1" x14ac:dyDescent="0.25">
      <c r="A13" s="31"/>
      <c r="B13" s="34">
        <f>SUMIF(Список[Вид физической нагрузки],Category3,Список[Калории])</f>
        <v>150</v>
      </c>
      <c r="C13" s="18" t="s">
        <v>9</v>
      </c>
      <c r="D13" s="22"/>
      <c r="F13" s="3"/>
      <c r="I13" s="26"/>
      <c r="K13" s="4"/>
    </row>
    <row r="14" spans="1:11" ht="30" customHeight="1" thickBot="1" x14ac:dyDescent="0.3">
      <c r="A14" s="31"/>
      <c r="B14" s="35"/>
      <c r="C14" s="16"/>
      <c r="D14" s="22"/>
      <c r="F14" s="3"/>
      <c r="I14" s="26"/>
      <c r="K14" s="4"/>
    </row>
    <row r="15" spans="1:11" ht="30" customHeight="1" thickTop="1" x14ac:dyDescent="0.25">
      <c r="A15" s="38" t="s">
        <v>5</v>
      </c>
      <c r="B15" s="33">
        <f>SUMIF(Список[Вид физической нагрузки],Категория4,Список[Итого])</f>
        <v>30</v>
      </c>
      <c r="C15" s="20"/>
      <c r="D15" s="22"/>
      <c r="F15" s="3"/>
      <c r="I15" s="26"/>
      <c r="K15" s="4"/>
    </row>
    <row r="16" spans="1:11" ht="30" customHeight="1" x14ac:dyDescent="0.25">
      <c r="A16" s="31"/>
      <c r="B16" s="33"/>
      <c r="C16" s="17" t="s">
        <v>12</v>
      </c>
      <c r="D16" s="22"/>
      <c r="F16" s="3"/>
      <c r="I16" s="26"/>
      <c r="K16" s="25"/>
    </row>
    <row r="17" spans="1:9" ht="30" customHeight="1" x14ac:dyDescent="0.25">
      <c r="A17" s="31"/>
      <c r="B17" s="34">
        <f>SUMIF(Список[Вид физической нагрузки],Категория4,Список[Калории])</f>
        <v>115</v>
      </c>
      <c r="C17" s="18" t="s">
        <v>9</v>
      </c>
      <c r="D17" s="22"/>
      <c r="F17" s="3"/>
      <c r="I17" s="26"/>
    </row>
    <row r="18" spans="1:9" ht="30" customHeight="1" thickBot="1" x14ac:dyDescent="0.3">
      <c r="A18" s="31"/>
      <c r="B18" s="35"/>
      <c r="C18" s="21"/>
      <c r="D18" s="22"/>
      <c r="F18" s="3"/>
      <c r="I18" s="26"/>
    </row>
    <row r="19" spans="1:9" ht="30" customHeight="1" thickTop="1" x14ac:dyDescent="0.25">
      <c r="A19" s="42" t="s">
        <v>6</v>
      </c>
      <c r="B19" s="33">
        <f>SUMIF(Список[Вид физической нагрузки],Category5,Список[Итого])</f>
        <v>5</v>
      </c>
      <c r="C19" s="20"/>
      <c r="D19" s="22"/>
      <c r="F19" s="3"/>
      <c r="I19" s="26"/>
    </row>
    <row r="20" spans="1:9" ht="30" customHeight="1" x14ac:dyDescent="0.25">
      <c r="A20" s="43"/>
      <c r="B20" s="33"/>
      <c r="C20" s="17" t="s">
        <v>8</v>
      </c>
      <c r="D20" s="22"/>
      <c r="F20" s="3"/>
      <c r="I20" s="26"/>
    </row>
    <row r="21" spans="1:9" ht="30" customHeight="1" x14ac:dyDescent="0.25">
      <c r="A21" s="43"/>
      <c r="B21" s="34">
        <f>SUMIF(Список[Вид физической нагрузки],Category5,Список[Калории])</f>
        <v>345</v>
      </c>
      <c r="C21" s="18" t="s">
        <v>9</v>
      </c>
      <c r="D21" s="22"/>
      <c r="F21" s="3"/>
      <c r="I21" s="26"/>
    </row>
    <row r="22" spans="1:9" ht="30" customHeight="1" thickBot="1" x14ac:dyDescent="0.3">
      <c r="A22" s="43"/>
      <c r="B22" s="35"/>
      <c r="C22" s="16"/>
      <c r="D22" s="22"/>
      <c r="F22" s="3"/>
      <c r="I22" s="26"/>
    </row>
    <row r="23" spans="1:9" ht="30" customHeight="1" thickTop="1" x14ac:dyDescent="0.25">
      <c r="A23" s="39" t="s">
        <v>24</v>
      </c>
      <c r="B23" s="41">
        <f>SUM(B21,B17,B13,B9,B5)</f>
        <v>1694</v>
      </c>
      <c r="C23" s="44" t="s">
        <v>9</v>
      </c>
      <c r="D23" s="22"/>
      <c r="F23" s="3"/>
      <c r="I23" s="26"/>
    </row>
    <row r="24" spans="1:9" ht="30" customHeight="1" x14ac:dyDescent="0.25">
      <c r="A24" s="40"/>
      <c r="B24" s="41"/>
      <c r="C24" s="45"/>
      <c r="D24" s="22"/>
      <c r="F24" s="3"/>
      <c r="I24" s="26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2">
    <dataValidation type="list" errorStyle="warning" allowBlank="1" showInputMessage="1" showErrorMessage="1" error="Выберите физическую нагрузку в списке. Чтобы обновить список, настройте категории в ячейках A3–A19. Нажмите &quot;Отмена&quot;, затем нажмите клавиши ALT+СТРЕЛКА ВНИЗ, чтобы открыть параметры, затем СТРЕЛКА ВНИЗ и ВВОД, чтобы выбрать." sqref="E6:E12" xr:uid="{00000000-0002-0000-0000-000000000000}">
      <formula1>Физ.нагрузки</formula1>
    </dataValidation>
    <dataValidation type="custom" errorStyle="warning" allowBlank="1" showInputMessage="1" showErrorMessage="1" errorTitle="Ошибка." error="Здесь содержится используемая для диаграммы сводка калорий, записанных в журнал. Любые изменения могут привести к ошибке. Чтобы действительно изменить это значение, нажмите кнопку &quot;Да&quot;, в противном случае нажмите &quot;Отмена&quot;." sqref="C23:C24 C5 C9 C13 C17 C21" xr:uid="{00000000-0002-0000-0000-000001000000}">
      <formula1>"Калории"</formula1>
    </dataValidation>
    <dataValidation type="list" errorStyle="warning" allowBlank="1" showInputMessage="1" showErrorMessage="1" error="Выберите единицу в списке в этой ячейке. Нажмите &quot;Отмена&quot;, затем нажмите клавиши ALT+СТРЕЛКА ВНИЗ, чтобы открыть параметры, затем СТРЕЛКА ВНИЗ и ВВОД, чтобы выбрать." prompt="Выберите единицу в этой ячейке. Нажмите клавиши ALT+СТРЕЛКА ВНИЗ, чтобы открыть параметры, затем СТРЕЛКА ВНИЗ и ВВОД, чтобы выбрать. В ячейке справа находится надпись &quot;Калории&quot;." sqref="C20 C4 C16 C12 C8" xr:uid="{00000000-0002-0000-0000-000003000000}">
      <formula1>"Километры,Kilometers,Шаги,Laps,Yards,Метры,Повторы,Minutes"</formula1>
    </dataValidation>
    <dataValidation allowBlank="1" showInputMessage="1" showErrorMessage="1" prompt="Создайте журнал учета физических нагрузок на этом листе. Заголовок находится в этой ячейке, информация — в ячейке ниже, диаграмма — в ячейке справа. Введите сведения в таблицу &quot;Список&quot; и физические нагрузки в ячейки A3–A19." sqref="A1:C1" xr:uid="{00000000-0002-0000-0000-000004000000}"/>
    <dataValidation allowBlank="1" showInputMessage="1" showErrorMessage="1" prompt="Введите дату в столбце под этим заголовком." sqref="D5" xr:uid="{00000000-0002-0000-0000-000005000000}"/>
    <dataValidation allowBlank="1" showInputMessage="1" showErrorMessage="1" prompt="Выберите физическую нагрузку в столбце под этим заголовком. Чтобы обновить список, настройте категории в ячейках A3–A19. Нажмите клавиши ALT+СТРЕЛКА ВНИЗ, чтобы открыть параметры, затем СТРЕЛКА ВНИЗ и ВВОД, чтобы выбрать." sqref="E5" xr:uid="{00000000-0002-0000-0000-000006000000}"/>
    <dataValidation allowBlank="1" showInputMessage="1" showErrorMessage="1" prompt="Введите время начала в столбце под этим заголовком." sqref="F5" xr:uid="{00000000-0002-0000-0000-000007000000}"/>
    <dataValidation allowBlank="1" showInputMessage="1" showErrorMessage="1" prompt="В столбце под этим заголовком введите длительность." sqref="G5" xr:uid="{00000000-0002-0000-0000-000008000000}"/>
    <dataValidation allowBlank="1" showInputMessage="1" showErrorMessage="1" prompt="В столбце под этим заголовком введите итог." sqref="H5" xr:uid="{00000000-0002-0000-0000-000009000000}"/>
    <dataValidation allowBlank="1" showInputMessage="1" showErrorMessage="1" prompt="В столбце под этим заголовком автоматически обновляется единица измерения." sqref="I5" xr:uid="{00000000-0002-0000-0000-00000A000000}"/>
    <dataValidation allowBlank="1" showInputMessage="1" showErrorMessage="1" prompt="В столбце под этим заголовком введите калории." sqref="J5" xr:uid="{00000000-0002-0000-0000-00000B000000}"/>
    <dataValidation allowBlank="1" showInputMessage="1" showErrorMessage="1" prompt="Введите примечания в столбце под этим заголовком" sqref="K5" xr:uid="{00000000-0002-0000-0000-00000C000000}"/>
    <dataValidation allowBlank="1" showInputMessage="1" showErrorMessage="1" prompt="Введите физическую нагрузку 1 в этой ячейке. Категории физических нагрузок в ячейках A3–A19 автоматически обновляются в таблице &quot;Список&quot;. Данные автоматически обновляются в ячейке справа." sqref="A3:A6" xr:uid="{00000000-0002-0000-0000-00000D000000}"/>
    <dataValidation allowBlank="1" showInputMessage="1" showErrorMessage="1" prompt="Данные автоматически обновляются в этой ячейке и под ней. Выберите единицу в ячейке справа." sqref="B3:B4 B7:B8 B11:B12 B15:B16 B19:B20" xr:uid="{00000000-0002-0000-0000-00000E000000}"/>
    <dataValidation allowBlank="1" showInputMessage="1" showErrorMessage="1" prompt="В этой ячейке автоматически вычисляется количество калорий, израсходованных в результате физической нагрузки. В ячейке справа находится надпись &quot;Калории&quot;." sqref="B21:B22 B17:B18 B13:B14 B9:B10 B5:B6" xr:uid="{00000000-0002-0000-0000-000011000000}"/>
    <dataValidation allowBlank="1" showInputMessage="1" showErrorMessage="1" prompt="Введите физическую нагрузку 2 в этой ячейке. Данные автоматически обновляются в ячейках справа." sqref="A7:A10" xr:uid="{00000000-0002-0000-0000-000012000000}"/>
    <dataValidation allowBlank="1" showInputMessage="1" showErrorMessage="1" prompt="Введите физическую нагрузку 3 в этой ячейке. Данные автоматически обновляются в ячейках справа." sqref="A11:A14" xr:uid="{00000000-0002-0000-0000-000013000000}"/>
    <dataValidation allowBlank="1" showInputMessage="1" showErrorMessage="1" prompt="Введите физическую нагрузку 4 в этой ячейке. Данные автоматически обновляются в ячейках справа." sqref="A15:A18" xr:uid="{00000000-0002-0000-0000-000014000000}"/>
    <dataValidation allowBlank="1" showInputMessage="1" showErrorMessage="1" prompt="Введите физическую нагрузку 5 в этой ячейке. Данные автоматически обновляются в ячейках справа. Общее количество израсходованных калорий автоматически вычисляется в ячейке B23." sqref="A19:A22" xr:uid="{00000000-0002-0000-0000-000015000000}"/>
    <dataValidation allowBlank="1" showInputMessage="1" showErrorMessage="1" prompt="Итоговая сумма автоматически вычисляется в ячейке справа." sqref="A23:A24" xr:uid="{00000000-0002-0000-0000-000016000000}"/>
    <dataValidation allowBlank="1" showInputMessage="1" showErrorMessage="1" prompt="В этой ячейке автоматически вычисляется итог. В ячейке справа находится надпись &quot;Калории&quot;." sqref="B23:B24" xr:uid="{00000000-0002-0000-0000-000017000000}"/>
    <dataValidation allowBlank="1" showInputMessage="1" showErrorMessage="1" prompt="В этой ячейке представлена линейчатая диаграмма с накоплением, на которой показано общее количество израсходованных калорий с разделением по видам физической нагрузки. Введите сведения в таблице ниже." sqref="D1:K4" xr:uid="{53892C7E-C60C-4E4A-B49C-A4BE86DFF17D}"/>
  </dataValidations>
  <printOptions horizontalCentered="1"/>
  <pageMargins left="0.25" right="0.25" top="0.5" bottom="0.5" header="0.3" footer="0.3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6" t="s">
        <v>22</v>
      </c>
      <c r="C1" s="46"/>
    </row>
    <row r="2" spans="2:3" ht="29.25" customHeight="1" x14ac:dyDescent="0.25">
      <c r="B2" s="47" t="s">
        <v>23</v>
      </c>
      <c r="C2" s="47"/>
    </row>
    <row r="3" spans="2:3" ht="29.25" customHeight="1" x14ac:dyDescent="0.25">
      <c r="B3" s="15" t="s">
        <v>14</v>
      </c>
      <c r="C3" s="15" t="s">
        <v>17</v>
      </c>
    </row>
    <row r="4" spans="2:3" ht="21.75" customHeight="1" x14ac:dyDescent="0.25">
      <c r="B4" t="str">
        <f>TRIM(Категория1)</f>
        <v>Катание на велосипеде</v>
      </c>
      <c r="C4" t="str">
        <f>Категория1Unit</f>
        <v>Километры</v>
      </c>
    </row>
    <row r="5" spans="2:3" ht="21.75" customHeight="1" x14ac:dyDescent="0.25">
      <c r="B5" t="str">
        <f>TRIM(Категория2)</f>
        <v>Плавание</v>
      </c>
      <c r="C5" t="str">
        <f>Категория2Unit</f>
        <v>Метры</v>
      </c>
    </row>
    <row r="6" spans="2:3" ht="21.75" customHeight="1" x14ac:dyDescent="0.25">
      <c r="B6" t="str">
        <f>TRIM(Category3)</f>
        <v>Вид физической нагрузки 3</v>
      </c>
      <c r="C6" t="str">
        <f>Category3Unit</f>
        <v>Шаги</v>
      </c>
    </row>
    <row r="7" spans="2:3" ht="21.75" customHeight="1" x14ac:dyDescent="0.25">
      <c r="B7" t="str">
        <f>TRIM(Категория4)</f>
        <v>Действие 4</v>
      </c>
      <c r="C7" t="str">
        <f>Категория4Unit</f>
        <v>Повторы</v>
      </c>
    </row>
    <row r="8" spans="2:3" ht="21.75" customHeight="1" x14ac:dyDescent="0.25">
      <c r="B8" t="str">
        <f>TRIM(Category5)</f>
        <v>Вид физической нагрузки 5</v>
      </c>
      <c r="C8" t="str">
        <f>Category5Unit</f>
        <v>Километры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ap:HeadingPairs>
  <ap:TitlesOfParts>
    <vt:vector baseType="lpstr" size="15">
      <vt:lpstr>Учет физических нагрузок</vt:lpstr>
      <vt:lpstr>Список физических нагрузок</vt:lpstr>
      <vt:lpstr>ActivityLookup</vt:lpstr>
      <vt:lpstr>AllOthers</vt:lpstr>
      <vt:lpstr>Category3</vt:lpstr>
      <vt:lpstr>Category3Unit</vt:lpstr>
      <vt:lpstr>Category5</vt:lpstr>
      <vt:lpstr>Category5Unit</vt:lpstr>
      <vt:lpstr>Категория1</vt:lpstr>
      <vt:lpstr>Категория1Unit</vt:lpstr>
      <vt:lpstr>Категория2</vt:lpstr>
      <vt:lpstr>Категория2Unit</vt:lpstr>
      <vt:lpstr>Категория4</vt:lpstr>
      <vt:lpstr>Категория4Unit</vt:lpstr>
      <vt:lpstr>Физ.нагрузки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2022-12-13T08:08:07Z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