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0" documentId="13_ncr:1_{3A25604E-DC0F-42FB-8531-00F061A5115F}" xr6:coauthVersionLast="42" xr6:coauthVersionMax="42" xr10:uidLastSave="{00000000-0000-0000-0000-000000000000}"/>
  <bookViews>
    <workbookView xWindow="-120" yWindow="-120" windowWidth="28830" windowHeight="16140" tabRatio="853" xr2:uid="{00000000-000D-0000-FFFF-FFFF00000000}"/>
  </bookViews>
  <sheets>
    <sheet name="REZUMATUL BUGETULUI AC" sheetId="1" r:id="rId1"/>
    <sheet name="REZUMAT CHELTUIELI LUNARE" sheetId="2" r:id="rId2"/>
    <sheet name="CHELTUIELI STRUCTURATE" sheetId="3" r:id="rId3"/>
    <sheet name="CARITATE ȘI SPONSORIZĂRI" sheetId="4" r:id="rId4"/>
  </sheets>
  <definedNames>
    <definedName name="_AN">'REZUMATUL BUGETULUI AC'!$G$2</definedName>
    <definedName name="_xlnm.Print_Titles" localSheetId="3">'CARITATE ȘI SPONSORIZĂRI'!$4:$4</definedName>
    <definedName name="_xlnm.Print_Titles" localSheetId="2">'CHELTUIELI STRUCTURATE'!$4:$4</definedName>
    <definedName name="_xlnm.Print_Titles" localSheetId="1">'REZUMAT CHELTUIELI LUNARE'!$5:$5</definedName>
    <definedName name="_xlnm.Print_Titles" localSheetId="0">'REZUMATUL BUGETULUI AC'!$3:$3</definedName>
    <definedName name="RegiuneTitluRând1..G2">'REZUMATUL BUGETULUI AC'!$F$2</definedName>
    <definedName name="Slicer_Beneficiar">#N/A</definedName>
    <definedName name="Slicer_Beneficiar1">#N/A</definedName>
    <definedName name="Slicer_Cont_Titlu">#N/A</definedName>
    <definedName name="Slicer_Solicitat_de">#N/A</definedName>
    <definedName name="Slicer_Solicitat_de1">#N/A</definedName>
    <definedName name="Titlu1">TabelAnulCurent[[#Headers],[Codul de contabilitate]]</definedName>
    <definedName name="Titlu2">RezumatCheltuieliLunare[[#Headers],[Codul de contabilitate]]</definedName>
    <definedName name="Titlu3">CheltuieliStructurate[[#Headers],[Codul de contabilitate]]</definedName>
    <definedName name="Titlu4">Altele[[#Headers],[Codul de contabilitate]]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E16" i="1"/>
  <c r="O3" i="2" l="1"/>
  <c r="N3" i="2"/>
  <c r="M3" i="2"/>
  <c r="N4" i="2"/>
  <c r="K3" i="2"/>
  <c r="L3" i="2"/>
  <c r="I3" i="2"/>
  <c r="J3" i="2"/>
  <c r="G3" i="2"/>
  <c r="H3" i="2"/>
  <c r="E3" i="2"/>
  <c r="F3" i="2"/>
  <c r="D3" i="2"/>
  <c r="N6" i="2" l="1"/>
  <c r="N8" i="2"/>
  <c r="N10" i="2"/>
  <c r="N14" i="2"/>
  <c r="N7" i="2"/>
  <c r="N9" i="2"/>
  <c r="N11" i="2"/>
  <c r="N13" i="2"/>
  <c r="N15" i="2"/>
  <c r="N17" i="2"/>
  <c r="N12" i="2"/>
  <c r="N16" i="2"/>
  <c r="L4" i="2"/>
  <c r="L7" i="2" s="1"/>
  <c r="H4" i="2"/>
  <c r="H7" i="2" s="1"/>
  <c r="M4" i="2"/>
  <c r="M6" i="2" s="1"/>
  <c r="E4" i="2"/>
  <c r="E6" i="2" s="1"/>
  <c r="F4" i="2"/>
  <c r="F10" i="2" s="1"/>
  <c r="G4" i="2"/>
  <c r="G6" i="2" s="1"/>
  <c r="D4" i="2"/>
  <c r="D7" i="2" s="1"/>
  <c r="J4" i="2"/>
  <c r="J6" i="2" s="1"/>
  <c r="I4" i="2"/>
  <c r="I6" i="2" s="1"/>
  <c r="K4" i="2"/>
  <c r="K6" i="2" s="1"/>
  <c r="O4" i="2"/>
  <c r="O6" i="2" s="1"/>
  <c r="O16" i="2" l="1"/>
  <c r="O15" i="2"/>
  <c r="O11" i="2"/>
  <c r="O7" i="2"/>
  <c r="O12" i="2"/>
  <c r="O8" i="2"/>
  <c r="O17" i="2"/>
  <c r="O13" i="2"/>
  <c r="O9" i="2"/>
  <c r="O14" i="2"/>
  <c r="O10" i="2"/>
  <c r="M14" i="2"/>
  <c r="M15" i="2"/>
  <c r="M11" i="2"/>
  <c r="M7" i="2"/>
  <c r="M12" i="2"/>
  <c r="M8" i="2"/>
  <c r="M17" i="2"/>
  <c r="M13" i="2"/>
  <c r="M9" i="2"/>
  <c r="M16" i="2"/>
  <c r="M10" i="2"/>
  <c r="J9" i="2"/>
  <c r="K16" i="2"/>
  <c r="K15" i="2"/>
  <c r="K7" i="2"/>
  <c r="L16" i="2"/>
  <c r="L12" i="2"/>
  <c r="L8" i="2"/>
  <c r="L17" i="2"/>
  <c r="L13" i="2"/>
  <c r="L9" i="2"/>
  <c r="J17" i="2"/>
  <c r="J12" i="2"/>
  <c r="K10" i="2"/>
  <c r="K11" i="2"/>
  <c r="K8" i="2"/>
  <c r="L14" i="2"/>
  <c r="L10" i="2"/>
  <c r="L6" i="2"/>
  <c r="L15" i="2"/>
  <c r="L11" i="2"/>
  <c r="J13" i="2"/>
  <c r="J16" i="2"/>
  <c r="J8" i="2"/>
  <c r="K12" i="2"/>
  <c r="K17" i="2"/>
  <c r="K13" i="2"/>
  <c r="K9" i="2"/>
  <c r="K14" i="2"/>
  <c r="J15" i="2"/>
  <c r="J11" i="2"/>
  <c r="J7" i="2"/>
  <c r="J14" i="2"/>
  <c r="J10" i="2"/>
  <c r="I17" i="2"/>
  <c r="I13" i="2"/>
  <c r="I9" i="2"/>
  <c r="I16" i="2"/>
  <c r="I12" i="2"/>
  <c r="I8" i="2"/>
  <c r="I15" i="2"/>
  <c r="I11" i="2"/>
  <c r="I7" i="2"/>
  <c r="I14" i="2"/>
  <c r="I10" i="2"/>
  <c r="H16" i="2"/>
  <c r="H12" i="2"/>
  <c r="H8" i="2"/>
  <c r="H17" i="2"/>
  <c r="H13" i="2"/>
  <c r="H9" i="2"/>
  <c r="H14" i="2"/>
  <c r="H10" i="2"/>
  <c r="H6" i="2"/>
  <c r="H15" i="2"/>
  <c r="H11" i="2"/>
  <c r="G14" i="2"/>
  <c r="G15" i="2"/>
  <c r="G11" i="2"/>
  <c r="G7" i="2"/>
  <c r="G12" i="2"/>
  <c r="G8" i="2"/>
  <c r="G17" i="2"/>
  <c r="G13" i="2"/>
  <c r="G9" i="2"/>
  <c r="G16" i="2"/>
  <c r="G10" i="2"/>
  <c r="E9" i="2"/>
  <c r="F16" i="2"/>
  <c r="F12" i="2"/>
  <c r="F6" i="2"/>
  <c r="F15" i="2"/>
  <c r="F11" i="2"/>
  <c r="F7" i="2"/>
  <c r="E17" i="2"/>
  <c r="E12" i="2"/>
  <c r="F14" i="2"/>
  <c r="F8" i="2"/>
  <c r="F17" i="2"/>
  <c r="F13" i="2"/>
  <c r="F9" i="2"/>
  <c r="E13" i="2"/>
  <c r="E16" i="2"/>
  <c r="E8" i="2"/>
  <c r="E15" i="2"/>
  <c r="E11" i="2"/>
  <c r="E7" i="2"/>
  <c r="E14" i="2"/>
  <c r="E10" i="2"/>
  <c r="D16" i="2"/>
  <c r="D12" i="2"/>
  <c r="D8" i="2"/>
  <c r="D17" i="2"/>
  <c r="D13" i="2"/>
  <c r="D9" i="2"/>
  <c r="D14" i="2"/>
  <c r="D10" i="2"/>
  <c r="D6" i="2"/>
  <c r="D15" i="2"/>
  <c r="D11" i="2"/>
  <c r="N18" i="2"/>
  <c r="G18" i="2" l="1"/>
  <c r="L18" i="2"/>
  <c r="J18" i="2"/>
  <c r="H18" i="2"/>
  <c r="M18" i="2"/>
  <c r="D18" i="2"/>
  <c r="F18" i="2"/>
  <c r="P17" i="2"/>
  <c r="D15" i="1" s="1"/>
  <c r="F15" i="1" s="1"/>
  <c r="G15" i="1" s="1"/>
  <c r="E18" i="2"/>
  <c r="P11" i="2"/>
  <c r="D9" i="1" s="1"/>
  <c r="F9" i="1" s="1"/>
  <c r="G9" i="1" s="1"/>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<sst xmlns="http://schemas.openxmlformats.org/spreadsheetml/2006/main" count="102" uniqueCount="69">
  <si>
    <t>COSTURI REALE vs. BUGET DE LA ÎNCEPUTUL ANULUI PÂNĂ LA ZI</t>
  </si>
  <si>
    <t>Codul de contabilitate</t>
  </si>
  <si>
    <t>Total</t>
  </si>
  <si>
    <t>Titlu cont</t>
  </si>
  <si>
    <t>Publicitate</t>
  </si>
  <si>
    <t>Echipament birou</t>
  </si>
  <si>
    <t>Imprimante</t>
  </si>
  <si>
    <t>Costuri server</t>
  </si>
  <si>
    <t>Consumabile</t>
  </si>
  <si>
    <t>Cheltuieli client</t>
  </si>
  <si>
    <t>Computere</t>
  </si>
  <si>
    <t>Asigurare de sănătate</t>
  </si>
  <si>
    <t>Costuri clădire</t>
  </si>
  <si>
    <t>Marketing</t>
  </si>
  <si>
    <t>Caritate</t>
  </si>
  <si>
    <t>Sponsorizări</t>
  </si>
  <si>
    <t>Costuri reale</t>
  </si>
  <si>
    <t>Buget</t>
  </si>
  <si>
    <t>ANUL</t>
  </si>
  <si>
    <t>Lei rămași</t>
  </si>
  <si>
    <t>% rămas</t>
  </si>
  <si>
    <t>REZUMAT CHELTUIELI LUNARE</t>
  </si>
  <si>
    <t>Slicerul pentru filtrarea datelor după Titlurile de cont se află în această celulă.</t>
  </si>
  <si>
    <t>Ianuarie</t>
  </si>
  <si>
    <t>Februarie</t>
  </si>
  <si>
    <t>Martie</t>
  </si>
  <si>
    <t>Aprilie</t>
  </si>
  <si>
    <t>Mai</t>
  </si>
  <si>
    <t>Iunie</t>
  </si>
  <si>
    <t>Iulie</t>
  </si>
  <si>
    <t>August</t>
  </si>
  <si>
    <t>Septembrie</t>
  </si>
  <si>
    <t>Octombrie</t>
  </si>
  <si>
    <t>Noiembrie</t>
  </si>
  <si>
    <t>Decembrie</t>
  </si>
  <si>
    <t xml:space="preserve"> </t>
  </si>
  <si>
    <t>STRUCTURĂ DE CHELTUIELI</t>
  </si>
  <si>
    <t>Data facturii</t>
  </si>
  <si>
    <t>Dată</t>
  </si>
  <si>
    <t>Nr. factură</t>
  </si>
  <si>
    <t>Solicitată de</t>
  </si>
  <si>
    <t>Emil Antonescu</t>
  </si>
  <si>
    <t>Valeriu Nechita</t>
  </si>
  <si>
    <t>Verificați suma</t>
  </si>
  <si>
    <t>Beneficiar</t>
  </si>
  <si>
    <t xml:space="preserve">Consolidated Messenger </t>
  </si>
  <si>
    <t xml:space="preserve">A. Datum Corporation </t>
  </si>
  <si>
    <t>Verificați utilizarea</t>
  </si>
  <si>
    <t>Expeditor</t>
  </si>
  <si>
    <t>2 computere desktop</t>
  </si>
  <si>
    <t>Metodă de distribuire</t>
  </si>
  <si>
    <t>Corespondență</t>
  </si>
  <si>
    <t>Credit</t>
  </si>
  <si>
    <t>Data depunerii</t>
  </si>
  <si>
    <t>CARITATE ȘI SPONSORIZĂRI</t>
  </si>
  <si>
    <t>S-a inițiat o solicitare de verificare a datei</t>
  </si>
  <si>
    <t>Virginia Mateescu</t>
  </si>
  <si>
    <t>Contribuția de anul trecut</t>
  </si>
  <si>
    <t xml:space="preserve">Școala de Artă </t>
  </si>
  <si>
    <t xml:space="preserve">Wingtip Toys </t>
  </si>
  <si>
    <t>Utilizată pentru</t>
  </si>
  <si>
    <t>Burse</t>
  </si>
  <si>
    <t>Comunitate</t>
  </si>
  <si>
    <t>Aprobată de</t>
  </si>
  <si>
    <t>Crina Codreanu</t>
  </si>
  <si>
    <t>Magda Florea</t>
  </si>
  <si>
    <t>Categorie</t>
  </si>
  <si>
    <t>Artă</t>
  </si>
  <si>
    <t>Cec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</si>
</sst>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lei&quot;;\-#,##0.00\ &quot;lei&quot;"/>
    <numFmt numFmtId="44" formatCode="_-* #,##0.00\ &quot;lei&quot;_-;\-* #,##0.00\ &quot;lei&quot;_-;_-* &quot;-&quot;??\ &quot;lei&quot;_-;_-@_-"/>
    <numFmt numFmtId="164" formatCode="_(* #,##0_);_(* \(#,##0\);_(* &quot;-&quot;_);_(@_)"/>
    <numFmt numFmtId="165" formatCode="0_ ;\-0\ "/>
  </numFmts>
  <fonts count="28" x14ac:knownFonts="1">
    <font>
      <sz val="11"/>
      <color theme="1" tint="-0.24994659260841701"/>
      <name val="Calibri"/>
      <family val="2"/>
    </font>
    <font>
      <sz val="11"/>
      <color theme="1"/>
      <name val="Calibri"/>
      <family val="2"/>
    </font>
    <font>
      <sz val="11"/>
      <color theme="1" tint="-0.24994659260841701"/>
      <name val="Calibri"/>
      <family val="2"/>
    </font>
    <font>
      <sz val="11"/>
      <color rgb="FF006100"/>
      <name val="Calibri"/>
      <family val="2"/>
    </font>
    <font>
      <sz val="11"/>
      <color rgb="FF9C0006"/>
      <name val="Calibri"/>
      <family val="2"/>
    </font>
    <font>
      <sz val="18"/>
      <color theme="3"/>
      <name val="Calibri"/>
      <family val="2"/>
    </font>
    <font>
      <sz val="18"/>
      <color theme="1" tint="-0.24994659260841701"/>
      <name val="Calibri"/>
      <family val="2"/>
    </font>
    <font>
      <b/>
      <sz val="11"/>
      <color theme="0"/>
      <name val="Calibri"/>
      <family val="2"/>
    </font>
    <font>
      <b/>
      <sz val="11"/>
      <color theme="1"/>
      <name val="Calibri"/>
      <family val="2"/>
    </font>
    <font>
      <sz val="11"/>
      <color theme="0"/>
      <name val="Calibri"/>
      <family val="2"/>
    </font>
    <font>
      <i/>
      <sz val="11"/>
      <color rgb="FF7F7F7F"/>
      <name val="Calibri"/>
      <family val="2"/>
    </font>
    <font>
      <sz val="11"/>
      <color rgb="FFFF0000"/>
      <name val="Calibri"/>
      <family val="2"/>
    </font>
    <font>
      <b/>
      <sz val="11"/>
      <color rgb="FFFA7D00"/>
      <name val="Calibri"/>
      <family val="2"/>
    </font>
    <font>
      <u/>
      <sz val="11"/>
      <color theme="10"/>
      <name val="Calibri"/>
      <family val="2"/>
    </font>
    <font>
      <sz val="11"/>
      <color rgb="FF3F3F76"/>
      <name val="Calibri"/>
      <family val="2"/>
    </font>
    <font>
      <b/>
      <sz val="11"/>
      <color rgb="FF3F3F3F"/>
      <name val="Calibri"/>
      <family val="2"/>
    </font>
    <font>
      <sz val="11"/>
      <color rgb="FF9C5700"/>
      <name val="Calibri"/>
      <family val="2"/>
    </font>
    <font>
      <sz val="11"/>
      <color rgb="FFFA7D00"/>
      <name val="Calibri"/>
      <family val="2"/>
    </font>
    <font>
      <sz val="18"/>
      <color theme="0"/>
      <name val="Calibri"/>
      <family val="2"/>
      <charset val="238"/>
    </font>
    <font>
      <sz val="11"/>
      <color theme="1" tint="-0.24994659260841701"/>
      <name val="Calibri"/>
      <family val="2"/>
      <charset val="238"/>
    </font>
    <font>
      <u/>
      <sz val="11"/>
      <color theme="0"/>
      <name val="Calibri"/>
      <family val="2"/>
      <charset val="238"/>
    </font>
    <font>
      <sz val="12"/>
      <color theme="1" tint="-0.24994659260841701"/>
      <name val="Calibri"/>
      <family val="2"/>
      <charset val="238"/>
    </font>
    <font>
      <sz val="30"/>
      <color theme="2" tint="-0.89999084444715716"/>
      <name val="Calibri"/>
      <family val="2"/>
      <charset val="238"/>
    </font>
    <font>
      <sz val="30"/>
      <color theme="1" tint="-0.24994659260841701"/>
      <name val="Calibri"/>
      <family val="2"/>
      <charset val="238"/>
    </font>
    <font>
      <sz val="11"/>
      <color theme="0"/>
      <name val="Calibri"/>
      <family val="2"/>
      <charset val="238"/>
    </font>
    <font>
      <b/>
      <sz val="12"/>
      <color theme="1" tint="-0.24994659260841701"/>
      <name val="Calibri"/>
      <family val="2"/>
      <charset val="238"/>
    </font>
    <font>
      <sz val="12"/>
      <color theme="0"/>
      <name val="Calibri"/>
      <family val="2"/>
      <charset val="238"/>
    </font>
    <font>
      <sz val="11"/>
      <color theme="1" tint="-0.249977111117893"/>
      <name val="Calibri"/>
      <family val="2"/>
      <charset val="238"/>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6" fillId="0" borderId="1" applyNumberFormat="0" applyFill="0" applyAlignment="0" applyProtection="0"/>
    <xf numFmtId="0" fontId="6" fillId="0" borderId="4" applyNumberFormat="0" applyFill="0" applyAlignment="0" applyProtection="0"/>
    <xf numFmtId="0" fontId="6" fillId="0" borderId="2" applyNumberFormat="0" applyFill="0" applyAlignment="0" applyProtection="0"/>
    <xf numFmtId="0" fontId="6" fillId="0" borderId="3" applyNumberFormat="0" applyFill="0" applyAlignment="0" applyProtection="0"/>
    <xf numFmtId="0" fontId="13" fillId="0" borderId="0" applyNumberFormat="0" applyFill="0" applyBorder="0" applyAlignment="0" applyProtection="0">
      <alignment vertical="center" wrapText="1"/>
    </xf>
    <xf numFmtId="165" fontId="2" fillId="0" borderId="0" applyFont="0" applyFill="0" applyBorder="0" applyAlignment="0" applyProtection="0"/>
    <xf numFmtId="7" fontId="2" fillId="0" borderId="0" applyFont="0" applyFill="0" applyBorder="0" applyAlignment="0" applyProtection="0"/>
    <xf numFmtId="10" fontId="2" fillId="0" borderId="0" applyFont="0" applyFill="0" applyBorder="0" applyAlignment="0" applyProtection="0"/>
    <xf numFmtId="14" fontId="2" fillId="0" borderId="0">
      <alignment horizontal="right" vertical="center" wrapText="1"/>
    </xf>
    <xf numFmtId="16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 fillId="8" borderId="0" applyNumberFormat="0" applyBorder="0" applyAlignment="0" applyProtection="0"/>
    <xf numFmtId="0" fontId="4" fillId="9" borderId="0" applyNumberFormat="0" applyBorder="0" applyAlignment="0" applyProtection="0"/>
    <xf numFmtId="0" fontId="16" fillId="10" borderId="0" applyNumberFormat="0" applyBorder="0" applyAlignment="0" applyProtection="0"/>
    <xf numFmtId="0" fontId="14" fillId="11" borderId="13" applyNumberFormat="0" applyAlignment="0" applyProtection="0"/>
    <xf numFmtId="0" fontId="15" fillId="12" borderId="14" applyNumberFormat="0" applyAlignment="0" applyProtection="0"/>
    <xf numFmtId="0" fontId="12" fillId="12" borderId="13" applyNumberFormat="0" applyAlignment="0" applyProtection="0"/>
    <xf numFmtId="0" fontId="17" fillId="0" borderId="15" applyNumberFormat="0" applyFill="0" applyAlignment="0" applyProtection="0"/>
    <xf numFmtId="0" fontId="7" fillId="13" borderId="16" applyNumberFormat="0" applyAlignment="0" applyProtection="0"/>
    <xf numFmtId="0" fontId="11" fillId="0" borderId="0" applyNumberFormat="0" applyFill="0" applyBorder="0" applyAlignment="0" applyProtection="0"/>
    <xf numFmtId="0" fontId="2" fillId="14" borderId="17" applyNumberFormat="0" applyFont="0" applyAlignment="0" applyProtection="0"/>
    <xf numFmtId="0" fontId="10" fillId="0" borderId="0" applyNumberFormat="0" applyFill="0" applyBorder="0" applyAlignment="0" applyProtection="0"/>
    <xf numFmtId="0" fontId="8" fillId="0" borderId="18" applyNumberFormat="0" applyFill="0" applyAlignment="0" applyProtection="0"/>
    <xf numFmtId="0" fontId="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3">
    <xf numFmtId="0" fontId="0" fillId="0" borderId="0" xfId="0">
      <alignment vertical="center" wrapText="1"/>
    </xf>
    <xf numFmtId="0" fontId="18" fillId="2" borderId="0" xfId="1" applyFont="1" applyFill="1" applyBorder="1" applyAlignment="1">
      <alignment horizontal="center" vertical="center"/>
    </xf>
    <xf numFmtId="165" fontId="19" fillId="0" borderId="7" xfId="6" applyFont="1" applyBorder="1" applyAlignment="1">
      <alignment horizontal="center" vertical="center"/>
    </xf>
    <xf numFmtId="0" fontId="19" fillId="0" borderId="7" xfId="0" applyFont="1" applyBorder="1" applyAlignment="1">
      <alignment horizontal="left" vertical="center" wrapText="1" indent="2"/>
    </xf>
    <xf numFmtId="7" fontId="19" fillId="0" borderId="7" xfId="7" applyFont="1" applyBorder="1" applyAlignment="1">
      <alignment horizontal="center" vertical="center" wrapText="1"/>
    </xf>
    <xf numFmtId="7" fontId="19" fillId="0" borderId="7" xfId="7" applyFont="1" applyBorder="1" applyAlignment="1">
      <alignment horizontal="right" vertical="center" wrapText="1"/>
    </xf>
    <xf numFmtId="10" fontId="19" fillId="0" borderId="7" xfId="8" applyFont="1" applyBorder="1" applyAlignment="1">
      <alignment horizontal="center" vertical="center" wrapText="1"/>
    </xf>
    <xf numFmtId="165" fontId="19" fillId="0" borderId="5" xfId="6" applyFont="1" applyBorder="1" applyAlignment="1">
      <alignment horizontal="center" vertical="center"/>
    </xf>
    <xf numFmtId="0" fontId="19" fillId="0" borderId="5" xfId="0" applyFont="1" applyBorder="1" applyAlignment="1">
      <alignment horizontal="left" vertical="center" wrapText="1" indent="2"/>
    </xf>
    <xf numFmtId="7" fontId="19" fillId="0" borderId="5" xfId="7" applyFont="1" applyBorder="1" applyAlignment="1">
      <alignment horizontal="center" vertical="center" wrapText="1"/>
    </xf>
    <xf numFmtId="7" fontId="19" fillId="0" borderId="5" xfId="7" applyFont="1" applyBorder="1" applyAlignment="1">
      <alignment horizontal="right" vertical="center" wrapText="1"/>
    </xf>
    <xf numFmtId="10" fontId="19" fillId="0" borderId="5" xfId="8" applyFont="1" applyBorder="1" applyAlignment="1">
      <alignment horizontal="center" vertical="center" wrapText="1"/>
    </xf>
    <xf numFmtId="165" fontId="19" fillId="0" borderId="6" xfId="6" applyFont="1" applyBorder="1" applyAlignment="1">
      <alignment horizontal="center" vertical="center"/>
    </xf>
    <xf numFmtId="0" fontId="19" fillId="0" borderId="6" xfId="0" applyFont="1" applyBorder="1" applyAlignment="1">
      <alignment horizontal="left" vertical="center" wrapText="1" indent="2"/>
    </xf>
    <xf numFmtId="7" fontId="19" fillId="0" borderId="6" xfId="7" applyFont="1" applyBorder="1" applyAlignment="1">
      <alignment horizontal="center" vertical="center" wrapText="1"/>
    </xf>
    <xf numFmtId="7" fontId="19" fillId="0" borderId="6" xfId="7" applyFont="1" applyBorder="1" applyAlignment="1">
      <alignment horizontal="right" vertical="center" wrapText="1"/>
    </xf>
    <xf numFmtId="10" fontId="19" fillId="0" borderId="6" xfId="8" applyFont="1" applyBorder="1" applyAlignment="1">
      <alignment horizontal="center" vertical="center" wrapText="1"/>
    </xf>
    <xf numFmtId="0" fontId="20" fillId="0" borderId="0" xfId="5" applyFont="1">
      <alignment vertical="center" wrapText="1"/>
    </xf>
    <xf numFmtId="0" fontId="19" fillId="0" borderId="0" xfId="0" applyFont="1">
      <alignment vertical="center" wrapText="1"/>
    </xf>
    <xf numFmtId="0" fontId="21" fillId="0" borderId="9" xfId="0" applyFont="1" applyBorder="1" applyAlignment="1">
      <alignment horizontal="center" vertical="center" wrapText="1"/>
    </xf>
    <xf numFmtId="0" fontId="21" fillId="0" borderId="10" xfId="0" applyFont="1" applyBorder="1" applyAlignment="1">
      <alignment horizontal="left" vertical="center" wrapText="1" indent="2"/>
    </xf>
    <xf numFmtId="0" fontId="21" fillId="0" borderId="10" xfId="0" applyFont="1" applyBorder="1" applyAlignment="1">
      <alignment horizontal="center" vertical="center" wrapText="1"/>
    </xf>
    <xf numFmtId="0" fontId="21" fillId="0" borderId="10" xfId="0" applyFont="1" applyBorder="1">
      <alignment vertical="center" wrapText="1"/>
    </xf>
    <xf numFmtId="0" fontId="21" fillId="0" borderId="11" xfId="0" applyFont="1" applyBorder="1">
      <alignment vertical="center" wrapText="1"/>
    </xf>
    <xf numFmtId="0" fontId="21" fillId="0" borderId="5" xfId="0" applyFont="1" applyBorder="1" applyAlignment="1">
      <alignment horizontal="center" vertical="center" wrapText="1"/>
    </xf>
    <xf numFmtId="10" fontId="21" fillId="0" borderId="5" xfId="0" applyNumberFormat="1" applyFont="1" applyBorder="1" applyAlignment="1">
      <alignment horizontal="center" vertical="center" wrapText="1"/>
    </xf>
    <xf numFmtId="0" fontId="24" fillId="0" borderId="0" xfId="0" applyFont="1" applyAlignment="1">
      <alignment horizontal="center" vertical="center" wrapText="1"/>
    </xf>
    <xf numFmtId="14" fontId="24" fillId="0" borderId="0" xfId="0" applyNumberFormat="1" applyFont="1">
      <alignment vertical="center" wrapText="1"/>
    </xf>
    <xf numFmtId="0" fontId="25" fillId="7" borderId="9"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11" xfId="0" applyFont="1" applyFill="1" applyBorder="1" applyAlignment="1">
      <alignment horizontal="center" vertical="center" wrapText="1"/>
    </xf>
    <xf numFmtId="165" fontId="19" fillId="3" borderId="7" xfId="6" applyFont="1" applyFill="1" applyBorder="1" applyAlignment="1">
      <alignment horizontal="center" vertical="center"/>
    </xf>
    <xf numFmtId="0" fontId="19" fillId="3" borderId="7" xfId="0" applyFont="1" applyFill="1" applyBorder="1" applyAlignment="1">
      <alignment horizontal="center" vertical="center" wrapText="1"/>
    </xf>
    <xf numFmtId="7" fontId="19" fillId="3" borderId="7" xfId="7" applyFont="1" applyFill="1" applyBorder="1" applyAlignment="1">
      <alignment horizontal="center" vertical="center" wrapText="1"/>
    </xf>
    <xf numFmtId="0" fontId="19" fillId="0" borderId="5" xfId="0" applyFont="1" applyBorder="1" applyAlignment="1">
      <alignment horizontal="center" vertical="center" wrapText="1"/>
    </xf>
    <xf numFmtId="165" fontId="19" fillId="3" borderId="5" xfId="6" applyFont="1" applyFill="1" applyBorder="1" applyAlignment="1">
      <alignment horizontal="center" vertical="center"/>
    </xf>
    <xf numFmtId="0" fontId="19" fillId="3" borderId="5" xfId="0" applyFont="1" applyFill="1" applyBorder="1" applyAlignment="1">
      <alignment horizontal="center" vertical="center" wrapText="1"/>
    </xf>
    <xf numFmtId="7" fontId="19" fillId="3" borderId="5" xfId="7"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11" xfId="0" applyFont="1" applyFill="1" applyBorder="1" applyAlignment="1">
      <alignment horizontal="center" vertical="center" wrapText="1"/>
    </xf>
    <xf numFmtId="165" fontId="27" fillId="4" borderId="12" xfId="6" applyFont="1" applyFill="1" applyBorder="1" applyAlignment="1">
      <alignment horizontal="center" vertical="center"/>
    </xf>
    <xf numFmtId="14" fontId="27" fillId="4" borderId="12" xfId="9" applyFont="1" applyFill="1" applyBorder="1" applyAlignment="1">
      <alignment horizontal="center" vertical="center" wrapText="1"/>
    </xf>
    <xf numFmtId="165" fontId="27" fillId="4" borderId="12" xfId="6" applyFont="1" applyFill="1" applyBorder="1" applyAlignment="1">
      <alignment horizontal="center" vertical="center" wrapText="1"/>
    </xf>
    <xf numFmtId="0" fontId="27" fillId="4" borderId="12" xfId="0" applyFont="1" applyFill="1" applyBorder="1" applyAlignment="1">
      <alignment horizontal="center" vertical="center" wrapText="1"/>
    </xf>
    <xf numFmtId="7" fontId="27" fillId="4" borderId="12" xfId="7" applyFont="1" applyFill="1" applyBorder="1" applyAlignment="1">
      <alignment horizontal="center" vertical="center" wrapText="1"/>
    </xf>
    <xf numFmtId="165" fontId="27" fillId="4" borderId="8" xfId="6" applyFont="1" applyFill="1" applyBorder="1" applyAlignment="1">
      <alignment horizontal="center" vertical="center"/>
    </xf>
    <xf numFmtId="14" fontId="27" fillId="4" borderId="8" xfId="9" applyFont="1" applyFill="1" applyBorder="1" applyAlignment="1">
      <alignment horizontal="center" vertical="center" wrapText="1"/>
    </xf>
    <xf numFmtId="165" fontId="27" fillId="4" borderId="8" xfId="6" applyFont="1" applyFill="1" applyBorder="1" applyAlignment="1">
      <alignment horizontal="center" vertical="center" wrapText="1"/>
    </xf>
    <xf numFmtId="0" fontId="27" fillId="4" borderId="8" xfId="0" applyFont="1" applyFill="1" applyBorder="1" applyAlignment="1">
      <alignment horizontal="center" vertical="center" wrapText="1"/>
    </xf>
    <xf numFmtId="7" fontId="27" fillId="4" borderId="8" xfId="7" applyFont="1" applyFill="1" applyBorder="1" applyAlignment="1">
      <alignment horizontal="center" vertical="center" wrapText="1"/>
    </xf>
    <xf numFmtId="0" fontId="24" fillId="0" borderId="0" xfId="0" applyFont="1">
      <alignment vertical="center"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7" borderId="11" xfId="0" applyFont="1" applyFill="1" applyBorder="1" applyAlignment="1">
      <alignment horizontal="center" vertical="center" wrapText="1"/>
    </xf>
    <xf numFmtId="165" fontId="19" fillId="4" borderId="7" xfId="6" applyFont="1" applyFill="1" applyBorder="1" applyAlignment="1">
      <alignment horizontal="center" vertical="center"/>
    </xf>
    <xf numFmtId="14" fontId="19" fillId="4" borderId="7" xfId="9" applyFont="1" applyFill="1" applyBorder="1" applyAlignment="1">
      <alignment horizontal="center" vertical="center" wrapText="1"/>
    </xf>
    <xf numFmtId="0" fontId="19" fillId="4" borderId="7" xfId="0" applyFont="1" applyFill="1" applyBorder="1" applyAlignment="1">
      <alignment horizontal="center" vertical="center" wrapText="1"/>
    </xf>
    <xf numFmtId="7" fontId="19" fillId="4" borderId="7" xfId="7" applyFont="1" applyFill="1" applyBorder="1" applyAlignment="1">
      <alignment horizontal="center" vertical="center" wrapText="1"/>
    </xf>
    <xf numFmtId="165" fontId="19" fillId="4" borderId="5" xfId="6" applyFont="1" applyFill="1" applyBorder="1" applyAlignment="1">
      <alignment horizontal="center" vertical="center"/>
    </xf>
    <xf numFmtId="14" fontId="19" fillId="4" borderId="5" xfId="9" applyFont="1" applyFill="1" applyBorder="1" applyAlignment="1">
      <alignment horizontal="center" vertical="center" wrapText="1"/>
    </xf>
    <xf numFmtId="0" fontId="19" fillId="4" borderId="5" xfId="0" applyFont="1" applyFill="1" applyBorder="1" applyAlignment="1">
      <alignment horizontal="center" vertical="center" wrapText="1"/>
    </xf>
    <xf numFmtId="7" fontId="19" fillId="4" borderId="5" xfId="7" applyFont="1" applyFill="1" applyBorder="1" applyAlignment="1">
      <alignment horizontal="center" vertical="center" wrapText="1"/>
    </xf>
    <xf numFmtId="7" fontId="21" fillId="0" borderId="5" xfId="0" applyNumberFormat="1" applyFont="1" applyBorder="1" applyAlignment="1">
      <alignment horizontal="center" vertical="center" wrapText="1"/>
    </xf>
    <xf numFmtId="7" fontId="19" fillId="5" borderId="5" xfId="0" applyNumberFormat="1" applyFont="1" applyFill="1" applyBorder="1" applyAlignment="1">
      <alignment horizontal="center" vertical="center" wrapText="1"/>
    </xf>
    <xf numFmtId="0" fontId="18" fillId="2" borderId="0" xfId="1" applyFont="1" applyFill="1" applyBorder="1" applyAlignment="1">
      <alignment horizontal="center" vertical="center"/>
    </xf>
    <xf numFmtId="0" fontId="22" fillId="6" borderId="0" xfId="2" applyFont="1" applyFill="1" applyBorder="1" applyAlignment="1">
      <alignment vertical="center"/>
    </xf>
    <xf numFmtId="0" fontId="23" fillId="6" borderId="0" xfId="2" applyFont="1" applyFill="1" applyBorder="1" applyAlignment="1">
      <alignment vertical="center"/>
    </xf>
    <xf numFmtId="0" fontId="19" fillId="3" borderId="0" xfId="0" applyFont="1" applyFill="1" applyAlignment="1">
      <alignment horizontal="center" vertical="center" wrapText="1"/>
    </xf>
    <xf numFmtId="0" fontId="23" fillId="5" borderId="0" xfId="3" applyFont="1" applyFill="1" applyBorder="1" applyAlignment="1">
      <alignment horizontal="left" vertical="center"/>
    </xf>
    <xf numFmtId="0" fontId="23" fillId="5" borderId="0" xfId="4" applyFont="1" applyFill="1" applyBorder="1" applyAlignment="1">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un" xfId="13" builtinId="26" customBuiltin="1"/>
    <cellStyle name="Calcul" xfId="18" builtinId="22" customBuiltin="1"/>
    <cellStyle name="Celulă legată" xfId="19" builtinId="24" customBuiltin="1"/>
    <cellStyle name="Dată" xfId="9" xr:uid="{00000000-0005-0000-0000-000002000000}"/>
    <cellStyle name="Eronat" xfId="14" builtinId="27" customBuiltin="1"/>
    <cellStyle name="Hyperlink" xfId="5" builtinId="8" customBuiltin="1"/>
    <cellStyle name="Ieșire" xfId="17" builtinId="21" customBuiltin="1"/>
    <cellStyle name="Intrare" xfId="16" builtinId="20" customBuiltin="1"/>
    <cellStyle name="Monedă" xfId="11" builtinId="4" customBuiltin="1"/>
    <cellStyle name="Monedă [0]" xfId="7" builtinId="7" customBuiltin="1"/>
    <cellStyle name="Neutru" xfId="15" builtinId="28" customBuiltin="1"/>
    <cellStyle name="Normal" xfId="0" builtinId="0" customBuiltin="1"/>
    <cellStyle name="Notă" xfId="22" builtinId="10" customBuiltin="1"/>
    <cellStyle name="Procent" xfId="8" builtinId="5" customBuiltin="1"/>
    <cellStyle name="Text avertisment" xfId="21" builtinId="11" customBuiltin="1"/>
    <cellStyle name="Text explicativ" xfId="23" builtinId="53" customBuiltin="1"/>
    <cellStyle name="Titlu" xfId="12" builtinId="15" customBuiltin="1"/>
    <cellStyle name="Titlu 1" xfId="1" builtinId="16" customBuiltin="1"/>
    <cellStyle name="Titlu 2" xfId="2" builtinId="17" customBuiltin="1"/>
    <cellStyle name="Titlu 3" xfId="3" builtinId="18" customBuiltin="1"/>
    <cellStyle name="Titlu 4" xfId="4" builtinId="19" customBuiltin="1"/>
    <cellStyle name="Total" xfId="24" builtinId="25" customBuiltin="1"/>
    <cellStyle name="Verificare celulă" xfId="20" builtinId="23" customBuiltin="1"/>
    <cellStyle name="Virgulă" xfId="6" builtinId="3" customBuiltin="1"/>
    <cellStyle name="Virgulă [0]" xfId="10" builtinId="6" customBuiltin="1"/>
  </cellStyles>
  <dxfs count="123">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Calibri"/>
        <family val="2"/>
        <charset val="238"/>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Calibri"/>
        <family val="2"/>
        <charset val="238"/>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Calibri"/>
        <family val="2"/>
        <charset val="238"/>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Calibri"/>
        <family val="2"/>
        <charset val="238"/>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b val="0"/>
        <i val="0"/>
        <strike val="0"/>
        <condense val="0"/>
        <extend val="0"/>
        <outline val="0"/>
        <shadow val="0"/>
        <u val="none"/>
        <vertAlign val="baseline"/>
        <sz val="11"/>
        <color theme="1" tint="-0.24994659260841701"/>
        <name val="Calibri"/>
        <family val="2"/>
        <charset val="238"/>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numFmt numFmtId="11" formatCode="#,##0.00\ &quot;lei&quot;;\-#,##0.00\ &quot;lei&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numFmt numFmtId="11" formatCode="#,##0.00\ &quot;lei&quot;;\-#,##0.00\ &quot;lei&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Calibri"/>
        <family val="2"/>
        <charset val="238"/>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Calibri"/>
        <family val="2"/>
        <charset val="238"/>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Calibri"/>
        <family val="2"/>
        <charset val="238"/>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Calibri"/>
        <family val="2"/>
        <charset val="238"/>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Calibri"/>
        <family val="2"/>
        <charset val="238"/>
        <scheme val="none"/>
      </font>
      <fill>
        <patternFill patternType="solid">
          <fgColor indexed="64"/>
          <bgColor rgb="FF002060"/>
        </patternFill>
      </fill>
      <alignment horizontal="center" vertical="center" textRotation="0" indent="0" justifyLastLine="0" shrinkToFit="0"/>
      <border diagonalUp="0" diagonalDown="0" outline="0">
        <left/>
        <right/>
        <top/>
        <bottom/>
      </border>
    </dxf>
    <dxf>
      <font>
        <b val="0"/>
        <i val="0"/>
        <strike val="0"/>
        <outline val="0"/>
        <shadow val="0"/>
        <u val="none"/>
        <vertAlign val="baseline"/>
        <sz val="12"/>
        <color theme="1" tint="-0.24994659260841701"/>
        <name val="Calibri"/>
        <family val="2"/>
        <charset val="238"/>
        <scheme val="none"/>
      </fon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font>
        <b val="0"/>
        <i val="0"/>
        <strike val="0"/>
        <outline val="0"/>
        <shadow val="0"/>
        <u val="none"/>
        <vertAlign val="baseline"/>
        <sz val="12"/>
        <color theme="1" tint="-0.24994659260841701"/>
        <name val="Calibri"/>
        <family val="2"/>
        <charset val="238"/>
        <scheme val="none"/>
      </font>
      <numFmt numFmtId="11" formatCode="#,##0.00\ &quot;lei&quot;;\-#,##0.00\ &quot;lei&quo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font>
        <b val="0"/>
        <i val="0"/>
        <strike val="0"/>
        <outline val="0"/>
        <shadow val="0"/>
        <u val="none"/>
        <vertAlign val="baseline"/>
        <sz val="12"/>
        <color theme="1" tint="-0.24994659260841701"/>
        <name val="Calibri"/>
        <family val="2"/>
        <charset val="238"/>
        <scheme val="none"/>
      </font>
      <numFmt numFmtId="11" formatCode="#,##0.00\ &quot;lei&quot;;\-#,##0.00\ &quot;lei&quo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font>
        <b val="0"/>
        <i val="0"/>
        <strike val="0"/>
        <outline val="0"/>
        <shadow val="0"/>
        <u val="none"/>
        <vertAlign val="baseline"/>
        <sz val="12"/>
        <color theme="1" tint="-0.24994659260841701"/>
        <name val="Calibri"/>
        <family val="2"/>
        <charset val="238"/>
        <scheme val="none"/>
      </font>
      <numFmt numFmtId="11" formatCode="#,##0.00\ &quot;lei&quot;;\-#,##0.00\ &quot;lei&quo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font>
        <b val="0"/>
        <i val="0"/>
        <strike val="0"/>
        <outline val="0"/>
        <shadow val="0"/>
        <u val="none"/>
        <vertAlign val="baseline"/>
        <sz val="12"/>
        <color theme="1" tint="-0.24994659260841701"/>
        <name val="Calibri"/>
        <family val="2"/>
        <charset val="238"/>
        <scheme val="none"/>
      </fon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font>
        <b val="0"/>
        <i val="0"/>
        <strike val="0"/>
        <outline val="0"/>
        <shadow val="0"/>
        <u val="none"/>
        <vertAlign val="baseline"/>
        <sz val="12"/>
        <color theme="1" tint="-0.24994659260841701"/>
        <name val="Calibri"/>
        <family val="2"/>
        <charset val="238"/>
        <scheme val="none"/>
      </font>
      <fill>
        <patternFill patternType="none">
          <fgColor indexed="64"/>
          <bgColor auto="1"/>
        </patternFill>
      </fill>
    </dxf>
    <dxf>
      <font>
        <strike val="0"/>
        <outline val="0"/>
        <shadow val="0"/>
        <u val="none"/>
        <vertAlign val="baseline"/>
        <sz val="11"/>
        <color theme="1" tint="-0.24994659260841701"/>
        <name val="Calibri"/>
        <family val="2"/>
        <charset val="238"/>
        <scheme val="none"/>
      </font>
    </dxf>
    <dxf>
      <border>
        <top style="thin">
          <color theme="0" tint="-0.14996795556505021"/>
        </top>
      </border>
    </dxf>
    <dxf>
      <font>
        <b val="0"/>
        <i val="0"/>
        <strike val="0"/>
        <outline val="0"/>
        <shadow val="0"/>
        <u val="none"/>
        <vertAlign val="baseline"/>
        <sz val="12"/>
        <color theme="1" tint="-0.24994659260841701"/>
        <name val="Calibri"/>
        <family val="2"/>
        <charset val="238"/>
        <scheme val="none"/>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Calibri"/>
        <family val="2"/>
        <charset val="238"/>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Calibri"/>
        <family val="2"/>
        <charset val="238"/>
        <scheme val="none"/>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8" defaultTableStyle="TableStyleMedium2" defaultPivotStyle="PivotStyleLight16">
    <tableStyle name="Caritate Și Sponsorizări"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Cheltuieli Structurate" pivot="0" count="7" xr9:uid="{00000000-0011-0000-FFFF-FFFF01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Rezumat Cheltuieli Lunare" pivot="0" count="9" xr9:uid="{00000000-0011-0000-FFFF-FFFF02000000}">
      <tableStyleElement type="wholeTable" dxfId="22"/>
      <tableStyleElement type="headerRow" dxfId="21"/>
      <tableStyleElement type="totalRow" dxfId="20"/>
      <tableStyleElement type="firstColumn" dxfId="19"/>
      <tableStyleElement type="lastColumn" dxfId="18"/>
      <tableStyleElement type="firstRowStripe" dxfId="17"/>
      <tableStyleElement type="secondRowStripe" dxfId="16"/>
      <tableStyleElement type="firstColumnStripe" dxfId="15"/>
      <tableStyleElement type="secondColumnStripe" dxfId="14"/>
    </tableStyle>
    <tableStyle name="Rezumatul Bugetului Ac" pivot="0" count="9" xr9:uid="{00000000-0011-0000-FFFF-FFFF07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 name="Slicer Charitables &amp; Sponsorships" pivot="0" table="0" count="10" xr9:uid="{00000000-0011-0000-FFFF-FFFF03000000}">
      <tableStyleElement type="wholeTable" dxfId="122"/>
      <tableStyleElement type="headerRow" dxfId="121"/>
    </tableStyle>
    <tableStyle name="Slicer Itemized Expenses" pivot="0" table="0" count="10" xr9:uid="{00000000-0011-0000-FFFF-FFFF04000000}">
      <tableStyleElement type="wholeTable" dxfId="120"/>
      <tableStyleElement type="headerRow" dxfId="119"/>
    </tableStyle>
    <tableStyle name="Slicer Monthly Expenses Summary" pivot="0" table="0" count="10" xr9:uid="{00000000-0011-0000-FFFF-FFFF05000000}">
      <tableStyleElement type="wholeTable" dxfId="118"/>
      <tableStyleElement type="headerRow" dxfId="117"/>
    </tableStyle>
    <tableStyle name="SlicerStyleDark4 2" pivot="0" table="0" count="10" xr9:uid="{00000000-0011-0000-FFFF-FFFF06000000}">
      <tableStyleElement type="wholeTable" dxfId="116"/>
      <tableStyleElement type="headerRow" dxfId="115"/>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REZUMAT CHELTUIELI LUNARE'!A1"/></Relationships>
</file>

<file path=xl/drawings/_rels/drawing2.xml.rels><?xml version="1.0" encoding="UTF-8" standalone="yes"?>
<Relationships xmlns="http://schemas.openxmlformats.org/package/2006/relationships"><Relationship Id="rId3" Type="http://schemas.openxmlformats.org/officeDocument/2006/relationships/hyperlink" Target="#'CHELTUIELI STRUCTURATE'!A1"/><Relationship Id="rId2" Type="http://schemas.openxmlformats.org/officeDocument/2006/relationships/hyperlink" Target="#'REZUMATUL BUGETULUI AC'!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ARITATE &#536;I SPONSORIZ&#258;RI'!A1"/><Relationship Id="rId1" Type="http://schemas.openxmlformats.org/officeDocument/2006/relationships/hyperlink" Target="#'REZUMAT CHELTUIELI LUNARE'!A1"/></Relationships>
</file>

<file path=xl/drawings/_rels/drawing4.xml.rels><?xml version="1.0" encoding="UTF-8" standalone="yes"?>
<Relationships xmlns="http://schemas.openxmlformats.org/package/2006/relationships"><Relationship Id="rId1" Type="http://schemas.openxmlformats.org/officeDocument/2006/relationships/hyperlink" Target="#'CHELTUIELI STRUCTURATE'!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1188000</xdr:colOff>
      <xdr:row>0</xdr:row>
      <xdr:rowOff>441960</xdr:rowOff>
    </xdr:to>
    <xdr:sp macro="" textlink="">
      <xdr:nvSpPr>
        <xdr:cNvPr id="4" name="Săgeată dreapta 1" descr="Butonul de navigare la dreapta">
          <a:hlinkClick xmlns:r="http://schemas.openxmlformats.org/officeDocument/2006/relationships" r:id="rId1" tooltip="Selectați pentru a naviga la foaia de lucru REZUMAT CHELTUIELI LUNARE"/>
          <a:extLst>
            <a:ext uri="{FF2B5EF4-FFF2-40B4-BE49-F238E27FC236}">
              <a16:creationId xmlns:a16="http://schemas.microsoft.com/office/drawing/2014/main" id="{A2F25B9E-1F9C-4FA0-9FF6-E8F206FC0CA1}"/>
            </a:ext>
          </a:extLst>
        </xdr:cNvPr>
        <xdr:cNvSpPr/>
      </xdr:nvSpPr>
      <xdr:spPr>
        <a:xfrm>
          <a:off x="1000125" y="167640"/>
          <a:ext cx="11880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URMĂTORUL</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19051</xdr:rowOff>
    </xdr:from>
    <xdr:to>
      <xdr:col>17</xdr:col>
      <xdr:colOff>9525</xdr:colOff>
      <xdr:row>3</xdr:row>
      <xdr:rowOff>431800</xdr:rowOff>
    </xdr:to>
    <mc:AlternateContent xmlns:mc="http://schemas.openxmlformats.org/markup-compatibility/2006" xmlns:sle15="http://schemas.microsoft.com/office/drawing/2012/slicer">
      <mc:Choice Requires="sle15">
        <xdr:graphicFrame macro="">
          <xdr:nvGraphicFramePr>
            <xdr:cNvPr id="3" name="Titlu cont" descr="Filtrare Rezumat de cheltuieli lunare după câmpul Titlul contului">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itlu cont"/>
            </a:graphicData>
          </a:graphic>
        </xdr:graphicFrame>
      </mc:Choice>
      <mc:Fallback xmlns="">
        <xdr:sp macro="" textlink="">
          <xdr:nvSpPr>
            <xdr:cNvPr id="0" name=""/>
            <xdr:cNvSpPr>
              <a:spLocks noTextEdit="1"/>
            </xdr:cNvSpPr>
          </xdr:nvSpPr>
          <xdr:spPr>
            <a:xfrm>
              <a:off x="171450" y="2505076"/>
              <a:ext cx="14287500" cy="879474"/>
            </a:xfrm>
            <a:prstGeom prst="rect">
              <a:avLst/>
            </a:prstGeom>
            <a:solidFill>
              <a:prstClr val="white"/>
            </a:solidFill>
            <a:ln w="1">
              <a:solidFill>
                <a:prstClr val="green"/>
              </a:solidFill>
            </a:ln>
          </xdr:spPr>
          <xdr:txBody>
            <a:bodyPr vertOverflow="clip" horzOverflow="clip"/>
            <a:lstStyle/>
            <a:p>
              <a:r>
                <a:rPr lang="ro-RO" sz="1100"/>
                <a:t>Această formă reprezintă un slicer de tabel. Slicerele de tabel nu sunt acceptate în această versiune de Excel.
Dacă forma a fost modificată într-o versiune anterioară de Excel sau dacă registrul de lucru a fost salvat în Excel 2007 sau o versiune anterioară, slicerul nu poate fi utilizat.</a:t>
              </a:r>
            </a:p>
          </xdr:txBody>
        </xdr:sp>
      </mc:Fallback>
    </mc:AlternateContent>
    <xdr:clientData/>
  </xdr:twoCellAnchor>
  <xdr:twoCellAnchor editAs="oneCell">
    <xdr:from>
      <xdr:col>7</xdr:col>
      <xdr:colOff>205859</xdr:colOff>
      <xdr:row>1</xdr:row>
      <xdr:rowOff>12700</xdr:rowOff>
    </xdr:from>
    <xdr:to>
      <xdr:col>16</xdr:col>
      <xdr:colOff>576884</xdr:colOff>
      <xdr:row>2</xdr:row>
      <xdr:rowOff>12700</xdr:rowOff>
    </xdr:to>
    <xdr:pic>
      <xdr:nvPicPr>
        <xdr:cNvPr id="8" name="Imagine 7" descr="degete indicând spre o foaie de hârtie cu o diagramă cu bare și un grafic cu linii">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6273284" y="555625"/>
          <a:ext cx="8172000" cy="1943100"/>
        </a:xfrm>
        <a:prstGeom prst="rect">
          <a:avLst/>
        </a:prstGeom>
      </xdr:spPr>
    </xdr:pic>
    <xdr:clientData/>
  </xdr:twoCellAnchor>
  <xdr:twoCellAnchor editAs="oneCell">
    <xdr:from>
      <xdr:col>1</xdr:col>
      <xdr:colOff>0</xdr:colOff>
      <xdr:row>0</xdr:row>
      <xdr:rowOff>167640</xdr:rowOff>
    </xdr:from>
    <xdr:to>
      <xdr:col>1</xdr:col>
      <xdr:colOff>1188000</xdr:colOff>
      <xdr:row>0</xdr:row>
      <xdr:rowOff>441960</xdr:rowOff>
    </xdr:to>
    <xdr:sp macro="" textlink="">
      <xdr:nvSpPr>
        <xdr:cNvPr id="6" name="Săgeată la stânga 4" descr="Butonul de navigare la stânga">
          <a:hlinkClick xmlns:r="http://schemas.openxmlformats.org/officeDocument/2006/relationships" r:id="rId2" tooltip="Selectați pentru a naviga la foaia de lucru REZUMATUL BUGETULUI AC"/>
          <a:extLst>
            <a:ext uri="{FF2B5EF4-FFF2-40B4-BE49-F238E27FC236}">
              <a16:creationId xmlns:a16="http://schemas.microsoft.com/office/drawing/2014/main" id="{E95A5DF3-CD0F-493D-A7FC-4C7CD2BE6987}"/>
            </a:ext>
          </a:extLst>
        </xdr:cNvPr>
        <xdr:cNvSpPr/>
      </xdr:nvSpPr>
      <xdr:spPr>
        <a:xfrm>
          <a:off x="171450" y="167640"/>
          <a:ext cx="1188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ANTERIORUL</a:t>
          </a:r>
        </a:p>
      </xdr:txBody>
    </xdr:sp>
    <xdr:clientData fPrintsWithSheet="0"/>
  </xdr:twoCellAnchor>
  <xdr:twoCellAnchor editAs="oneCell">
    <xdr:from>
      <xdr:col>2</xdr:col>
      <xdr:colOff>0</xdr:colOff>
      <xdr:row>0</xdr:row>
      <xdr:rowOff>167640</xdr:rowOff>
    </xdr:from>
    <xdr:to>
      <xdr:col>3</xdr:col>
      <xdr:colOff>140250</xdr:colOff>
      <xdr:row>0</xdr:row>
      <xdr:rowOff>441960</xdr:rowOff>
    </xdr:to>
    <xdr:sp macro="" textlink="">
      <xdr:nvSpPr>
        <xdr:cNvPr id="7" name="Săgeată dreapta 3" descr="Butonul de navigare la dreapta">
          <a:hlinkClick xmlns:r="http://schemas.openxmlformats.org/officeDocument/2006/relationships" r:id="rId3" tooltip="Selectați pentru a naviga la foaia de lucru CHELTUIELI STRUCTURATE"/>
          <a:extLst>
            <a:ext uri="{FF2B5EF4-FFF2-40B4-BE49-F238E27FC236}">
              <a16:creationId xmlns:a16="http://schemas.microsoft.com/office/drawing/2014/main" id="{905DABCC-166E-4E40-ABFD-B9AB1276B6E2}"/>
            </a:ext>
          </a:extLst>
        </xdr:cNvPr>
        <xdr:cNvSpPr/>
      </xdr:nvSpPr>
      <xdr:spPr>
        <a:xfrm>
          <a:off x="1000125" y="167640"/>
          <a:ext cx="1188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URMĂTORUL</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1188000</xdr:colOff>
      <xdr:row>0</xdr:row>
      <xdr:rowOff>438150</xdr:rowOff>
    </xdr:to>
    <xdr:sp macro="" textlink="">
      <xdr:nvSpPr>
        <xdr:cNvPr id="6" name="Săgeată la stânga 8" descr="Butonul de navigare la stânga">
          <a:hlinkClick xmlns:r="http://schemas.openxmlformats.org/officeDocument/2006/relationships" r:id="rId1" tooltip="Selectați pentru a naviga la foaia de lucru REZUMAT CHELTUIELI LUNARE"/>
          <a:extLst>
            <a:ext uri="{FF2B5EF4-FFF2-40B4-BE49-F238E27FC236}">
              <a16:creationId xmlns:a16="http://schemas.microsoft.com/office/drawing/2014/main" id="{C73DCBEF-D9FA-437D-96E6-AA3A4598F772}"/>
            </a:ext>
          </a:extLst>
        </xdr:cNvPr>
        <xdr:cNvSpPr/>
      </xdr:nvSpPr>
      <xdr:spPr>
        <a:xfrm>
          <a:off x="171450" y="163830"/>
          <a:ext cx="1188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ANTERIORUL</a:t>
          </a:r>
        </a:p>
      </xdr:txBody>
    </xdr:sp>
    <xdr:clientData fPrintsWithSheet="0"/>
  </xdr:twoCellAnchor>
  <xdr:twoCellAnchor editAs="oneCell">
    <xdr:from>
      <xdr:col>2</xdr:col>
      <xdr:colOff>0</xdr:colOff>
      <xdr:row>0</xdr:row>
      <xdr:rowOff>163830</xdr:rowOff>
    </xdr:from>
    <xdr:to>
      <xdr:col>3</xdr:col>
      <xdr:colOff>311700</xdr:colOff>
      <xdr:row>0</xdr:row>
      <xdr:rowOff>438150</xdr:rowOff>
    </xdr:to>
    <xdr:sp macro="" textlink="">
      <xdr:nvSpPr>
        <xdr:cNvPr id="7" name="Săgeată dreapta 7" descr="Butonul de navigare la dreapta">
          <a:hlinkClick xmlns:r="http://schemas.openxmlformats.org/officeDocument/2006/relationships" r:id="rId2" tooltip="Selectați pentru a naviga la foaia de lucru CARITATE ȘI SPONSORIZĂRI"/>
          <a:extLst>
            <a:ext uri="{FF2B5EF4-FFF2-40B4-BE49-F238E27FC236}">
              <a16:creationId xmlns:a16="http://schemas.microsoft.com/office/drawing/2014/main" id="{97F0CB6F-94CE-461E-AB25-E2B12DF600B2}"/>
            </a:ext>
          </a:extLst>
        </xdr:cNvPr>
        <xdr:cNvSpPr/>
      </xdr:nvSpPr>
      <xdr:spPr>
        <a:xfrm>
          <a:off x="1000125" y="163830"/>
          <a:ext cx="1188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URMĂTORUL</a:t>
          </a:r>
        </a:p>
      </xdr:txBody>
    </xdr:sp>
    <xdr:clientData fPrintsWithSheet="0"/>
  </xdr:twoCellAnchor>
  <xdr:twoCellAnchor editAs="absolute">
    <xdr:from>
      <xdr:col>1</xdr:col>
      <xdr:colOff>15240</xdr:colOff>
      <xdr:row>2</xdr:row>
      <xdr:rowOff>7620</xdr:rowOff>
    </xdr:from>
    <xdr:to>
      <xdr:col>5</xdr:col>
      <xdr:colOff>838200</xdr:colOff>
      <xdr:row>2</xdr:row>
      <xdr:rowOff>1043940</xdr:rowOff>
    </xdr:to>
    <mc:AlternateContent xmlns:mc="http://schemas.openxmlformats.org/markup-compatibility/2006" xmlns:sle15="http://schemas.microsoft.com/office/drawing/2012/slicer">
      <mc:Choice Requires="sle15">
        <xdr:graphicFrame macro="">
          <xdr:nvGraphicFramePr>
            <xdr:cNvPr id="2" name="Solicitată de">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Solicitată de"/>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ro" sz="1100"/>
                <a:t>Această formă reprezintă un slicer de tabel. Tabel Slicerele nu sunt acceptate în această versiune de Excel.
Dacă forma a fost modificată într-o versiune anterioară de Excel sau dacă registrul de lucru a fost salvat în Excel 2007 sau într-o versiune anterioară, slicerul nu poate fi utilizat.</a:t>
              </a:r>
            </a:p>
          </xdr:txBody>
        </xdr:sp>
      </mc:Fallback>
    </mc:AlternateContent>
    <xdr:clientData/>
  </xdr:twoCellAnchor>
  <xdr:twoCellAnchor editAs="absolute">
    <xdr:from>
      <xdr:col>5</xdr:col>
      <xdr:colOff>895350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Beneficiar">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Beneficiar"/>
            </a:graphicData>
          </a:graphic>
        </xdr:graphicFrame>
      </mc:Choice>
      <mc:Fallback xmlns="">
        <xdr:sp macro="" textlink="">
          <xdr:nvSpPr>
            <xdr:cNvPr id="0" name=""/>
            <xdr:cNvSpPr>
              <a:spLocks noTextEdit="1"/>
            </xdr:cNvSpPr>
          </xdr:nvSpPr>
          <xdr:spPr>
            <a:xfrm>
              <a:off x="5962650" y="1447800"/>
              <a:ext cx="5629275" cy="1051559"/>
            </a:xfrm>
            <a:prstGeom prst="rect">
              <a:avLst/>
            </a:prstGeom>
            <a:solidFill>
              <a:prstClr val="white"/>
            </a:solidFill>
            <a:ln w="1">
              <a:solidFill>
                <a:prstClr val="green"/>
              </a:solidFill>
            </a:ln>
          </xdr:spPr>
          <xdr:txBody>
            <a:bodyPr vertOverflow="clip" horzOverflow="clip"/>
            <a:lstStyle/>
            <a:p>
              <a:r>
                <a:rPr lang="ro-RO" sz="1100"/>
                <a:t>Această formă reprezintă un slicer de tabel. Slicerele de tabel nu sunt acceptate în această versiune de Excel.
Dacă forma a fost modificată într-o versiune anterioară de Excel sau dacă registrul de lucru a fost salvat în Excel 2007 sau o versiune anterioară, slicerul nu poate fi utilizat.</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76200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t de 1" descr="Filtrare Caritate și sponsorizări după câmpul Solicitat de">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Solicitat de 1"/>
            </a:graphicData>
          </a:graphic>
        </xdr:graphicFrame>
      </mc:Choice>
      <mc:Fallback xmlns="">
        <xdr:sp macro="" textlink="">
          <xdr:nvSpPr>
            <xdr:cNvPr id="2" name="Dreptunghi 1"/>
            <xdr:cNvSpPr>
              <a:spLocks noTextEdit="1"/>
            </xdr:cNvSpPr>
          </xdr:nvSpPr>
          <xdr:spPr>
            <a:xfrm>
              <a:off x="279400" y="1504950"/>
              <a:ext cx="7153276" cy="885825"/>
            </a:xfrm>
            <a:prstGeom prst="rect">
              <a:avLst/>
            </a:prstGeom>
            <a:noFill/>
            <a:ln w="1">
              <a:noFill/>
            </a:ln>
          </xdr:spPr>
          <xdr:txBody>
            <a:bodyPr vertOverflow="clip" horzOverflow="clip" rtlCol="false"/>
            <a:lstStyle/>
            <a:p>
              <a:pPr rtl="false"/>
              <a:r>
                <a:rPr lang="ro" sz="1100">
                  <a:solidFill>
                    <a:schemeClr val="tx1">
                      <a:lumMod val="75000"/>
                    </a:schemeClr>
                  </a:solidFill>
                  <a:latin typeface="Gill Sans MT" charset="0"/>
                  <a:ea typeface="Gill Sans MT" charset="0"/>
                  <a:cs typeface="Gill Sans MT" charset="0"/>
                </a:rPr>
                <a:t>Această formă reprezintă un slicer de tabel. Slicerele de tabel sunt acceptate în Excel sau în versiunile mai recente.
Dacă forma a fost modificată într-o versiune anterioară de Excel sau dacă registrul de lucru a fost salvat în Excel 2007 sau într-o versiune anterioară, slicerul nu poate fi utilizat.</a:t>
              </a:r>
            </a:p>
          </xdr:txBody>
        </xdr:sp>
      </mc:Fallback>
    </mc:AlternateContent>
    <xdr:clientData/>
  </xdr:twoCellAnchor>
  <xdr:twoCellAnchor editAs="oneCell">
    <xdr:from>
      <xdr:col>6</xdr:col>
      <xdr:colOff>76201</xdr:colOff>
      <xdr:row>2</xdr:row>
      <xdr:rowOff>57150</xdr:rowOff>
    </xdr:from>
    <xdr:to>
      <xdr:col>11</xdr:col>
      <xdr:colOff>695325</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 1" descr="Filtrare Caritate și sponsorizări după câmpul Beneficiar">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eneficiar 1"/>
            </a:graphicData>
          </a:graphic>
        </xdr:graphicFrame>
      </mc:Choice>
      <mc:Fallback xmlns="">
        <xdr:sp macro="" textlink="">
          <xdr:nvSpPr>
            <xdr:cNvPr id="3" name="Dreptunghi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ro" sz="1100">
                  <a:solidFill>
                    <a:schemeClr val="tx1">
                      <a:lumMod val="75000"/>
                    </a:schemeClr>
                  </a:solidFill>
                  <a:latin typeface="Gill Sans MT" charset="0"/>
                  <a:ea typeface="Gill Sans MT" charset="0"/>
                  <a:cs typeface="Gill Sans MT" charset="0"/>
                </a:rPr>
                <a:t>Această formă reprezintă un slicer de tabel. Slicerele de tabel sunt acceptate în Excel sau în versiunile mai recente.
Dacă forma a fost modificată într-o versiune anterioară de Excel sau dacă registrul de lucru a fost salvat în Excel 2007 sau într-o versiune anterioară, slicerul nu poate fi utilizat.</a:t>
              </a:r>
            </a:p>
          </xdr:txBody>
        </xdr:sp>
      </mc:Fallback>
    </mc:AlternateContent>
    <xdr:clientData/>
  </xdr:twoCellAnchor>
  <xdr:twoCellAnchor editAs="oneCell">
    <xdr:from>
      <xdr:col>1</xdr:col>
      <xdr:colOff>0</xdr:colOff>
      <xdr:row>0</xdr:row>
      <xdr:rowOff>167640</xdr:rowOff>
    </xdr:from>
    <xdr:to>
      <xdr:col>1</xdr:col>
      <xdr:colOff>1188000</xdr:colOff>
      <xdr:row>0</xdr:row>
      <xdr:rowOff>441960</xdr:rowOff>
    </xdr:to>
    <xdr:sp macro="" textlink="">
      <xdr:nvSpPr>
        <xdr:cNvPr id="6" name="Săgeată la stânga 6" descr="Butonul de navigare la stânga">
          <a:hlinkClick xmlns:r="http://schemas.openxmlformats.org/officeDocument/2006/relationships" r:id="rId1" tooltip="Selectați pentru a naviga la foaia de lucru CHELTUIELI STRUCTURATE"/>
          <a:extLst>
            <a:ext uri="{FF2B5EF4-FFF2-40B4-BE49-F238E27FC236}">
              <a16:creationId xmlns:a16="http://schemas.microsoft.com/office/drawing/2014/main" id="{F4EC4B53-35E1-49AB-9992-C7C94F4BE626}"/>
            </a:ext>
          </a:extLst>
        </xdr:cNvPr>
        <xdr:cNvSpPr/>
      </xdr:nvSpPr>
      <xdr:spPr>
        <a:xfrm>
          <a:off x="171450" y="167640"/>
          <a:ext cx="1188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1100">
              <a:solidFill>
                <a:schemeClr val="bg1"/>
              </a:solidFill>
              <a:latin typeface="Calibri" panose="020F0502020204030204" pitchFamily="34" charset="0"/>
            </a:rPr>
            <a:t>ANTERIORUL</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licitat_de1" xr10:uid="{00000000-0013-0000-FFFF-FFFF01000000}" sourceName="Solicitată de">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neficiar1" xr10:uid="{00000000-0013-0000-FFFF-FFFF02000000}" sourceName="Beneficiar">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t_Titlu" xr10:uid="{00000000-0013-0000-FFFF-FFFF03000000}" sourceName="Titlu cont">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licitat_de" xr10:uid="{FEA601F3-8B6B-43DE-86F6-35351535A755}" sourceName="Solicitată de">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neficiar" xr10:uid="{81666AED-F54B-49E1-A082-DE91621CA2CB}" sourceName="Beneficiar">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itlu cont" xr10:uid="{00000000-0014-0000-FFFF-FFFF01000000}" cache="Slicer_Cont_Titlu" caption="Titlu cont"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tă de" xr10:uid="{3330752B-42F1-478D-986C-B7FDA8B11B18}" cache="Slicer_Solicitat_de" caption="Solicitată de" columnCount="3" style="Slicer Charitables &amp; Sponsorships" rowHeight="273050"/>
  <slicer name="Beneficiar" xr10:uid="{67760EEB-CF46-4DFA-AEAF-409FB5970930}" cache="Slicer_Beneficiar" caption="Beneficiar"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t de 1" xr10:uid="{00000000-0014-0000-FFFF-FFFF02000000}" cache="Slicer_Solicitat_de1" caption="Solicitată de" columnCount="3" style="Slicer Charitables &amp; Sponsorships" rowHeight="225425"/>
  <slicer name="Beneficiar 1" xr10:uid="{00000000-0014-0000-FFFF-FFFF03000000}" cache="Slicer_Beneficiar1" caption="Beneficiar"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nulCurent" displayName="TabelAnulCurent" ref="B3:G16" totalsRowCount="1" headerRowDxfId="114" dataDxfId="112" totalsRowDxfId="111" headerRowBorderDxfId="113" totalsRowBorderDxfId="110">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odul de contabilitate" totalsRowLabel="Total" dataDxfId="109" totalsRowDxfId="108"/>
    <tableColumn id="2" xr3:uid="{00000000-0010-0000-0000-000002000000}" name="Titlu cont" dataDxfId="107" totalsRowDxfId="106"/>
    <tableColumn id="3" xr3:uid="{00000000-0010-0000-0000-000003000000}" name="Costuri reale" totalsRowFunction="sum" dataDxfId="105" totalsRowDxfId="104">
      <calculatedColumnFormula>SUMIF(RezumatCheltuieliLunare[Codul de contabilitate],TabelAnulCurent[[#This Row],[Codul de contabilitate]],RezumatCheltuieliLunare[Total])</calculatedColumnFormula>
    </tableColumn>
    <tableColumn id="4" xr3:uid="{00000000-0010-0000-0000-000004000000}" name="Buget" totalsRowFunction="sum" dataDxfId="103" totalsRowDxfId="102"/>
    <tableColumn id="5" xr3:uid="{00000000-0010-0000-0000-000005000000}" name="Lei rămași" totalsRowFunction="sum" dataDxfId="101" totalsRowDxfId="100">
      <calculatedColumnFormula>IF(TabelAnulCurent[[#This Row],[Buget]]="","",TabelAnulCurent[[#This Row],[Buget]]-TabelAnulCurent[[#This Row],[Costuri reale]])</calculatedColumnFormula>
    </tableColumn>
    <tableColumn id="6" xr3:uid="{00000000-0010-0000-0000-000006000000}" name="% rămas" totalsRowFunction="custom" dataDxfId="99" totalsRowDxfId="98">
      <calculatedColumnFormula>IFERROR(TabelAnulCurent[[#This Row],[Lei rămași]]/TabelAnulCurent[[#This Row],[Buget]],"")</calculatedColumnFormula>
      <totalsRowFormula>TabelAnulCurent[[#Totals],[Lei rămași]]/TabelAnulCurent[[#Totals],[Buget]]</totalsRowFormula>
    </tableColumn>
  </tableColumns>
  <tableStyleInfo name="Rezumatul Bugetului Ac" showFirstColumn="0" showLastColumn="0" showRowStripes="1" showColumnStripes="0"/>
  <extLst>
    <ext xmlns:x14="http://schemas.microsoft.com/office/spreadsheetml/2009/9/main" uri="{504A1905-F514-4f6f-8877-14C23A59335A}">
      <x14:table altTextSummary="Introduceți codul CM, Titlul contului și Bugetul în acest tabel. Suma efectivă, valorile și procentul rămase se vor calcula automa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zumatCheltuieliLunare" displayName="RezumatCheltuieliLunare" ref="B5:Q18" totalsRowCount="1" headerRowDxfId="97" dataDxfId="95" totalsRowDxfId="93" headerRowBorderDxfId="96" tableBorderDxfId="94" totalsRowBorderDxfId="92">
  <autoFilter ref="B5:Q17" xr:uid="{00000000-0009-0000-0100-000004000000}">
    <filterColumn colId="0" hiddenButton="1"/>
    <filterColumn colId="1" hiddenButton="1">
      <filters>
        <filter val="Publicitate"/>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odul de contabilitate" totalsRowLabel="Total" dataDxfId="91" totalsRowDxfId="90"/>
    <tableColumn id="2" xr3:uid="{00000000-0010-0000-0100-000002000000}" name="Titlu cont" dataDxfId="89" totalsRowDxfId="88"/>
    <tableColumn id="3" xr3:uid="{00000000-0010-0000-0100-000003000000}" name="Ianuarie" totalsRowFunction="sum" dataDxfId="87" totalsRowDxfId="86">
      <calculatedColumnFormula>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calculatedColumnFormula>
    </tableColumn>
    <tableColumn id="4" xr3:uid="{00000000-0010-0000-0100-000004000000}" name="Februarie" totalsRowFunction="sum" dataDxfId="85" totalsRowDxfId="84">
      <calculatedColumnFormula>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calculatedColumnFormula>
    </tableColumn>
    <tableColumn id="5" xr3:uid="{00000000-0010-0000-0100-000005000000}" name="Martie" totalsRowFunction="sum" dataDxfId="83" totalsRowDxfId="82">
      <calculatedColumnFormula>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calculatedColumnFormula>
    </tableColumn>
    <tableColumn id="6" xr3:uid="{00000000-0010-0000-0100-000006000000}" name="Aprilie" totalsRowFunction="sum" dataDxfId="81" totalsRowDxfId="80">
      <calculatedColumnFormula>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calculatedColumnFormula>
    </tableColumn>
    <tableColumn id="7" xr3:uid="{00000000-0010-0000-0100-000007000000}" name="Mai" totalsRowFunction="sum" dataDxfId="79" totalsRowDxfId="78">
      <calculatedColumnFormula>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calculatedColumnFormula>
    </tableColumn>
    <tableColumn id="8" xr3:uid="{00000000-0010-0000-0100-000008000000}" name="Iunie" totalsRowFunction="sum" dataDxfId="77" totalsRowDxfId="76">
      <calculatedColumnFormula>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calculatedColumnFormula>
    </tableColumn>
    <tableColumn id="9" xr3:uid="{00000000-0010-0000-0100-000009000000}" name="Iulie" totalsRowFunction="sum" dataDxfId="75" totalsRowDxfId="74">
      <calculatedColumnFormula>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calculatedColumnFormula>
    </tableColumn>
    <tableColumn id="10" xr3:uid="{00000000-0010-0000-0100-00000A000000}" name="August" totalsRowFunction="sum" dataDxfId="73" totalsRowDxfId="72">
      <calculatedColumnFormula>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calculatedColumnFormula>
    </tableColumn>
    <tableColumn id="11" xr3:uid="{00000000-0010-0000-0100-00000B000000}" name="Septembrie" totalsRowFunction="sum" dataDxfId="71" totalsRowDxfId="70">
      <calculatedColumnFormula>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calculatedColumnFormula>
    </tableColumn>
    <tableColumn id="12" xr3:uid="{00000000-0010-0000-0100-00000C000000}" name="Octombrie" totalsRowFunction="sum" dataDxfId="69" totalsRowDxfId="68">
      <calculatedColumnFormula>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calculatedColumnFormula>
    </tableColumn>
    <tableColumn id="13" xr3:uid="{00000000-0010-0000-0100-00000D000000}" name="Noiembrie" totalsRowFunction="sum" dataDxfId="67" totalsRowDxfId="66">
      <calculatedColumnFormula>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calculatedColumnFormula>
    </tableColumn>
    <tableColumn id="14" xr3:uid="{00000000-0010-0000-0100-00000E000000}" name="Decembrie" totalsRowFunction="sum" dataDxfId="65" totalsRowDxfId="64">
      <calculatedColumnFormula>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calculatedColumnFormula>
    </tableColumn>
    <tableColumn id="15" xr3:uid="{00000000-0010-0000-0100-00000F000000}" name="Total" totalsRowFunction="sum" dataDxfId="63" totalsRowDxfId="62">
      <calculatedColumnFormula>SUM(RezumatCheltuieliLunare[[#This Row],[Ianuarie]:[Decembrie]])</calculatedColumnFormula>
    </tableColumn>
    <tableColumn id="16" xr3:uid="{00000000-0010-0000-0100-000010000000}" name=" " dataDxfId="61" totalsRowDxfId="60"/>
  </tableColumns>
  <tableStyleInfo name="Rezumat Cheltuieli Lunare" showFirstColumn="0" showLastColumn="0" showRowStripes="1" showColumnStripes="0"/>
  <extLst>
    <ext xmlns:x14="http://schemas.microsoft.com/office/spreadsheetml/2009/9/main" uri="{504A1905-F514-4f6f-8877-14C23A59335A}">
      <x14:table altTextSummary="Introduceți codul CM și titlul contului în acest tabel. Suma pentru fiecare lună și Totalurile se calculează automa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heltuieliStructurate" displayName="CheltuieliStructurate" ref="B4:J6" totalsRowShown="0" headerRowDxfId="59" dataDxfId="57" headerRowBorderDxfId="58" tableBorderDxfId="56" totalsRowBorderDxfId="55">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odul de contabilitate" dataDxfId="54" dataCellStyle="Virgulă"/>
    <tableColumn id="2" xr3:uid="{00000000-0010-0000-0200-000002000000}" name="Data facturii" dataDxfId="53" dataCellStyle="Dată"/>
    <tableColumn id="3" xr3:uid="{00000000-0010-0000-0200-000003000000}" name="Nr. factură" dataDxfId="52" dataCellStyle="Virgulă"/>
    <tableColumn id="4" xr3:uid="{00000000-0010-0000-0200-000004000000}" name="Solicitată de" dataDxfId="51"/>
    <tableColumn id="5" xr3:uid="{00000000-0010-0000-0200-000005000000}" name="Verificați suma" dataDxfId="50" dataCellStyle="Monedă [0]"/>
    <tableColumn id="6" xr3:uid="{00000000-0010-0000-0200-000006000000}" name="Beneficiar" dataDxfId="49"/>
    <tableColumn id="7" xr3:uid="{00000000-0010-0000-0200-000007000000}" name="Verificați utilizarea" dataDxfId="48"/>
    <tableColumn id="8" xr3:uid="{00000000-0010-0000-0200-000008000000}" name="Metodă de distribuire" dataDxfId="47"/>
    <tableColumn id="9" xr3:uid="{00000000-0010-0000-0200-000009000000}" name="Data depunerii" dataDxfId="46" dataCellStyle="Dată"/>
  </tableColumns>
  <tableStyleInfo name="Cheltuieli Structurate"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ltele" displayName="Altele" ref="B4:L6" totalsRowShown="0" headerRowDxfId="45" dataDxfId="43" headerRowBorderDxfId="44">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odul de contabilitate" dataDxfId="42" dataCellStyle="Virgulă"/>
    <tableColumn id="2" xr3:uid="{00000000-0010-0000-0300-000002000000}" name="S-a inițiat o solicitare de verificare a datei" dataDxfId="41" dataCellStyle="Dată"/>
    <tableColumn id="3" xr3:uid="{00000000-0010-0000-0300-000003000000}" name="Solicitată de" dataDxfId="40"/>
    <tableColumn id="4" xr3:uid="{00000000-0010-0000-0300-000004000000}" name="Verificați suma" dataDxfId="39" dataCellStyle="Monedă [0]"/>
    <tableColumn id="5" xr3:uid="{00000000-0010-0000-0300-000005000000}" name="Contribuția de anul trecut" dataDxfId="38" dataCellStyle="Monedă [0]"/>
    <tableColumn id="6" xr3:uid="{00000000-0010-0000-0300-000006000000}" name="Beneficiar" dataDxfId="37"/>
    <tableColumn id="7" xr3:uid="{00000000-0010-0000-0300-000007000000}" name="Utilizată pentru" dataDxfId="36"/>
    <tableColumn id="8" xr3:uid="{00000000-0010-0000-0300-000008000000}" name="Aprobată de" dataDxfId="35"/>
    <tableColumn id="9" xr3:uid="{00000000-0010-0000-0300-000009000000}" name="Categorie" dataDxfId="34"/>
    <tableColumn id="10" xr3:uid="{00000000-0010-0000-0300-00000A000000}" name="Metodă de distribuire" dataDxfId="33"/>
    <tableColumn id="11" xr3:uid="{00000000-0010-0000-0300-00000B000000}" name="Data depunerii" dataDxfId="32" dataCellStyle="Dată"/>
  </tableColumns>
  <tableStyleInfo name="Caritate Și Sponsorizări" showFirstColumn="0" showLastColumn="0" showRowStripes="0" showColumnStripes="0"/>
  <extLst>
    <ext xmlns:x14="http://schemas.microsoft.com/office/spreadsheetml/2009/9/main" uri="{504A1905-F514-4f6f-8877-14C23A59335A}">
      <x14:table altTextSummary="Introduceți Codul CM, Data la care a fost inițiată verificarea solicitării, numele Solicitat de și al Beneficiarului, Verificați suma, Utilizat pentru, Contribuția anului anterior, Metoda de distribuire și Data fișierului în acest tabel"/>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defaultColWidth="8.7109375" defaultRowHeight="30" customHeight="1" x14ac:dyDescent="0.25"/>
  <cols>
    <col min="1" max="1" width="2.5703125" style="18" customWidth="1"/>
    <col min="2" max="2" width="20.7109375" style="18" customWidth="1"/>
    <col min="3" max="5" width="24.28515625" style="18" customWidth="1"/>
    <col min="6" max="6" width="38.42578125" style="18" customWidth="1"/>
    <col min="7" max="7" width="37.7109375" style="18" customWidth="1"/>
    <col min="8" max="8" width="52.5703125" style="18" customWidth="1"/>
    <col min="9" max="16384" width="8.7109375" style="18"/>
  </cols>
  <sheetData>
    <row r="1" spans="2:7" ht="42.6" customHeight="1" x14ac:dyDescent="0.25">
      <c r="B1" s="17"/>
    </row>
    <row r="2" spans="2:7" ht="43.9" customHeight="1" x14ac:dyDescent="0.25">
      <c r="B2" s="67" t="s">
        <v>0</v>
      </c>
      <c r="C2" s="67"/>
      <c r="D2" s="67"/>
      <c r="E2" s="67"/>
      <c r="F2" s="1" t="s">
        <v>18</v>
      </c>
      <c r="G2" s="1">
        <f ca="1">YEAR(TODAY())</f>
        <v>2019</v>
      </c>
    </row>
    <row r="3" spans="2:7" ht="39" customHeight="1" x14ac:dyDescent="0.25">
      <c r="B3" s="19" t="s">
        <v>1</v>
      </c>
      <c r="C3" s="20" t="s">
        <v>3</v>
      </c>
      <c r="D3" s="21" t="s">
        <v>16</v>
      </c>
      <c r="E3" s="21" t="s">
        <v>17</v>
      </c>
      <c r="F3" s="22" t="s">
        <v>19</v>
      </c>
      <c r="G3" s="23" t="s">
        <v>20</v>
      </c>
    </row>
    <row r="4" spans="2:7" ht="39" customHeight="1" x14ac:dyDescent="0.25">
      <c r="B4" s="2">
        <v>1000</v>
      </c>
      <c r="C4" s="3" t="s">
        <v>4</v>
      </c>
      <c r="D4" s="4">
        <f ca="1">SUMIF(RezumatCheltuieliLunare[Codul de contabilitate],TabelAnulCurent[[#This Row],[Codul de contabilitate]],RezumatCheltuieliLunare[Total])</f>
        <v>0</v>
      </c>
      <c r="E4" s="4">
        <v>100000</v>
      </c>
      <c r="F4" s="5">
        <f ca="1">IF(TabelAnulCurent[[#This Row],[Buget]]="","",TabelAnulCurent[[#This Row],[Buget]]-TabelAnulCurent[[#This Row],[Costuri reale]])</f>
        <v>100000</v>
      </c>
      <c r="G4" s="6">
        <f ca="1">IFERROR(TabelAnulCurent[[#This Row],[Lei rămași]]/TabelAnulCurent[[#This Row],[Buget]],"")</f>
        <v>1</v>
      </c>
    </row>
    <row r="5" spans="2:7" ht="39" customHeight="1" x14ac:dyDescent="0.25">
      <c r="B5" s="7">
        <v>2000</v>
      </c>
      <c r="C5" s="8" t="s">
        <v>5</v>
      </c>
      <c r="D5" s="9">
        <f ca="1">SUMIF(RezumatCheltuieliLunare[Codul de contabilitate],TabelAnulCurent[[#This Row],[Codul de contabilitate]],RezumatCheltuieliLunare[Total])</f>
        <v>0</v>
      </c>
      <c r="E5" s="9">
        <v>100000</v>
      </c>
      <c r="F5" s="10">
        <f ca="1">IF(TabelAnulCurent[[#This Row],[Buget]]="","",TabelAnulCurent[[#This Row],[Buget]]-TabelAnulCurent[[#This Row],[Costuri reale]])</f>
        <v>100000</v>
      </c>
      <c r="G5" s="11">
        <f ca="1">IFERROR(TabelAnulCurent[[#This Row],[Lei rămași]]/TabelAnulCurent[[#This Row],[Buget]],"")</f>
        <v>1</v>
      </c>
    </row>
    <row r="6" spans="2:7" ht="39" customHeight="1" x14ac:dyDescent="0.25">
      <c r="B6" s="7">
        <v>3000</v>
      </c>
      <c r="C6" s="8" t="s">
        <v>6</v>
      </c>
      <c r="D6" s="9">
        <f ca="1">SUMIF(RezumatCheltuieliLunare[Codul de contabilitate],TabelAnulCurent[[#This Row],[Codul de contabilitate]],RezumatCheltuieliLunare[Total])</f>
        <v>0</v>
      </c>
      <c r="E6" s="9">
        <v>100000</v>
      </c>
      <c r="F6" s="10">
        <f ca="1">IF(TabelAnulCurent[[#This Row],[Buget]]="","",TabelAnulCurent[[#This Row],[Buget]]-TabelAnulCurent[[#This Row],[Costuri reale]])</f>
        <v>100000</v>
      </c>
      <c r="G6" s="11">
        <f ca="1">IFERROR(TabelAnulCurent[[#This Row],[Lei rămași]]/TabelAnulCurent[[#This Row],[Buget]],"")</f>
        <v>1</v>
      </c>
    </row>
    <row r="7" spans="2:7" ht="39" customHeight="1" x14ac:dyDescent="0.25">
      <c r="B7" s="7">
        <v>4000</v>
      </c>
      <c r="C7" s="8" t="s">
        <v>7</v>
      </c>
      <c r="D7" s="9">
        <f ca="1">SUMIF(RezumatCheltuieliLunare[Codul de contabilitate],TabelAnulCurent[[#This Row],[Codul de contabilitate]],RezumatCheltuieliLunare[Total])</f>
        <v>0</v>
      </c>
      <c r="E7" s="9">
        <v>100000</v>
      </c>
      <c r="F7" s="10">
        <f ca="1">IF(TabelAnulCurent[[#This Row],[Buget]]="","",TabelAnulCurent[[#This Row],[Buget]]-TabelAnulCurent[[#This Row],[Costuri reale]])</f>
        <v>100000</v>
      </c>
      <c r="G7" s="11">
        <f ca="1">IFERROR(TabelAnulCurent[[#This Row],[Lei rămași]]/TabelAnulCurent[[#This Row],[Buget]],"")</f>
        <v>1</v>
      </c>
    </row>
    <row r="8" spans="2:7" ht="39" customHeight="1" x14ac:dyDescent="0.25">
      <c r="B8" s="7">
        <v>5000</v>
      </c>
      <c r="C8" s="8" t="s">
        <v>8</v>
      </c>
      <c r="D8" s="9">
        <f ca="1">SUMIF(RezumatCheltuieliLunare[Codul de contabilitate],TabelAnulCurent[[#This Row],[Codul de contabilitate]],RezumatCheltuieliLunare[Total])</f>
        <v>0</v>
      </c>
      <c r="E8" s="9">
        <v>50000</v>
      </c>
      <c r="F8" s="10">
        <f ca="1">IF(TabelAnulCurent[[#This Row],[Buget]]="","",TabelAnulCurent[[#This Row],[Buget]]-TabelAnulCurent[[#This Row],[Costuri reale]])</f>
        <v>50000</v>
      </c>
      <c r="G8" s="11">
        <f ca="1">IFERROR(TabelAnulCurent[[#This Row],[Lei rămași]]/TabelAnulCurent[[#This Row],[Buget]],"")</f>
        <v>1</v>
      </c>
    </row>
    <row r="9" spans="2:7" ht="39" customHeight="1" x14ac:dyDescent="0.25">
      <c r="B9" s="7">
        <v>6000</v>
      </c>
      <c r="C9" s="8" t="s">
        <v>9</v>
      </c>
      <c r="D9" s="9">
        <f ca="1">SUMIF(RezumatCheltuieliLunare[Codul de contabilitate],TabelAnulCurent[[#This Row],[Codul de contabilitate]],RezumatCheltuieliLunare[Total])</f>
        <v>0</v>
      </c>
      <c r="E9" s="9">
        <v>25000</v>
      </c>
      <c r="F9" s="10">
        <f ca="1">IF(TabelAnulCurent[[#This Row],[Buget]]="","",TabelAnulCurent[[#This Row],[Buget]]-TabelAnulCurent[[#This Row],[Costuri reale]])</f>
        <v>25000</v>
      </c>
      <c r="G9" s="11">
        <f ca="1">IFERROR(TabelAnulCurent[[#This Row],[Lei rămași]]/TabelAnulCurent[[#This Row],[Buget]],"")</f>
        <v>1</v>
      </c>
    </row>
    <row r="10" spans="2:7" ht="39" customHeight="1" x14ac:dyDescent="0.25">
      <c r="B10" s="7">
        <v>7000</v>
      </c>
      <c r="C10" s="8" t="s">
        <v>10</v>
      </c>
      <c r="D10" s="9">
        <f ca="1">SUMIF(RezumatCheltuieliLunare[Codul de contabilitate],TabelAnulCurent[[#This Row],[Codul de contabilitate]],RezumatCheltuieliLunare[Total])</f>
        <v>0</v>
      </c>
      <c r="E10" s="9">
        <v>75000</v>
      </c>
      <c r="F10" s="10">
        <f ca="1">IF(TabelAnulCurent[[#This Row],[Buget]]="","",TabelAnulCurent[[#This Row],[Buget]]-TabelAnulCurent[[#This Row],[Costuri reale]])</f>
        <v>75000</v>
      </c>
      <c r="G10" s="11">
        <f ca="1">IFERROR(TabelAnulCurent[[#This Row],[Lei rămași]]/TabelAnulCurent[[#This Row],[Buget]],"")</f>
        <v>1</v>
      </c>
    </row>
    <row r="11" spans="2:7" ht="39" customHeight="1" x14ac:dyDescent="0.25">
      <c r="B11" s="7">
        <v>8000</v>
      </c>
      <c r="C11" s="8" t="s">
        <v>11</v>
      </c>
      <c r="D11" s="9">
        <f ca="1">SUMIF(RezumatCheltuieliLunare[Codul de contabilitate],TabelAnulCurent[[#This Row],[Codul de contabilitate]],RezumatCheltuieliLunare[Total])</f>
        <v>0</v>
      </c>
      <c r="E11" s="9">
        <v>65000</v>
      </c>
      <c r="F11" s="10">
        <f ca="1">IF(TabelAnulCurent[[#This Row],[Buget]]="","",TabelAnulCurent[[#This Row],[Buget]]-TabelAnulCurent[[#This Row],[Costuri reale]])</f>
        <v>65000</v>
      </c>
      <c r="G11" s="11">
        <f ca="1">IFERROR(TabelAnulCurent[[#This Row],[Lei rămași]]/TabelAnulCurent[[#This Row],[Buget]],"")</f>
        <v>1</v>
      </c>
    </row>
    <row r="12" spans="2:7" ht="39" customHeight="1" x14ac:dyDescent="0.25">
      <c r="B12" s="7">
        <v>9000</v>
      </c>
      <c r="C12" s="8" t="s">
        <v>12</v>
      </c>
      <c r="D12" s="9">
        <f ca="1">SUMIF(RezumatCheltuieliLunare[Codul de contabilitate],TabelAnulCurent[[#This Row],[Codul de contabilitate]],RezumatCheltuieliLunare[Total])</f>
        <v>0</v>
      </c>
      <c r="E12" s="9">
        <v>125000</v>
      </c>
      <c r="F12" s="10">
        <f ca="1">IF(TabelAnulCurent[[#This Row],[Buget]]="","",TabelAnulCurent[[#This Row],[Buget]]-TabelAnulCurent[[#This Row],[Costuri reale]])</f>
        <v>125000</v>
      </c>
      <c r="G12" s="11">
        <f ca="1">IFERROR(TabelAnulCurent[[#This Row],[Lei rămași]]/TabelAnulCurent[[#This Row],[Buget]],"")</f>
        <v>1</v>
      </c>
    </row>
    <row r="13" spans="2:7" ht="39" customHeight="1" x14ac:dyDescent="0.25">
      <c r="B13" s="7">
        <v>10000</v>
      </c>
      <c r="C13" s="8" t="s">
        <v>13</v>
      </c>
      <c r="D13" s="9">
        <f ca="1">SUMIF(RezumatCheltuieliLunare[Codul de contabilitate],TabelAnulCurent[[#This Row],[Codul de contabilitate]],RezumatCheltuieliLunare[Total])</f>
        <v>0</v>
      </c>
      <c r="E13" s="9">
        <v>100000</v>
      </c>
      <c r="F13" s="10">
        <f ca="1">IF(TabelAnulCurent[[#This Row],[Buget]]="","",TabelAnulCurent[[#This Row],[Buget]]-TabelAnulCurent[[#This Row],[Costuri reale]])</f>
        <v>100000</v>
      </c>
      <c r="G13" s="11">
        <f ca="1">IFERROR(TabelAnulCurent[[#This Row],[Lei rămași]]/TabelAnulCurent[[#This Row],[Buget]],"")</f>
        <v>1</v>
      </c>
    </row>
    <row r="14" spans="2:7" ht="39" customHeight="1" x14ac:dyDescent="0.25">
      <c r="B14" s="7">
        <v>11000</v>
      </c>
      <c r="C14" s="8" t="s">
        <v>14</v>
      </c>
      <c r="D14" s="9">
        <f ca="1">SUMIF(RezumatCheltuieliLunare[Codul de contabilitate],TabelAnulCurent[[#This Row],[Codul de contabilitate]],RezumatCheltuieliLunare[Total])</f>
        <v>0</v>
      </c>
      <c r="E14" s="9">
        <v>250000</v>
      </c>
      <c r="F14" s="10">
        <f ca="1">IF(TabelAnulCurent[[#This Row],[Buget]]="","",TabelAnulCurent[[#This Row],[Buget]]-TabelAnulCurent[[#This Row],[Costuri reale]])</f>
        <v>250000</v>
      </c>
      <c r="G14" s="11">
        <f ca="1">IFERROR(TabelAnulCurent[[#This Row],[Lei rămași]]/TabelAnulCurent[[#This Row],[Buget]],"")</f>
        <v>1</v>
      </c>
    </row>
    <row r="15" spans="2:7" ht="39" customHeight="1" x14ac:dyDescent="0.25">
      <c r="B15" s="12">
        <v>12000</v>
      </c>
      <c r="C15" s="13" t="s">
        <v>15</v>
      </c>
      <c r="D15" s="14">
        <f ca="1">SUMIF(RezumatCheltuieliLunare[Codul de contabilitate],TabelAnulCurent[[#This Row],[Codul de contabilitate]],RezumatCheltuieliLunare[Total])</f>
        <v>0</v>
      </c>
      <c r="E15" s="14">
        <v>50000</v>
      </c>
      <c r="F15" s="15">
        <f ca="1">IF(TabelAnulCurent[[#This Row],[Buget]]="","",TabelAnulCurent[[#This Row],[Buget]]-TabelAnulCurent[[#This Row],[Costuri reale]])</f>
        <v>50000</v>
      </c>
      <c r="G15" s="16">
        <f ca="1">IFERROR(TabelAnulCurent[[#This Row],[Lei rămași]]/TabelAnulCurent[[#This Row],[Buget]],"")</f>
        <v>1</v>
      </c>
    </row>
    <row r="16" spans="2:7" ht="39" customHeight="1" x14ac:dyDescent="0.25">
      <c r="B16" s="24" t="s">
        <v>2</v>
      </c>
      <c r="C16" s="24"/>
      <c r="D16" s="65">
        <f ca="1">SUBTOTAL(109,TabelAnulCurent[Costuri reale])</f>
        <v>0</v>
      </c>
      <c r="E16" s="65">
        <f>SUBTOTAL(109,TabelAnulCurent[Buget])</f>
        <v>1140000</v>
      </c>
      <c r="F16" s="65">
        <f ca="1">SUBTOTAL(109,TabelAnulCurent[Lei rămași])</f>
        <v>1140000</v>
      </c>
      <c r="G16" s="25">
        <f ca="1">TabelAnulCurent[[#Totals],[Lei rămași]]/TabelAnulCurent[[#Totals],[Buget]]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ți o Carte mare cu comparație bugetară în acest registru de lucru. Introduceți detaliile în tabelul Anul curent din această foaie de lucru. Linkul de navigare se află în celula B1" sqref="A1" xr:uid="{00000000-0002-0000-0000-000000000000}"/>
    <dataValidation allowBlank="1" showInputMessage="1" showErrorMessage="1" prompt="Titlul acestei foi de lucru se află în această celulă. Introduceți anul în celula G2" sqref="B2:E2" xr:uid="{00000000-0002-0000-0000-000001000000}"/>
    <dataValidation allowBlank="1" showInputMessage="1" showErrorMessage="1" prompt="Introduceți anul în celula din dreapta" sqref="F2" xr:uid="{00000000-0002-0000-0000-000002000000}"/>
    <dataValidation allowBlank="1" showInputMessage="1" showErrorMessage="1" prompt="Introduceți anul în această celulă" sqref="G2" xr:uid="{00000000-0002-0000-0000-000003000000}"/>
    <dataValidation allowBlank="1" showInputMessage="1" showErrorMessage="1" prompt="Introduceți codul Cărții mari în această coloană, sub acest titlu" sqref="B3" xr:uid="{00000000-0002-0000-0000-000004000000}"/>
    <dataValidation allowBlank="1" showInputMessage="1" showErrorMessage="1" prompt="Introduceți Titlul contului în această coloană, sub acest titlu" sqref="C3" xr:uid="{00000000-0002-0000-0000-000005000000}"/>
    <dataValidation allowBlank="1" showInputMessage="1" showErrorMessage="1" prompt="Suma efectivă se calculează automat în această coloană, sub acest titlu" sqref="D3" xr:uid="{00000000-0002-0000-0000-000006000000}"/>
    <dataValidation allowBlank="1" showInputMessage="1" showErrorMessage="1" prompt="Introduceți Bugetul în această coloană, sub acest titlu" sqref="E3" xr:uid="{00000000-0002-0000-0000-000007000000}"/>
    <dataValidation allowBlank="1" showInputMessage="1" showErrorMessage="1" prompt="Bara de date pentru Suma rămasă se actualizează automat în această coloană, sub acest titlu" sqref="F3" xr:uid="{00000000-0002-0000-0000-000008000000}"/>
    <dataValidation allowBlank="1" showInputMessage="1" showErrorMessage="1" prompt="Diferența rămasă se calculează automat în această coloană, sub acest titlu" sqref="G3" xr:uid="{00000000-0002-0000-0000-000009000000}"/>
    <dataValidation allowBlank="1" showErrorMessage="1" sqref="B1" xr:uid="{00000000-0002-0000-0000-00000A000000}"/>
  </dataValidations>
  <printOptions horizontalCentered="1"/>
  <pageMargins left="0.4" right="0.4" top="0.4" bottom="0.6" header="0.3" footer="0.3"/>
  <pageSetup paperSize="9" scale="63"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defaultColWidth="8.7109375" defaultRowHeight="30" customHeight="1" x14ac:dyDescent="0.25"/>
  <cols>
    <col min="1" max="1" width="2.5703125" style="18" customWidth="1"/>
    <col min="2" max="2" width="20.7109375" style="18" customWidth="1"/>
    <col min="3" max="3" width="15.7109375" style="18" customWidth="1"/>
    <col min="4" max="16" width="13" style="18" customWidth="1"/>
    <col min="17" max="16384" width="8.7109375" style="18"/>
  </cols>
  <sheetData>
    <row r="1" spans="2:17" ht="43.15" customHeight="1" x14ac:dyDescent="0.25"/>
    <row r="2" spans="2:17" ht="153" customHeight="1" x14ac:dyDescent="0.25">
      <c r="B2" s="68" t="s">
        <v>21</v>
      </c>
      <c r="C2" s="69"/>
      <c r="D2" s="69"/>
      <c r="E2" s="69"/>
      <c r="F2" s="69"/>
      <c r="G2" s="69"/>
      <c r="H2" s="69"/>
      <c r="I2" s="69"/>
      <c r="J2" s="69"/>
      <c r="K2" s="69"/>
      <c r="L2" s="69"/>
      <c r="M2" s="69"/>
      <c r="N2" s="69"/>
      <c r="O2" s="69"/>
      <c r="P2" s="69"/>
      <c r="Q2" s="69"/>
    </row>
    <row r="3" spans="2:17" ht="36.75" customHeight="1" x14ac:dyDescent="0.25">
      <c r="B3" s="26" t="s">
        <v>22</v>
      </c>
      <c r="D3" s="27">
        <f ca="1">DATEVALUE("1-IAN."&amp;_AN)</f>
        <v>43466</v>
      </c>
      <c r="E3" s="27">
        <f ca="1">DATEVALUE("1-FEB."&amp;_AN)</f>
        <v>43497</v>
      </c>
      <c r="F3" s="27">
        <f ca="1">DATEVALUE("1-MAR."&amp;_AN)</f>
        <v>43525</v>
      </c>
      <c r="G3" s="27">
        <f ca="1">DATEVALUE("1-APR."&amp;_AN)</f>
        <v>43556</v>
      </c>
      <c r="H3" s="27">
        <f ca="1">DATEVALUE("1-MAI."&amp;_AN)</f>
        <v>43586</v>
      </c>
      <c r="I3" s="27">
        <f ca="1">DATEVALUE("1-IUN."&amp;_AN)</f>
        <v>43617</v>
      </c>
      <c r="J3" s="27">
        <f ca="1">DATEVALUE("1-IUL."&amp;_AN)</f>
        <v>43647</v>
      </c>
      <c r="K3" s="27">
        <f ca="1">DATEVALUE("1-AUG."&amp;_AN)</f>
        <v>43678</v>
      </c>
      <c r="L3" s="27">
        <f ca="1">DATEVALUE("1-SEP."&amp;_AN)</f>
        <v>43709</v>
      </c>
      <c r="M3" s="27">
        <f ca="1">DATEVALUE("1-OCT."&amp;_AN)</f>
        <v>43739</v>
      </c>
      <c r="N3" s="27">
        <f ca="1">DATEVALUE("1-NOI."&amp;_AN)</f>
        <v>43770</v>
      </c>
      <c r="O3" s="27">
        <f ca="1">DATEVALUE("1-DEC."&amp;_AN)</f>
        <v>43800</v>
      </c>
    </row>
    <row r="4" spans="2:17" ht="37.5" customHeight="1" x14ac:dyDescent="0.25">
      <c r="B4" s="26"/>
      <c r="D4" s="27">
        <f ca="1">EOMONTH(D3,0)</f>
        <v>43496</v>
      </c>
      <c r="E4" s="27">
        <f ca="1">EOMONTH(E3,0)</f>
        <v>43524</v>
      </c>
      <c r="F4" s="27">
        <f ca="1">EOMONTH(F3,0)</f>
        <v>43555</v>
      </c>
      <c r="G4" s="27">
        <f ca="1">EOMONTH(G3,0)</f>
        <v>43585</v>
      </c>
      <c r="H4" s="27">
        <f ca="1">EOMONTH(H3,0)</f>
        <v>43616</v>
      </c>
      <c r="I4" s="27">
        <f t="shared" ref="I4:O4" ca="1" si="0">EOMONTH(I3,0)</f>
        <v>43646</v>
      </c>
      <c r="J4" s="27">
        <f t="shared" ca="1" si="0"/>
        <v>43677</v>
      </c>
      <c r="K4" s="27">
        <f t="shared" ca="1" si="0"/>
        <v>43708</v>
      </c>
      <c r="L4" s="27">
        <f t="shared" ca="1" si="0"/>
        <v>43738</v>
      </c>
      <c r="M4" s="27">
        <f t="shared" ca="1" si="0"/>
        <v>43769</v>
      </c>
      <c r="N4" s="27">
        <f t="shared" ca="1" si="0"/>
        <v>43799</v>
      </c>
      <c r="O4" s="27">
        <f t="shared" ca="1" si="0"/>
        <v>43830</v>
      </c>
    </row>
    <row r="5" spans="2:17" ht="48" customHeight="1" x14ac:dyDescent="0.25">
      <c r="B5" s="28" t="s">
        <v>1</v>
      </c>
      <c r="C5" s="29" t="s">
        <v>3</v>
      </c>
      <c r="D5" s="29" t="s">
        <v>23</v>
      </c>
      <c r="E5" s="29" t="s">
        <v>24</v>
      </c>
      <c r="F5" s="29" t="s">
        <v>25</v>
      </c>
      <c r="G5" s="29" t="s">
        <v>26</v>
      </c>
      <c r="H5" s="29" t="s">
        <v>27</v>
      </c>
      <c r="I5" s="29" t="s">
        <v>28</v>
      </c>
      <c r="J5" s="29" t="s">
        <v>29</v>
      </c>
      <c r="K5" s="29" t="s">
        <v>30</v>
      </c>
      <c r="L5" s="29" t="s">
        <v>31</v>
      </c>
      <c r="M5" s="29" t="s">
        <v>32</v>
      </c>
      <c r="N5" s="29" t="s">
        <v>33</v>
      </c>
      <c r="O5" s="29" t="s">
        <v>34</v>
      </c>
      <c r="P5" s="29" t="s">
        <v>2</v>
      </c>
      <c r="Q5" s="30" t="s">
        <v>35</v>
      </c>
    </row>
    <row r="6" spans="2:17" ht="48" customHeight="1" x14ac:dyDescent="0.25">
      <c r="B6" s="31">
        <v>1000</v>
      </c>
      <c r="C6" s="32" t="s">
        <v>4</v>
      </c>
      <c r="D6" s="33">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6" s="33">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6" s="33">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6" s="33">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6" s="33">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6" s="33">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6" s="33">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6" s="33">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6" s="33">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6" s="33">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6" s="33">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6" s="33">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6" s="33">
        <f ca="1">SUM(RezumatCheltuieliLunare[[#This Row],[Ianuarie]:[Decembrie]])</f>
        <v>0</v>
      </c>
      <c r="Q6" s="33"/>
    </row>
    <row r="7" spans="2:17" ht="48" hidden="1" customHeight="1" x14ac:dyDescent="0.25">
      <c r="B7" s="7">
        <v>2000</v>
      </c>
      <c r="C7" s="34" t="s">
        <v>5</v>
      </c>
      <c r="D7"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7"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7"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7"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7"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7"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7"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7"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7"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7"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7"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7"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7" s="9">
        <f ca="1">SUM(RezumatCheltuieliLunare[[#This Row],[Ianuarie]:[Decembrie]])</f>
        <v>0</v>
      </c>
      <c r="Q7" s="9"/>
    </row>
    <row r="8" spans="2:17" ht="48" hidden="1" customHeight="1" x14ac:dyDescent="0.25">
      <c r="B8" s="35">
        <v>3000</v>
      </c>
      <c r="C8" s="36" t="s">
        <v>6</v>
      </c>
      <c r="D8" s="37">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8" s="37">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8" s="37">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8" s="37">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8" s="37">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8" s="37">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8" s="37">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8" s="37">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8" s="37">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8" s="37">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8" s="37">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8" s="37">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8" s="37">
        <f ca="1">SUM(RezumatCheltuieliLunare[[#This Row],[Ianuarie]:[Decembrie]])</f>
        <v>0</v>
      </c>
      <c r="Q8" s="37"/>
    </row>
    <row r="9" spans="2:17" ht="48" hidden="1" customHeight="1" x14ac:dyDescent="0.25">
      <c r="B9" s="7">
        <v>4000</v>
      </c>
      <c r="C9" s="34" t="s">
        <v>7</v>
      </c>
      <c r="D9"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9"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9"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9"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9"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9"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9"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9"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9"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9"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9"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9"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9" s="9">
        <f ca="1">SUM(RezumatCheltuieliLunare[[#This Row],[Ianuarie]:[Decembrie]])</f>
        <v>0</v>
      </c>
      <c r="Q9" s="9"/>
    </row>
    <row r="10" spans="2:17" ht="48" hidden="1" customHeight="1" x14ac:dyDescent="0.25">
      <c r="B10" s="35">
        <v>5000</v>
      </c>
      <c r="C10" s="36" t="s">
        <v>8</v>
      </c>
      <c r="D10" s="37">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0" s="37">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0" s="37">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0" s="37">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0" s="37">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0" s="37">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0" s="37">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0" s="37">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0" s="37">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0" s="37">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0" s="37">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0" s="37">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0" s="37">
        <f ca="1">SUM(RezumatCheltuieliLunare[[#This Row],[Ianuarie]:[Decembrie]])</f>
        <v>0</v>
      </c>
      <c r="Q10" s="37"/>
    </row>
    <row r="11" spans="2:17" ht="48" hidden="1" customHeight="1" x14ac:dyDescent="0.25">
      <c r="B11" s="7">
        <v>6000</v>
      </c>
      <c r="C11" s="34" t="s">
        <v>9</v>
      </c>
      <c r="D11"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1"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1"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1"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1"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1"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1"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1"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1"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1"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1"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1"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1" s="9">
        <f ca="1">SUM(RezumatCheltuieliLunare[[#This Row],[Ianuarie]:[Decembrie]])</f>
        <v>0</v>
      </c>
      <c r="Q11" s="9"/>
    </row>
    <row r="12" spans="2:17" ht="48" hidden="1" customHeight="1" x14ac:dyDescent="0.25">
      <c r="B12" s="35">
        <v>7000</v>
      </c>
      <c r="C12" s="36" t="s">
        <v>10</v>
      </c>
      <c r="D12" s="37">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2" s="37">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2" s="37">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2" s="37">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2" s="37">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2" s="37">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2" s="37">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2" s="37">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2" s="37">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2" s="37">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2" s="37">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2" s="37">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2" s="37">
        <f ca="1">SUM(RezumatCheltuieliLunare[[#This Row],[Ianuarie]:[Decembrie]])</f>
        <v>0</v>
      </c>
      <c r="Q12" s="37"/>
    </row>
    <row r="13" spans="2:17" ht="48" hidden="1" customHeight="1" x14ac:dyDescent="0.25">
      <c r="B13" s="7">
        <v>8000</v>
      </c>
      <c r="C13" s="34" t="s">
        <v>11</v>
      </c>
      <c r="D13"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3"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3"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3"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3"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3"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3"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3"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3"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3"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3"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3"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3" s="9">
        <f ca="1">SUM(RezumatCheltuieliLunare[[#This Row],[Ianuarie]:[Decembrie]])</f>
        <v>0</v>
      </c>
      <c r="Q13" s="9"/>
    </row>
    <row r="14" spans="2:17" ht="48" hidden="1" customHeight="1" x14ac:dyDescent="0.25">
      <c r="B14" s="35">
        <v>9000</v>
      </c>
      <c r="C14" s="36" t="s">
        <v>12</v>
      </c>
      <c r="D14" s="37">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4" s="37">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4" s="37">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4" s="37">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4" s="37">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4" s="37">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4" s="37">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4" s="37">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4" s="37">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4" s="37">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4" s="37">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4" s="37">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4" s="37">
        <f ca="1">SUM(RezumatCheltuieliLunare[[#This Row],[Ianuarie]:[Decembrie]])</f>
        <v>0</v>
      </c>
      <c r="Q14" s="37"/>
    </row>
    <row r="15" spans="2:17" ht="48" hidden="1" customHeight="1" x14ac:dyDescent="0.25">
      <c r="B15" s="7">
        <v>10000</v>
      </c>
      <c r="C15" s="34" t="s">
        <v>13</v>
      </c>
      <c r="D15"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5"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5"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5"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5"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5"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5"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5"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5"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5"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5"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5"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5" s="9">
        <f ca="1">SUM(RezumatCheltuieliLunare[[#This Row],[Ianuarie]:[Decembrie]])</f>
        <v>0</v>
      </c>
      <c r="Q15" s="9"/>
    </row>
    <row r="16" spans="2:17" ht="48" hidden="1" customHeight="1" x14ac:dyDescent="0.25">
      <c r="B16" s="35">
        <v>11000</v>
      </c>
      <c r="C16" s="36" t="s">
        <v>14</v>
      </c>
      <c r="D16" s="37">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6" s="37">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6" s="37">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6" s="37">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6" s="37">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6" s="37">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6" s="37">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6" s="37">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6" s="37">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6" s="37">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6" s="37">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6" s="37">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6" s="37">
        <f ca="1">SUM(RezumatCheltuieliLunare[[#This Row],[Ianuarie]:[Decembrie]])</f>
        <v>0</v>
      </c>
      <c r="Q16" s="37"/>
    </row>
    <row r="17" spans="2:17" ht="48" hidden="1" customHeight="1" x14ac:dyDescent="0.25">
      <c r="B17" s="7">
        <v>12000</v>
      </c>
      <c r="C17" s="34" t="s">
        <v>15</v>
      </c>
      <c r="D17" s="9">
        <f ca="1">SUMIFS(CheltuieliStructurate[Verificați suma],CheltuieliStructurate[Codul de contabilitate],RezumatCheltuieliLunare[[#This Row],[Codul de contabilitate]],CheltuieliStructurate[Data facturii],"&gt;="&amp;D$3,CheltuieliStructurate[Data facturii],"&lt;="&amp;D$4)+SUMIFS(Altele[Verificați suma],Altele[Codul de contabilitate],RezumatCheltuieliLunare[[#This Row],[Codul de contabilitate]],Altele[S-a inițiat o solicitare de verificare a datei],"&gt;="&amp;DATEVALUE(" 1 "&amp;RezumatCheltuieliLunare[[#Headers],[Ianuarie]]&amp;_AN),Altele[S-a inițiat o solicitare de verificare a datei],"&lt;="&amp;D$4)</f>
        <v>0</v>
      </c>
      <c r="E17" s="9">
        <f ca="1">SUMIFS(CheltuieliStructurate[Verificați suma],CheltuieliStructurate[Codul de contabilitate],RezumatCheltuieliLunare[[#This Row],[Codul de contabilitate]],CheltuieliStructurate[Data facturii],"&gt;="&amp;E$3,CheltuieliStructurate[Data facturii],"&lt;="&amp;E$4)+SUMIFS(Altele[Verificați suma],Altele[Codul de contabilitate],RezumatCheltuieliLunare[[#This Row],[Codul de contabilitate]],Altele[S-a inițiat o solicitare de verificare a datei],"&gt;="&amp;DATEVALUE(" 1 "&amp;RezumatCheltuieliLunare[[#Headers],[Februarie]]&amp;_AN),Altele[S-a inițiat o solicitare de verificare a datei],"&lt;="&amp;E$4)</f>
        <v>0</v>
      </c>
      <c r="F17" s="9">
        <f ca="1">SUMIFS(CheltuieliStructurate[Verificați suma],CheltuieliStructurate[Codul de contabilitate],RezumatCheltuieliLunare[[#This Row],[Codul de contabilitate]],CheltuieliStructurate[Data facturii],"&gt;="&amp;F$3,CheltuieliStructurate[Data facturii],"&lt;="&amp;F$4)+SUMIFS(Altele[Verificați suma],Altele[Codul de contabilitate],RezumatCheltuieliLunare[[#This Row],[Codul de contabilitate]],Altele[S-a inițiat o solicitare de verificare a datei],"&gt;="&amp;DATEVALUE(" 1 "&amp;RezumatCheltuieliLunare[[#Headers],[Martie]]&amp;_AN),Altele[S-a inițiat o solicitare de verificare a datei],"&lt;="&amp;F$4)</f>
        <v>0</v>
      </c>
      <c r="G17" s="9">
        <f ca="1">SUMIFS(CheltuieliStructurate[Verificați suma],CheltuieliStructurate[Codul de contabilitate],RezumatCheltuieliLunare[[#This Row],[Codul de contabilitate]],CheltuieliStructurate[Data facturii],"&gt;="&amp;G$3,CheltuieliStructurate[Data facturii],"&lt;="&amp;G$4)+SUMIFS(Altele[Verificați suma],Altele[Codul de contabilitate],RezumatCheltuieliLunare[[#This Row],[Codul de contabilitate]],Altele[S-a inițiat o solicitare de verificare a datei],"&gt;="&amp;DATEVALUE(" 1 "&amp;RezumatCheltuieliLunare[[#Headers],[Aprilie]]&amp;_AN),Altele[S-a inițiat o solicitare de verificare a datei],"&lt;="&amp;G$4)</f>
        <v>0</v>
      </c>
      <c r="H17" s="9">
        <f ca="1">SUMIFS(CheltuieliStructurate[Verificați suma],CheltuieliStructurate[Codul de contabilitate],RezumatCheltuieliLunare[[#This Row],[Codul de contabilitate]],CheltuieliStructurate[Data facturii],"&gt;="&amp;H$3,CheltuieliStructurate[Data facturii],"&lt;="&amp;H$4)+SUMIFS(Altele[Verificați suma],Altele[Codul de contabilitate],RezumatCheltuieliLunare[[#This Row],[Codul de contabilitate]],Altele[S-a inițiat o solicitare de verificare a datei],"&gt;="&amp;DATEVALUE(" 1 "&amp;RezumatCheltuieliLunare[[#Headers],[Mai]]&amp;_AN),Altele[S-a inițiat o solicitare de verificare a datei],"&lt;="&amp;H$4)</f>
        <v>0</v>
      </c>
      <c r="I17" s="9">
        <f ca="1">SUMIFS(CheltuieliStructurate[Verificați suma],CheltuieliStructurate[Codul de contabilitate],RezumatCheltuieliLunare[[#This Row],[Codul de contabilitate]],CheltuieliStructurate[Data facturii],"&gt;="&amp;I$3,CheltuieliStructurate[Data facturii],"&lt;="&amp;I$4)+SUMIFS(Altele[Verificați suma],Altele[Codul de contabilitate],RezumatCheltuieliLunare[[#This Row],[Codul de contabilitate]],Altele[S-a inițiat o solicitare de verificare a datei],"&gt;="&amp;DATEVALUE(" 1 "&amp;RezumatCheltuieliLunare[[#Headers],[Iunie]]&amp;_AN),Altele[S-a inițiat o solicitare de verificare a datei],"&lt;="&amp;I$4)</f>
        <v>0</v>
      </c>
      <c r="J17" s="9">
        <f ca="1">SUMIFS(CheltuieliStructurate[Verificați suma],CheltuieliStructurate[Codul de contabilitate],RezumatCheltuieliLunare[[#This Row],[Codul de contabilitate]],CheltuieliStructurate[Data facturii],"&gt;="&amp;J$3,CheltuieliStructurate[Data facturii],"&lt;="&amp;J$4)+SUMIFS(Altele[Verificați suma],Altele[Codul de contabilitate],RezumatCheltuieliLunare[[#This Row],[Codul de contabilitate]],Altele[S-a inițiat o solicitare de verificare a datei],"&gt;="&amp;DATEVALUE(" 1 "&amp;RezumatCheltuieliLunare[[#Headers],[Iulie]]&amp;_AN),Altele[S-a inițiat o solicitare de verificare a datei],"&lt;="&amp;J$4)</f>
        <v>0</v>
      </c>
      <c r="K17" s="9">
        <f ca="1">SUMIFS(CheltuieliStructurate[Verificați suma],CheltuieliStructurate[Codul de contabilitate],RezumatCheltuieliLunare[[#This Row],[Codul de contabilitate]],CheltuieliStructurate[Data facturii],"&gt;="&amp;K$3,CheltuieliStructurate[Data facturii],"&lt;="&amp;K$4)+SUMIFS(Altele[Verificați suma],Altele[Codul de contabilitate],RezumatCheltuieliLunare[[#This Row],[Codul de contabilitate]],Altele[S-a inițiat o solicitare de verificare a datei],"&gt;="&amp;DATEVALUE(" 1 "&amp;RezumatCheltuieliLunare[[#Headers],[August]]&amp;_AN),Altele[S-a inițiat o solicitare de verificare a datei],"&lt;="&amp;K$4)</f>
        <v>0</v>
      </c>
      <c r="L17" s="9">
        <f ca="1">SUMIFS(CheltuieliStructurate[Verificați suma],CheltuieliStructurate[Codul de contabilitate],RezumatCheltuieliLunare[[#This Row],[Codul de contabilitate]],CheltuieliStructurate[Data facturii],"&gt;="&amp;L$3,CheltuieliStructurate[Data facturii],"&lt;="&amp;L$4)+SUMIFS(Altele[Verificați suma],Altele[Codul de contabilitate],RezumatCheltuieliLunare[[#This Row],[Codul de contabilitate]],Altele[S-a inițiat o solicitare de verificare a datei],"&gt;="&amp;DATEVALUE(" 1 "&amp;RezumatCheltuieliLunare[[#Headers],[Septembrie]]&amp;_AN),Altele[S-a inițiat o solicitare de verificare a datei],"&lt;="&amp;L$4)</f>
        <v>0</v>
      </c>
      <c r="M17" s="9">
        <f ca="1">SUMIFS(CheltuieliStructurate[Verificați suma],CheltuieliStructurate[Codul de contabilitate],RezumatCheltuieliLunare[[#This Row],[Codul de contabilitate]],CheltuieliStructurate[Data facturii],"&gt;="&amp;M$3,CheltuieliStructurate[Data facturii],"&lt;="&amp;M$4)+SUMIFS(Altele[Verificați suma],Altele[Codul de contabilitate],RezumatCheltuieliLunare[[#This Row],[Codul de contabilitate]],Altele[S-a inițiat o solicitare de verificare a datei],"&gt;="&amp;DATEVALUE(" 1 "&amp;RezumatCheltuieliLunare[[#Headers],[Octombrie]]&amp;_AN),Altele[S-a inițiat o solicitare de verificare a datei],"&lt;="&amp;M$4)</f>
        <v>0</v>
      </c>
      <c r="N17" s="9">
        <f ca="1">SUMIFS(CheltuieliStructurate[Verificați suma],CheltuieliStructurate[Codul de contabilitate],RezumatCheltuieliLunare[[#This Row],[Codul de contabilitate]],CheltuieliStructurate[Data facturii],"&gt;="&amp;N$3,CheltuieliStructurate[Data facturii],"&lt;="&amp;N$4)+SUMIFS(Altele[Verificați suma],Altele[Codul de contabilitate],RezumatCheltuieliLunare[[#This Row],[Codul de contabilitate]],Altele[S-a inițiat o solicitare de verificare a datei],"&gt;="&amp;DATEVALUE(" 1 "&amp;RezumatCheltuieliLunare[[#Headers],[Noiembrie]]&amp;_AN),Altele[S-a inițiat o solicitare de verificare a datei],"&lt;="&amp;N$4)</f>
        <v>0</v>
      </c>
      <c r="O17" s="9">
        <f ca="1">SUMIFS(CheltuieliStructurate[Verificați suma],CheltuieliStructurate[Codul de contabilitate],RezumatCheltuieliLunare[[#This Row],[Codul de contabilitate]],CheltuieliStructurate[Data facturii],"&gt;="&amp;O$3,CheltuieliStructurate[Data facturii],"&lt;="&amp;O$4)+SUMIFS(Altele[Verificați suma],Altele[Codul de contabilitate],RezumatCheltuieliLunare[[#This Row],[Codul de contabilitate]],Altele[S-a inițiat o solicitare de verificare a datei],"&gt;="&amp;DATEVALUE(" 1 "&amp;RezumatCheltuieliLunare[[#Headers],[Decembrie]]&amp;_AN),Altele[S-a inițiat o solicitare de verificare a datei],"&lt;="&amp;O$4)</f>
        <v>0</v>
      </c>
      <c r="P17" s="9">
        <f ca="1">SUM(RezumatCheltuieliLunare[[#This Row],[Ianuarie]:[Decembrie]])</f>
        <v>0</v>
      </c>
      <c r="Q17" s="9"/>
    </row>
    <row r="18" spans="2:17" ht="48" customHeight="1" x14ac:dyDescent="0.25">
      <c r="B18" s="38" t="s">
        <v>2</v>
      </c>
      <c r="C18" s="39"/>
      <c r="D18" s="66">
        <f ca="1">SUBTOTAL(109,RezumatCheltuieliLunare[Ianuarie])</f>
        <v>0</v>
      </c>
      <c r="E18" s="66">
        <f ca="1">SUBTOTAL(109,RezumatCheltuieliLunare[Februarie])</f>
        <v>0</v>
      </c>
      <c r="F18" s="66">
        <f ca="1">SUBTOTAL(109,RezumatCheltuieliLunare[Martie])</f>
        <v>0</v>
      </c>
      <c r="G18" s="66">
        <f ca="1">SUBTOTAL(109,RezumatCheltuieliLunare[Aprilie])</f>
        <v>0</v>
      </c>
      <c r="H18" s="66">
        <f ca="1">SUBTOTAL(109,RezumatCheltuieliLunare[Mai])</f>
        <v>0</v>
      </c>
      <c r="I18" s="66">
        <f ca="1">SUBTOTAL(109,RezumatCheltuieliLunare[Iunie])</f>
        <v>0</v>
      </c>
      <c r="J18" s="66">
        <f ca="1">SUBTOTAL(109,RezumatCheltuieliLunare[Iulie])</f>
        <v>0</v>
      </c>
      <c r="K18" s="66">
        <f ca="1">SUBTOTAL(109,RezumatCheltuieliLunare[August])</f>
        <v>0</v>
      </c>
      <c r="L18" s="66">
        <f ca="1">SUBTOTAL(109,RezumatCheltuieliLunare[Septembrie])</f>
        <v>0</v>
      </c>
      <c r="M18" s="66">
        <f ca="1">SUBTOTAL(109,RezumatCheltuieliLunare[Octombrie])</f>
        <v>0</v>
      </c>
      <c r="N18" s="66">
        <f ca="1">SUBTOTAL(109,RezumatCheltuieliLunare[Noiembrie])</f>
        <v>0</v>
      </c>
      <c r="O18" s="66">
        <f ca="1">SUBTOTAL(109,RezumatCheltuieliLunare[Decembrie])</f>
        <v>0</v>
      </c>
      <c r="P18" s="66">
        <f ca="1">SUBTOTAL(109,RezumatCheltuieliLunare[Total])</f>
        <v>0</v>
      </c>
      <c r="Q18" s="39"/>
    </row>
  </sheetData>
  <mergeCells count="1">
    <mergeCell ref="B2:Q2"/>
  </mergeCells>
  <dataValidations count="9">
    <dataValidation allowBlank="1" showInputMessage="1" showErrorMessage="1" prompt="Creați Rezumatul cheltuielilor lunare în această foaie de lucru. Introduceți detaliile în tabelul Cheltuieli lunare. Linkurile de navigare din celulele B1 și C1 accesează foaia de lucru Anterior și Următor" sqref="A1" xr:uid="{00000000-0002-0000-0100-000000000000}"/>
    <dataValidation allowBlank="1" showInputMessage="1" showErrorMessage="1" prompt="Introduceți codul Cărții mari în această coloană, sub acest titlu" sqref="B5" xr:uid="{00000000-0002-0000-0100-000001000000}"/>
    <dataValidation allowBlank="1" showInputMessage="1" showErrorMessage="1" prompt="Introduceți Titlul contului în această coloană, sub acest titlu" sqref="C5" xr:uid="{00000000-0002-0000-0100-000002000000}"/>
    <dataValidation allowBlank="1" showInputMessage="1" showErrorMessage="1" prompt="Suma efectivă pentru luna curentă se calculează automat în această coloană, sub acest titlu" sqref="D5:O5" xr:uid="{00000000-0002-0000-0100-000003000000}"/>
    <dataValidation allowBlank="1" showInputMessage="1" showErrorMessage="1" prompt="Totalul se calculează automat în această coloană, sub acest titlu" sqref="P5" xr:uid="{00000000-0002-0000-0100-000004000000}"/>
    <dataValidation allowBlank="1" showInputMessage="1" showErrorMessage="1" prompt="În această coloană se afișează o diagramă sparkline ce ilustrează tendința pentru o cheltuială de-a lungul a 12 luni" sqref="Q5" xr:uid="{00000000-0002-0000-0100-000005000000}"/>
    <dataValidation allowBlank="1" showInputMessage="1" showErrorMessage="1" prompt="Linkul de navigare se află în această celulă. Selectați pentru a accesa foaia de lucru REZUMAT BUGET AC" sqref="B1" xr:uid="{00000000-0002-0000-0100-000006000000}"/>
    <dataValidation allowBlank="1" showInputMessage="1" showErrorMessage="1" prompt="Linkul de navigare se află în această celulă. Selectați pentru a accesa foaia de lucru CHELTUIELI STRUCTURATE" sqref="C1" xr:uid="{00000000-0002-0000-0100-000007000000}"/>
    <dataValidation allowBlank="1" showInputMessage="1" showErrorMessage="1" prompt="Titlul acestei foi de lucru se află în această celulă. Slicerul pentru a filtra tabelul după Titlul contului se află în celula B3. Nu ștergeți formulele din celulele D3 la O4" sqref="B2:Q2" xr:uid="{00000000-0002-0000-0100-000008000000}"/>
  </dataValidations>
  <printOptions horizontalCentered="1"/>
  <pageMargins left="0.4" right="0.4" top="0.4" bottom="0.6" header="0.3" footer="0.3"/>
  <pageSetup paperSize="9" scale="62"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'REZUMAT CHELTUIELI LUNARE'!D6:O6</xm:f>
              <xm:sqref>Q6</xm:sqref>
            </x14:sparkline>
            <x14:sparkline>
              <xm:f>'REZUMAT CHELTUIELI LUNARE'!D7:O7</xm:f>
              <xm:sqref>Q7</xm:sqref>
            </x14:sparkline>
            <x14:sparkline>
              <xm:f>'REZUMAT CHELTUIELI LUNARE'!D8:O8</xm:f>
              <xm:sqref>Q8</xm:sqref>
            </x14:sparkline>
            <x14:sparkline>
              <xm:f>'REZUMAT CHELTUIELI LUNARE'!D9:O9</xm:f>
              <xm:sqref>Q9</xm:sqref>
            </x14:sparkline>
            <x14:sparkline>
              <xm:f>'REZUMAT CHELTUIELI LUNARE'!D10:O10</xm:f>
              <xm:sqref>Q10</xm:sqref>
            </x14:sparkline>
            <x14:sparkline>
              <xm:f>'REZUMAT CHELTUIELI LUNARE'!D11:O11</xm:f>
              <xm:sqref>Q11</xm:sqref>
            </x14:sparkline>
            <x14:sparkline>
              <xm:f>'REZUMAT CHELTUIELI LUNARE'!D12:O12</xm:f>
              <xm:sqref>Q12</xm:sqref>
            </x14:sparkline>
            <x14:sparkline>
              <xm:f>'REZUMAT CHELTUIELI LUNARE'!D13:O13</xm:f>
              <xm:sqref>Q13</xm:sqref>
            </x14:sparkline>
            <x14:sparkline>
              <xm:f>'REZUMAT CHELTUIELI LUNARE'!D14:O14</xm:f>
              <xm:sqref>Q14</xm:sqref>
            </x14:sparkline>
            <x14:sparkline>
              <xm:f>'REZUMAT CHELTUIELI LUNARE'!D15:O15</xm:f>
              <xm:sqref>Q15</xm:sqref>
            </x14:sparkline>
            <x14:sparkline>
              <xm:f>'REZUMAT CHELTUIELI LUNARE'!D16:O16</xm:f>
              <xm:sqref>Q16</xm:sqref>
            </x14:sparkline>
            <x14:sparkline>
              <xm:f>'REZUMAT CHELTUIELI LUNARE'!D17:O17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defaultColWidth="8.7109375" defaultRowHeight="30" customHeight="1" x14ac:dyDescent="0.25"/>
  <cols>
    <col min="1" max="1" width="2.5703125" style="18" customWidth="1"/>
    <col min="2" max="2" width="20.7109375" style="18" customWidth="1"/>
    <col min="3" max="3" width="13.140625" style="18" customWidth="1"/>
    <col min="4" max="4" width="9.5703125" style="18" customWidth="1"/>
    <col min="5" max="5" width="30" style="18" customWidth="1"/>
    <col min="6" max="6" width="15.42578125" style="18" customWidth="1"/>
    <col min="7" max="7" width="30" style="18" customWidth="1"/>
    <col min="8" max="8" width="22.42578125" style="18" customWidth="1"/>
    <col min="9" max="9" width="14.5703125" style="18" customWidth="1"/>
    <col min="10" max="10" width="15.42578125" style="18" customWidth="1"/>
    <col min="11" max="16384" width="8.7109375" style="18"/>
  </cols>
  <sheetData>
    <row r="1" spans="2:10" ht="42.6" customHeight="1" x14ac:dyDescent="0.25"/>
    <row r="2" spans="2:10" ht="72" customHeight="1" x14ac:dyDescent="0.25">
      <c r="B2" s="71" t="s">
        <v>36</v>
      </c>
      <c r="C2" s="71"/>
      <c r="D2" s="71"/>
      <c r="E2" s="71"/>
      <c r="F2" s="71"/>
      <c r="G2" s="71"/>
      <c r="H2" s="71"/>
      <c r="I2" s="71"/>
      <c r="J2" s="71"/>
    </row>
    <row r="3" spans="2:10" ht="83.45" customHeight="1" x14ac:dyDescent="0.25">
      <c r="B3" s="70"/>
      <c r="C3" s="70"/>
      <c r="D3" s="70"/>
      <c r="E3" s="70"/>
      <c r="F3" s="70"/>
      <c r="G3" s="70"/>
      <c r="H3" s="70"/>
      <c r="I3" s="70"/>
      <c r="J3" s="70"/>
    </row>
    <row r="4" spans="2:10" ht="43.15" customHeight="1" x14ac:dyDescent="0.25">
      <c r="B4" s="40" t="s">
        <v>1</v>
      </c>
      <c r="C4" s="41" t="s">
        <v>37</v>
      </c>
      <c r="D4" s="41" t="s">
        <v>39</v>
      </c>
      <c r="E4" s="41" t="s">
        <v>40</v>
      </c>
      <c r="F4" s="41" t="s">
        <v>43</v>
      </c>
      <c r="G4" s="41" t="s">
        <v>44</v>
      </c>
      <c r="H4" s="41" t="s">
        <v>47</v>
      </c>
      <c r="I4" s="41" t="s">
        <v>50</v>
      </c>
      <c r="J4" s="42" t="s">
        <v>53</v>
      </c>
    </row>
    <row r="5" spans="2:10" ht="37.9" customHeight="1" x14ac:dyDescent="0.25">
      <c r="B5" s="43">
        <v>1000</v>
      </c>
      <c r="C5" s="44" t="s">
        <v>38</v>
      </c>
      <c r="D5" s="45">
        <v>100</v>
      </c>
      <c r="E5" s="46" t="s">
        <v>41</v>
      </c>
      <c r="F5" s="47">
        <v>750.75</v>
      </c>
      <c r="G5" s="46" t="s">
        <v>45</v>
      </c>
      <c r="H5" s="46" t="s">
        <v>48</v>
      </c>
      <c r="I5" s="46" t="s">
        <v>51</v>
      </c>
      <c r="J5" s="44" t="s">
        <v>38</v>
      </c>
    </row>
    <row r="6" spans="2:10" ht="37.9" customHeight="1" x14ac:dyDescent="0.25">
      <c r="B6" s="48">
        <v>7000</v>
      </c>
      <c r="C6" s="49" t="s">
        <v>38</v>
      </c>
      <c r="D6" s="50">
        <v>101</v>
      </c>
      <c r="E6" s="51" t="s">
        <v>42</v>
      </c>
      <c r="F6" s="52">
        <v>2500</v>
      </c>
      <c r="G6" s="51" t="s">
        <v>46</v>
      </c>
      <c r="H6" s="51" t="s">
        <v>49</v>
      </c>
      <c r="I6" s="51" t="s">
        <v>52</v>
      </c>
      <c r="J6" s="49" t="s">
        <v>38</v>
      </c>
    </row>
  </sheetData>
  <mergeCells count="3">
    <mergeCell ref="B3:F3"/>
    <mergeCell ref="G3:J3"/>
    <mergeCell ref="B2:J2"/>
  </mergeCells>
  <dataValidations count="13">
    <dataValidation allowBlank="1" showInputMessage="1" showErrorMessage="1" prompt="Creați Cheltuieli structurate în această foaie de lucru. Introduceți detaliile în tabelul Cheltuieli structurate. Linkurile de navigare din celulele B1 și C1 accesează foaia de lucru Anterior și Următor" sqref="A1" xr:uid="{00000000-0002-0000-0200-000000000000}"/>
    <dataValidation allowBlank="1" showInputMessage="1" showErrorMessage="1" prompt="Introduceți codul Cărții mari în această coloană, sub acest titlu" sqref="B4" xr:uid="{00000000-0002-0000-0200-000001000000}"/>
    <dataValidation allowBlank="1" showInputMessage="1" showErrorMessage="1" prompt="Introduceți Data facturii în această coloană, sub acest titlu" sqref="C4" xr:uid="{00000000-0002-0000-0200-000002000000}"/>
    <dataValidation allowBlank="1" showInputMessage="1" showErrorMessage="1" prompt="Introduceți Numărul facturii în această coloană, sub acest titlu" sqref="D4" xr:uid="{00000000-0002-0000-0200-000003000000}"/>
    <dataValidation allowBlank="1" showInputMessage="1" showErrorMessage="1" prompt="Introduceți numele Solicitat de în această coloană, sub acest titlu" sqref="E4" xr:uid="{00000000-0002-0000-0200-000004000000}"/>
    <dataValidation allowBlank="1" showInputMessage="1" showErrorMessage="1" prompt="Introduceți Verificați suma în această coloană, sub acest titlu" sqref="F4" xr:uid="{00000000-0002-0000-0200-000005000000}"/>
    <dataValidation allowBlank="1" showInputMessage="1" showErrorMessage="1" prompt="Introduceți numele Beneficiarului în această coloană, sub acest titlu" sqref="G4" xr:uid="{00000000-0002-0000-0200-000006000000}"/>
    <dataValidation allowBlank="1" showInputMessage="1" showErrorMessage="1" prompt="Introduceți Verificați scopul utilizării în această coloană, sub acest titlu" sqref="H4" xr:uid="{00000000-0002-0000-0200-000007000000}"/>
    <dataValidation allowBlank="1" showInputMessage="1" showErrorMessage="1" prompt="Introduceți Metoda de distribuire în această coloană, sub acest titlu" sqref="I4" xr:uid="{00000000-0002-0000-0200-000008000000}"/>
    <dataValidation allowBlank="1" showInputMessage="1" showErrorMessage="1" prompt="Introduceți Data fișierului în această coloană, sub acest titlu" sqref="J4" xr:uid="{00000000-0002-0000-0200-000009000000}"/>
    <dataValidation allowBlank="1" showInputMessage="1" showErrorMessage="1" prompt="Titlul acestei foi de lucru se află în această celulă. Slicerul pentru a filtra tabelul după Solicitat de se află în celula B3, iar un slicer pentru a filtra tabelul după Beneficiar se află în celula G3" sqref="B2:J2" xr:uid="{00000000-0002-0000-0200-00000A000000}"/>
    <dataValidation allowBlank="1" showInputMessage="1" showErrorMessage="1" prompt="Link de navigare. Selectați pentru a accesa REZUMATUL DE CHELTUIELI LUNARE" sqref="B1" xr:uid="{00000000-0002-0000-0200-00000B000000}"/>
    <dataValidation allowBlank="1" showInputMessage="1" showErrorMessage="1" prompt="Linkul de navigare se află în această celulă. Selectați pentru a accesa foaia de lucru CARITATE ȘI SPONSORIZĂRI" sqref="C1" xr:uid="{00000000-0002-0000-0200-00000C000000}"/>
  </dataValidations>
  <printOptions horizontalCentered="1"/>
  <pageMargins left="0.4" right="0.4" top="0.4" bottom="0.6" header="0.3" footer="0.3"/>
  <pageSetup paperSize="9" scale="7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defaultColWidth="8.7109375" defaultRowHeight="30" customHeight="1" x14ac:dyDescent="0.25"/>
  <cols>
    <col min="1" max="1" width="2.5703125" style="18" customWidth="1"/>
    <col min="2" max="2" width="20.7109375" style="18" customWidth="1"/>
    <col min="3" max="3" width="18.140625" style="18" customWidth="1"/>
    <col min="4" max="4" width="28.5703125" style="18" customWidth="1"/>
    <col min="5" max="6" width="17.42578125" style="18" customWidth="1"/>
    <col min="7" max="7" width="27" style="18" customWidth="1"/>
    <col min="8" max="8" width="16.42578125" style="18" customWidth="1"/>
    <col min="9" max="9" width="21.5703125" style="18" customWidth="1"/>
    <col min="10" max="11" width="15.42578125" style="18" customWidth="1"/>
    <col min="12" max="12" width="11.5703125" style="18" customWidth="1"/>
    <col min="13" max="16384" width="8.7109375" style="18"/>
  </cols>
  <sheetData>
    <row r="1" spans="2:12" ht="42.6" customHeight="1" x14ac:dyDescent="0.25">
      <c r="C1" s="53"/>
    </row>
    <row r="2" spans="2:12" ht="87" customHeight="1" x14ac:dyDescent="0.25">
      <c r="B2" s="72" t="s">
        <v>54</v>
      </c>
      <c r="C2" s="72"/>
      <c r="D2" s="72"/>
      <c r="E2" s="72"/>
      <c r="F2" s="72"/>
      <c r="G2" s="72"/>
      <c r="H2" s="72"/>
      <c r="I2" s="72"/>
      <c r="J2" s="72"/>
      <c r="K2" s="72"/>
      <c r="L2" s="72"/>
    </row>
    <row r="3" spans="2:12" ht="75" customHeight="1" x14ac:dyDescent="0.25">
      <c r="B3" s="70"/>
      <c r="C3" s="70"/>
      <c r="D3" s="70"/>
      <c r="E3" s="70"/>
      <c r="F3" s="70"/>
      <c r="G3" s="70"/>
      <c r="H3" s="70"/>
      <c r="I3" s="70"/>
      <c r="J3" s="70"/>
      <c r="K3" s="70"/>
      <c r="L3" s="70"/>
    </row>
    <row r="4" spans="2:12" ht="46.15" customHeight="1" x14ac:dyDescent="0.25">
      <c r="B4" s="54" t="s">
        <v>1</v>
      </c>
      <c r="C4" s="55" t="s">
        <v>55</v>
      </c>
      <c r="D4" s="55" t="s">
        <v>40</v>
      </c>
      <c r="E4" s="55" t="s">
        <v>43</v>
      </c>
      <c r="F4" s="55" t="s">
        <v>57</v>
      </c>
      <c r="G4" s="55" t="s">
        <v>44</v>
      </c>
      <c r="H4" s="55" t="s">
        <v>60</v>
      </c>
      <c r="I4" s="55" t="s">
        <v>63</v>
      </c>
      <c r="J4" s="55" t="s">
        <v>66</v>
      </c>
      <c r="K4" s="55" t="s">
        <v>50</v>
      </c>
      <c r="L4" s="56" t="s">
        <v>53</v>
      </c>
    </row>
    <row r="5" spans="2:12" ht="46.15" customHeight="1" x14ac:dyDescent="0.25">
      <c r="B5" s="57">
        <v>12000</v>
      </c>
      <c r="C5" s="58" t="s">
        <v>38</v>
      </c>
      <c r="D5" s="59" t="s">
        <v>56</v>
      </c>
      <c r="E5" s="60">
        <v>1000</v>
      </c>
      <c r="F5" s="60">
        <v>12</v>
      </c>
      <c r="G5" s="59" t="s">
        <v>58</v>
      </c>
      <c r="H5" s="59" t="s">
        <v>61</v>
      </c>
      <c r="I5" s="59" t="s">
        <v>64</v>
      </c>
      <c r="J5" s="59" t="s">
        <v>67</v>
      </c>
      <c r="K5" s="59" t="s">
        <v>68</v>
      </c>
      <c r="L5" s="58" t="s">
        <v>38</v>
      </c>
    </row>
    <row r="6" spans="2:12" ht="46.15" customHeight="1" x14ac:dyDescent="0.25">
      <c r="B6" s="61">
        <v>11000</v>
      </c>
      <c r="C6" s="62" t="s">
        <v>38</v>
      </c>
      <c r="D6" s="63" t="s">
        <v>56</v>
      </c>
      <c r="E6" s="64">
        <v>2500</v>
      </c>
      <c r="F6" s="64">
        <v>0</v>
      </c>
      <c r="G6" s="63" t="s">
        <v>59</v>
      </c>
      <c r="H6" s="63" t="s">
        <v>62</v>
      </c>
      <c r="I6" s="63" t="s">
        <v>65</v>
      </c>
      <c r="J6" s="63" t="s">
        <v>62</v>
      </c>
      <c r="K6" s="63" t="s">
        <v>68</v>
      </c>
      <c r="L6" s="62" t="s">
        <v>38</v>
      </c>
    </row>
  </sheetData>
  <mergeCells count="3">
    <mergeCell ref="B3:F3"/>
    <mergeCell ref="G3:L3"/>
    <mergeCell ref="B2:L2"/>
  </mergeCells>
  <dataValidations count="14">
    <dataValidation allowBlank="1" showInputMessage="1" showErrorMessage="1" prompt="Creați o listă Caritate și sponsorizări în această foaie de lucru. Introduceți detaliile în tabel, începând cu celula B4 (tabelul „Altele”). Selectați celula B1 pentru a naviga la foaia de lucru Cheltuieli structurate" sqref="A1" xr:uid="{00000000-0002-0000-0300-000000000000}"/>
    <dataValidation allowBlank="1" showInputMessage="1" showErrorMessage="1" prompt="Introduceți codul Cărții mari în această coloană, sub acest titlu" sqref="B4" xr:uid="{00000000-0002-0000-0300-000001000000}"/>
    <dataValidation allowBlank="1" showInputMessage="1" showErrorMessage="1" prompt="Introduceți Data la care a fost inițiată verificarea solicitării în această coloană, sub acest titlu" sqref="C4" xr:uid="{00000000-0002-0000-0300-000002000000}"/>
    <dataValidation allowBlank="1" showInputMessage="1" showErrorMessage="1" prompt="Introduceți numele Solicitat de în această coloană, sub acest titlu" sqref="D4" xr:uid="{00000000-0002-0000-0300-000003000000}"/>
    <dataValidation allowBlank="1" showInputMessage="1" showErrorMessage="1" prompt="Introduceți Verificați suma în această coloană, sub acest titlu" sqref="E4" xr:uid="{00000000-0002-0000-0300-000004000000}"/>
    <dataValidation allowBlank="1" showInputMessage="1" showErrorMessage="1" prompt="Introduceți Contribuția anului anterior în această coloană, sub acest titlu" sqref="F4" xr:uid="{00000000-0002-0000-0300-000005000000}"/>
    <dataValidation allowBlank="1" showInputMessage="1" showErrorMessage="1" prompt="Introduceți numele Beneficiarului în această coloană, sub acest titlu" sqref="G4" xr:uid="{00000000-0002-0000-0300-000006000000}"/>
    <dataValidation allowBlank="1" showInputMessage="1" showErrorMessage="1" prompt="Introduceți Utilizat în scopul în această coloană, sub acest titlu" sqref="H4" xr:uid="{00000000-0002-0000-0300-000007000000}"/>
    <dataValidation allowBlank="1" showInputMessage="1" showErrorMessage="1" prompt="Introduceți numele persoanei Aprobat de în această coloană, sub acest titlu" sqref="I4" xr:uid="{00000000-0002-0000-0300-000008000000}"/>
    <dataValidation allowBlank="1" showInputMessage="1" showErrorMessage="1" prompt="Introduceți Categoria în această coloană, sub acest titlu" sqref="J4" xr:uid="{00000000-0002-0000-0300-000009000000}"/>
    <dataValidation allowBlank="1" showInputMessage="1" showErrorMessage="1" prompt="Introduceți Metoda de distribuire în această coloană, sub acest titlu" sqref="K4" xr:uid="{00000000-0002-0000-0300-00000A000000}"/>
    <dataValidation allowBlank="1" showInputMessage="1" showErrorMessage="1" prompt="Introduceți Data fișierului în această coloană, sub acest titlu" sqref="L4" xr:uid="{00000000-0002-0000-0300-00000B000000}"/>
    <dataValidation allowBlank="1" showInputMessage="1" showErrorMessage="1" prompt="Link de navigare. Selectați pentru a accesa foaia de lucru CHELTUIELI STRUCTURATE" sqref="B1" xr:uid="{00000000-0002-0000-0300-00000C000000}"/>
    <dataValidation allowBlank="1" showInputMessage="1" showErrorMessage="1" prompt="Titlul acestei foi de lucru se află în această celulă. Slicerul pentru a filtra tabelul după Solicitat de se află în celula B3, iar un slicer pentru a filtra tabelul după Beneficiar se află în celula G3" sqref="B2:L2" xr:uid="{00000000-0002-0000-0300-00000D000000}"/>
  </dataValidations>
  <printOptions horizontalCentered="1"/>
  <pageMargins left="0.4" right="0.4" top="0.4" bottom="0.6" header="0.3" footer="0.3"/>
  <pageSetup paperSize="9" scale="67"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4</vt:i4>
      </vt:variant>
      <vt:variant>
        <vt:lpstr>Zone denumite</vt:lpstr>
      </vt:variant>
      <vt:variant>
        <vt:i4>10</vt:i4>
      </vt:variant>
    </vt:vector>
  </HeadingPairs>
  <TitlesOfParts>
    <vt:vector size="14" baseType="lpstr">
      <vt:lpstr>REZUMATUL BUGETULUI AC</vt:lpstr>
      <vt:lpstr>REZUMAT CHELTUIELI LUNARE</vt:lpstr>
      <vt:lpstr>CHELTUIELI STRUCTURATE</vt:lpstr>
      <vt:lpstr>CARITATE ȘI SPONSORIZĂRI</vt:lpstr>
      <vt:lpstr>_AN</vt:lpstr>
      <vt:lpstr>'CARITATE ȘI SPONSORIZĂRI'!Imprimare_titluri</vt:lpstr>
      <vt:lpstr>'CHELTUIELI STRUCTURATE'!Imprimare_titluri</vt:lpstr>
      <vt:lpstr>'REZUMAT CHELTUIELI LUNARE'!Imprimare_titluri</vt:lpstr>
      <vt:lpstr>'REZUMATUL BUGETULUI AC'!Imprimare_titluri</vt:lpstr>
      <vt:lpstr>RegiuneTitluRând1..G2</vt:lpstr>
      <vt:lpstr>Titlu1</vt:lpstr>
      <vt:lpstr>Titlu2</vt:lpstr>
      <vt:lpstr>Titlu3</vt:lpstr>
      <vt:lpstr>Titlu4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2019-02-14T03:44:32Z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