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vml" ContentType="application/vnd.openxmlformats-officedocument.vmlDrawing"/>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41.xml" ContentType="application/vnd.openxmlformats-officedocument.spreadsheetml.table+xml"/>
  <Override PartName="/xl/tables/table92.xml" ContentType="application/vnd.openxmlformats-officedocument.spreadsheetml.table+xml"/>
  <Override PartName="/xl/tables/table33.xml" ContentType="application/vnd.openxmlformats-officedocument.spreadsheetml.table+xml"/>
  <Override PartName="/xl/tables/table84.xml" ContentType="application/vnd.openxmlformats-officedocument.spreadsheetml.table+xml"/>
  <Override PartName="/xl/drawings/drawing11.xml" ContentType="application/vnd.openxmlformats-officedocument.drawing+xml"/>
  <Override PartName="/xl/tables/table125.xml" ContentType="application/vnd.openxmlformats-officedocument.spreadsheetml.table+xml"/>
  <Override PartName="/xl/tables/table26.xml" ContentType="application/vnd.openxmlformats-officedocument.spreadsheetml.table+xml"/>
  <Override PartName="/xl/tables/table77.xml" ContentType="application/vnd.openxmlformats-officedocument.spreadsheetml.table+xml"/>
  <Override PartName="/xl/tables/table18.xml" ContentType="application/vnd.openxmlformats-officedocument.spreadsheetml.table+xml"/>
  <Override PartName="/xl/tables/table119.xml" ContentType="application/vnd.openxmlformats-officedocument.spreadsheetml.table+xml"/>
  <Override PartName="/xl/tables/table610.xml" ContentType="application/vnd.openxmlformats-officedocument.spreadsheetml.table+xml"/>
  <Override PartName="/xl/ctrlProps/ctrlProp1.xml" ContentType="application/vnd.ms-excel.controlproperties+xml"/>
  <Override PartName="/xl/tables/table511.xml" ContentType="application/vnd.openxmlformats-officedocument.spreadsheetml.table+xml"/>
  <Override PartName="/xl/tables/table10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5"/>
  <workbookPr filterPrivacy="1" autoCompressPictures="0"/>
  <xr:revisionPtr revIDLastSave="0" documentId="13_ncr:1_{E65AFE08-68EE-45FD-A398-2FAC1DEDC31F}" xr6:coauthVersionLast="47" xr6:coauthVersionMax="47" xr10:uidLastSave="{00000000-0000-0000-0000-000000000000}"/>
  <bookViews>
    <workbookView xWindow="-120" yWindow="-120" windowWidth="29040" windowHeight="17640" xr2:uid="{00000000-000D-0000-FFFF-FFFF00000000}"/>
  </bookViews>
  <sheets>
    <sheet name="Început" sheetId="2" r:id="rId1"/>
    <sheet name="Calendar anual" sheetId="1" r:id="rId2"/>
  </sheets>
  <definedNames>
    <definedName name="AnCalendar">'Calendar anual'!$C$1</definedName>
    <definedName name="AprDum1">DATE(AnCalendar,4,1)-WEEKDAY(DATE(AnCalendar,4,1))+1</definedName>
    <definedName name="AugDum1">DATE(AnCalendar,8,1)-WEEKDAY(DATE(AnCalendar,8,1))+1</definedName>
    <definedName name="DecDum1">DATE(AnCalendar,12,1)-WEEKDAY(DATE(AnCalendar,12,1))+1</definedName>
    <definedName name="FebDum1">DATE(AnCalendar,2,1)-WEEKDAY(DATE(AnCalendar,2,1))+1</definedName>
    <definedName name="IanDum1">DATE(AnCalendar,1,1)-WEEKDAY(DATE(AnCalendar,1,1))+1</definedName>
    <definedName name="IulDum1">DATE(AnCalendar,7,1)-WEEKDAY(DATE(AnCalendar,7,1))+1</definedName>
    <definedName name="IunDum1">DATE(AnCalendar,6,1)-WEEKDAY(DATE(AnCalendar,6,1))+1</definedName>
    <definedName name="MaiDum1">DATE(AnCalendar,5,1)-WEEKDAY(DATE(AnCalendar,5,1))+1</definedName>
    <definedName name="MarDum1">DATE(AnCalendar,3,1)-WEEKDAY(DATE(AnCalendar,3,1))+1</definedName>
    <definedName name="NovDum1">DATE(AnCalendar,11,1)-WEEKDAY(DATE(AnCalendar,11,1))+1</definedName>
    <definedName name="OctDum1">DATE(AnCalendar,10,1)-WEEKDAY(DATE(AnCalendar,10,1))+1</definedName>
    <definedName name="SeptDum1">DATE(AnCalendar,9,1)-WEEKDAY(DATE(AnCalendar,9,1))+1</definedName>
    <definedName name="_xlnm.Print_Area" localSheetId="1">'Calendar anual'!$B$1:$W$55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<sst xmlns="http://schemas.openxmlformats.org/spreadsheetml/2006/main" count="135" uniqueCount="58">
  <si>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DESPRE ACEST ȘABLON</t>
  </si>
  <si>
    <t>Utilizați acest șablon pentru a crea un calendar personal pentru firme mici pentru orice an.</t>
  </si>
  <si>
    <t>Completați numele firmei și detaliile de contact și adăugați sigla firmei.</t>
  </si>
  <si>
    <t>Selectați anul și introduceți datele și evenimentele importante.</t>
  </si>
  <si>
    <t>Notă: </t>
  </si>
  <si>
    <t xml:space="preserve">Găsiți instrucțiuni suplimentare în coloana A din foaia de lucru CALENDAR ANUAL. Acest text a fost ascuns intenționat. Pentru a elimina textul, selectați coloana A, apoi ȘTERGERE. </t>
  </si>
  <si>
    <t>Pentru a afla mai multe despre tabele, apăsați SHIFT, apoi F10 într-un tabel, selectați opțiunea TABEL, apoi TEXT ALTERNATIV.</t>
  </si>
  <si>
    <t>Creați un calendar pentru firme mici, pentru orice an, din această foaie de lucru. Găsiți instrucțiuni utile despre cum să utilizați această foaie de lucru în celulele din această coloană. Selectați butonul de incrementare/decrementare din celula de la dreapta pentru a schimba anul în celula C1. Eticheta Date importante se află în celula U1</t>
  </si>
  <si>
    <t>Sfatul se află în celula din dreapta</t>
  </si>
  <si>
    <t>Calendarul anual selectat se află în celulele C3-Q55, calendar pentru ianuarie în celule C4-I10, iar calendarul pentru februarie în celulele K4-Q10. Eticheta Ianuarie se află în celula C3 și Februarie în celula K3. Introduceți datele și evenimentele importante în celulele U3-U42</t>
  </si>
  <si>
    <t>Tabelul pentru calendarul pe ianuarie este în celule C4-I10 și tabelul pentru calendarul pe februarie în celulele K4-Q10. Următoarele instrucțiuni se află în celula A12</t>
  </si>
  <si>
    <t>Eticheta Martie se află în celula C12 și Aprilie în celula K12</t>
  </si>
  <si>
    <t>Tabelul pentru calendarul pe martie este în celule C13-I19 și tabelul pentru calendarul pe aprilie în celulele K13-Q19. Următoarele instrucțiuni se află în celula A21</t>
  </si>
  <si>
    <t>Eticheta Mai se află în celula C21 și Iunie în celula K21</t>
  </si>
  <si>
    <t>Tabelul pentru calendarul pe mai este în celulele C22-I28 și tabelul pentru calendarul pe iunie în celule K22-Q28. Următoarele instrucțiuni se află în celula A30</t>
  </si>
  <si>
    <t>Eticheta Iulie se află în celula C30 și August în celula K30</t>
  </si>
  <si>
    <t>Tabelul pentru calendarul pe iulie este în celule C31-I37 și tabelul pentru calendarul pe august în celulele K31-Q37. Următoarele instrucțiuni se află în celula A39</t>
  </si>
  <si>
    <t>Eticheta Septembrie este în celula C39 și Octombrie în celula K39</t>
  </si>
  <si>
    <t>Tabelul pentru calendarul pe septembrie este în celule C40-I46 și tabelul pentru calendarul pe octombrie în celulele K40-Q46. Următoarele instrucțiuni se află în celula A44</t>
  </si>
  <si>
    <t>Introduceți adresa poștală în celula U44</t>
  </si>
  <si>
    <t>Introduceți localitatea, județul și codul poștal în celula U45 Următoarele instrucțiuni se află în celula A47</t>
  </si>
  <si>
    <t>Introduceți numărul de telefon al firmei în celula U47</t>
  </si>
  <si>
    <t>Eticheta Noiembrie se află în celula C48 și Decembrie în celula K48. Introduceți adresa de e-mail în celula U48</t>
  </si>
  <si>
    <t>Tabelul pentru calendarul pe noiembrie este în celule C49-I55 și tabelul pentru calendarul pe decembrie în celulele K49-Q55. Următoarele instrucțiuni se află în celula A51</t>
  </si>
  <si>
    <t>Adăugați sigla firmei în celula U51</t>
  </si>
  <si>
    <t>Utilizați butonul de incrementare/decrementare pentru a schimba anul calendarului</t>
  </si>
  <si>
    <t>IANUARIE</t>
  </si>
  <si>
    <t>LU</t>
  </si>
  <si>
    <t>MARTIE</t>
  </si>
  <si>
    <t>MAI</t>
  </si>
  <si>
    <t>IULIE</t>
  </si>
  <si>
    <t>SEPTEMBRIE</t>
  </si>
  <si>
    <t>NOIEMBRIE</t>
  </si>
  <si>
    <t>MA</t>
  </si>
  <si>
    <t>MI</t>
  </si>
  <si>
    <t>JO</t>
  </si>
  <si>
    <t>VI</t>
  </si>
  <si>
    <t>SÂ</t>
  </si>
  <si>
    <t>DU</t>
  </si>
  <si>
    <t>FEBRUARIE</t>
  </si>
  <si>
    <t>APRILIE</t>
  </si>
  <si>
    <t>IUNIE</t>
  </si>
  <si>
    <t>AUGUST</t>
  </si>
  <si>
    <t>OCTOMBRIE</t>
  </si>
  <si>
    <t>DECEMBRIE</t>
  </si>
  <si>
    <t>DATE IMPORTANTE</t>
  </si>
  <si>
    <t>1 IANUARIE</t>
  </si>
  <si>
    <t>ZIUA DE ANUL NOU</t>
  </si>
  <si>
    <t>14 FEBRUARIE</t>
  </si>
  <si>
    <t>ZIUA ÎNDRĂGOSTIȚILOR</t>
  </si>
  <si>
    <t>22 FEBRUARIE</t>
  </si>
  <si>
    <t>ZIUA PORȚILOR DESCHISE</t>
  </si>
  <si>
    <t>Adresă poștală</t>
  </si>
  <si>
    <t>Localitate, județ, cod poștal</t>
  </si>
  <si>
    <t>Telefon</t>
  </si>
  <si>
    <t>E-mail</t>
  </si>
  <si>
    <t>Site web</t>
  </si>
  <si>
    <t>Substituentul siglei se află în această celulă.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</si>
</sst>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
    <numFmt numFmtId="167" formatCode="_-* #,##0.00\ &quot;lei&quot;_-;\-* #,##0.00\ &quot;lei&quot;_-;_-* &quot;-&quot;??\ &quot;lei&quot;_-;_-@_-"/>
    <numFmt numFmtId="168" formatCode="_-* #,##0\ &quot;lei&quot;_-;\-* #,##0\ &quot;lei&quot;_-;_-* &quot;-&quot;\ &quot;lei&quot;_-;_-@_-"/>
    <numFmt numFmtId="169" formatCode="d"/>
  </numFmts>
  <fonts count="38"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0" fillId="0" borderId="2" applyNumberFormat="0" applyFill="0" applyAlignment="0" applyProtection="0"/>
    <xf numFmtId="165" fontId="23" fillId="0" borderId="0" applyFont="0" applyFill="0" applyBorder="0" applyAlignment="0" applyProtection="0"/>
    <xf numFmtId="164"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5" applyNumberFormat="0" applyAlignment="0" applyProtection="0"/>
    <xf numFmtId="0" fontId="31" fillId="8" borderId="6" applyNumberFormat="0" applyAlignment="0" applyProtection="0"/>
    <xf numFmtId="0" fontId="32" fillId="8" borderId="5" applyNumberFormat="0" applyAlignment="0" applyProtection="0"/>
    <xf numFmtId="0" fontId="33" fillId="0" borderId="7" applyNumberFormat="0" applyFill="0" applyAlignment="0" applyProtection="0"/>
    <xf numFmtId="0" fontId="34" fillId="9" borderId="8" applyNumberFormat="0" applyAlignment="0" applyProtection="0"/>
    <xf numFmtId="0" fontId="35" fillId="0" borderId="0" applyNumberFormat="0" applyFill="0" applyBorder="0" applyAlignment="0" applyProtection="0"/>
    <xf numFmtId="0" fontId="23" fillId="10" borderId="9" applyNumberFormat="0" applyFont="0" applyAlignment="0" applyProtection="0"/>
    <xf numFmtId="0" fontId="36" fillId="0" borderId="0" applyNumberFormat="0" applyFill="0" applyBorder="0" applyAlignment="0" applyProtection="0"/>
    <xf numFmtId="0" fontId="21" fillId="0" borderId="10" applyNumberFormat="0" applyFill="0" applyAlignment="0" applyProtection="0"/>
    <xf numFmtId="0" fontId="3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1">
    <xf numFmtId="0" fontId="0" fillId="0" borderId="0" xfId="0"/>
    <xf numFmtId="0" fontId="0" fillId="0" borderId="0" xfId="0" applyFont="1"/>
    <xf numFmtId="0" fontId="0" fillId="0" borderId="0" xfId="0" applyFont="1" applyFill="1" applyBorder="1"/>
    <xf numFmtId="0" fontId="0" fillId="0" borderId="0" xfId="0" applyFont="1" applyFill="1" applyBorder="1" applyAlignment="1">
      <alignment horizontal="center"/>
    </xf>
    <xf numFmtId="0" fontId="7" fillId="0" borderId="0" xfId="0" applyFont="1" applyFill="1" applyBorder="1" applyAlignment="1"/>
    <xf numFmtId="0" fontId="0" fillId="2" borderId="0" xfId="0" applyFont="1" applyFill="1"/>
    <xf numFmtId="0" fontId="0" fillId="2" borderId="0" xfId="0" applyFont="1" applyFill="1" applyBorder="1"/>
    <xf numFmtId="49" fontId="0" fillId="0" borderId="0" xfId="0" applyNumberFormat="1" applyFont="1"/>
    <xf numFmtId="49" fontId="12" fillId="0" borderId="0" xfId="0" applyNumberFormat="1" applyFont="1"/>
    <xf numFmtId="49" fontId="0" fillId="0" borderId="0" xfId="0" applyNumberFormat="1" applyFont="1" applyAlignment="1">
      <alignment horizontal="left"/>
    </xf>
    <xf numFmtId="49" fontId="13" fillId="0" borderId="0" xfId="0" applyNumberFormat="1" applyFont="1" applyFill="1" applyBorder="1" applyAlignment="1">
      <alignment horizontal="left"/>
    </xf>
    <xf numFmtId="0" fontId="11" fillId="0" borderId="0" xfId="0" applyFont="1"/>
    <xf numFmtId="49" fontId="14" fillId="0" borderId="0" xfId="0" applyNumberFormat="1" applyFont="1" applyAlignment="1">
      <alignment horizontal="left"/>
    </xf>
    <xf numFmtId="0" fontId="0" fillId="3" borderId="0" xfId="0" applyFont="1" applyFill="1"/>
    <xf numFmtId="0" fontId="8" fillId="3" borderId="0" xfId="0" applyFont="1" applyFill="1" applyBorder="1" applyAlignment="1">
      <alignment vertical="center"/>
    </xf>
    <xf numFmtId="0" fontId="9" fillId="3" borderId="0" xfId="0" applyFont="1" applyFill="1"/>
    <xf numFmtId="0" fontId="0" fillId="3" borderId="0" xfId="0" applyFill="1"/>
    <xf numFmtId="0" fontId="10" fillId="3" borderId="0" xfId="0" applyFont="1" applyFill="1" applyAlignment="1">
      <alignment vertical="center"/>
    </xf>
    <xf numFmtId="49" fontId="17" fillId="0" borderId="1" xfId="0" applyNumberFormat="1" applyFont="1" applyBorder="1"/>
    <xf numFmtId="49" fontId="17" fillId="0" borderId="0" xfId="0" applyNumberFormat="1" applyFont="1"/>
    <xf numFmtId="49" fontId="18" fillId="0" borderId="0" xfId="0" applyNumberFormat="1" applyFont="1" applyFill="1" applyBorder="1" applyAlignment="1">
      <alignment horizontal="left"/>
    </xf>
    <xf numFmtId="49" fontId="18" fillId="0" borderId="0" xfId="0" applyNumberFormat="1" applyFont="1" applyAlignment="1">
      <alignment horizontal="left"/>
    </xf>
    <xf numFmtId="0" fontId="19" fillId="0" borderId="0" xfId="0" applyFont="1" applyFill="1" applyBorder="1" applyAlignment="1">
      <alignment horizontal="center"/>
    </xf>
    <xf numFmtId="0" fontId="5" fillId="0" borderId="0" xfId="0" applyFont="1" applyAlignment="1">
      <alignment vertical="center" wrapText="1"/>
    </xf>
    <xf numFmtId="0" fontId="22" fillId="3" borderId="0" xfId="1" applyFont="1" applyFill="1" applyBorder="1" applyAlignment="1">
      <alignment horizontal="center" vertical="center"/>
    </xf>
    <xf numFmtId="0" fontId="4" fillId="0" borderId="0" xfId="0" applyFont="1" applyAlignment="1">
      <alignment vertical="center" wrapText="1"/>
    </xf>
    <xf numFmtId="0" fontId="21" fillId="0" borderId="0" xfId="0" applyFont="1" applyAlignment="1">
      <alignment wrapText="1"/>
    </xf>
    <xf numFmtId="0" fontId="0" fillId="0" borderId="0" xfId="0" applyAlignment="1">
      <alignment vertical="center"/>
    </xf>
    <xf numFmtId="166" fontId="0" fillId="0" borderId="0" xfId="0" applyNumberFormat="1" applyFont="1" applyAlignment="1">
      <alignment wrapText="1"/>
    </xf>
    <xf numFmtId="166" fontId="3" fillId="0" borderId="0" xfId="0" applyNumberFormat="1" applyFont="1" applyAlignment="1">
      <alignment vertical="center"/>
    </xf>
    <xf numFmtId="166" fontId="0" fillId="0" borderId="0" xfId="0" applyNumberFormat="1" applyFont="1" applyAlignment="1"/>
    <xf numFmtId="0" fontId="2" fillId="0" borderId="0" xfId="0" applyFont="1" applyAlignment="1">
      <alignment vertical="center" wrapText="1"/>
    </xf>
    <xf numFmtId="0" fontId="0" fillId="0" borderId="0" xfId="0" applyFont="1" applyFill="1" applyBorder="1" applyAlignment="1">
      <alignment horizontal="center"/>
    </xf>
    <xf numFmtId="0" fontId="15" fillId="0" borderId="0" xfId="0" applyFont="1" applyAlignment="1">
      <alignment horizontal="left" vertical="center" indent="2"/>
    </xf>
    <xf numFmtId="0" fontId="8" fillId="3"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xf numFmtId="166" fontId="0" fillId="0" borderId="0" xfId="0" applyNumberFormat="1" applyFont="1" applyAlignment="1">
      <alignment horizontal="center"/>
    </xf>
    <xf numFmtId="169" fontId="0" fillId="2" borderId="0" xfId="0" applyNumberFormat="1" applyFont="1" applyFill="1" applyBorder="1"/>
    <xf numFmtId="169" fontId="0" fillId="0" borderId="0" xfId="0" applyNumberFormat="1" applyFont="1" applyFill="1" applyBorder="1"/>
    <xf numFmtId="169" fontId="0" fillId="0" borderId="0" xfId="0" applyNumberFormat="1" applyFont="1" applyFill="1" applyBorder="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1" builtinId="26" customBuiltin="1"/>
    <cellStyle name="Calcul" xfId="16" builtinId="22" customBuiltin="1"/>
    <cellStyle name="Celulă legată" xfId="17" builtinId="24" customBuiltin="1"/>
    <cellStyle name="Eronat" xfId="12" builtinId="27" customBuiltin="1"/>
    <cellStyle name="Ieșire" xfId="15" builtinId="21" customBuiltin="1"/>
    <cellStyle name="Intrare" xfId="14" builtinId="20" customBuiltin="1"/>
    <cellStyle name="Monedă" xfId="4" builtinId="4" customBuiltin="1"/>
    <cellStyle name="Monedă [0]" xfId="5" builtinId="7" customBuiltin="1"/>
    <cellStyle name="Neutru" xfId="13" builtinId="28" customBuiltin="1"/>
    <cellStyle name="Normal" xfId="0" builtinId="0" customBuiltin="1"/>
    <cellStyle name="Notă" xfId="20" builtinId="10" customBuiltin="1"/>
    <cellStyle name="Procent" xfId="6" builtinId="5" customBuiltin="1"/>
    <cellStyle name="Text avertisment" xfId="19" builtinId="11" customBuiltin="1"/>
    <cellStyle name="Text explicativ" xfId="21" builtinId="53" customBuiltin="1"/>
    <cellStyle name="Titlu" xfId="7" builtinId="15" customBuiltin="1"/>
    <cellStyle name="Titlu 1" xfId="8" builtinId="16" customBuiltin="1"/>
    <cellStyle name="Titlu 2" xfId="1" builtinId="17" customBuiltin="1"/>
    <cellStyle name="Titlu 3" xfId="9" builtinId="18" customBuiltin="1"/>
    <cellStyle name="Titlu 4" xfId="10" builtinId="19" customBuiltin="1"/>
    <cellStyle name="Total" xfId="22" builtinId="25" customBuiltin="1"/>
    <cellStyle name="Verificare celulă" xfId="18" builtinId="23" customBuiltin="1"/>
    <cellStyle name="Virgulă" xfId="2" builtinId="3" customBuiltin="1"/>
    <cellStyle name="Virgulă [0]" xfId="3" builtinId="6" customBuiltin="1"/>
  </cellStyles>
  <dxfs count="108">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9"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trlProps/ctrlProp1.xml><?xml version="1.0" encoding="utf-8"?>
<formControlPr xmlns="http://schemas.microsoft.com/office/spreadsheetml/2009/9/main" objectType="Spin" dx="16" fmlaLink="$C$1" max="2999" min="1900" page="10" val="2022"/>
</file>

<file path=xl/drawings/_rels/drawing11.xml.rels>&#65279;<?xml version="1.0" encoding="utf-8"?><Relationships xmlns="http://schemas.openxmlformats.org/package/2006/relationships"><Relationship Type="http://schemas.openxmlformats.org/officeDocument/2006/relationships/image" Target="/xl/media/image43.jpg" Id="rId2" /><Relationship Type="http://schemas.openxmlformats.org/officeDocument/2006/relationships/image" Target="/xl/media/image34.jpeg" Id="rId1" /></Relationships>
</file>

<file path=xl/drawings/drawing1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695325</xdr:colOff>
      <xdr:row>47</xdr:row>
      <xdr:rowOff>66674</xdr:rowOff>
    </xdr:to>
    <xdr:pic>
      <xdr:nvPicPr>
        <xdr:cNvPr id="2" name="Frunze" descr="Șase frunze așezate în pereche și singure, la distanțe diferite">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Incrementare/decrementare"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Siglă" descr="Substituent siglă pentru a adăuga sigla firmei">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0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ie" displayName="Aprilie" ref="K13:Q19" totalsRowShown="0" headerRowDxfId="97" dataDxfId="16">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LU" dataDxfId="23"/>
    <tableColumn id="2" xr3:uid="{0254C3C1-F1BB-40F1-A18F-21E91977EE53}" name="MA" dataDxfId="22"/>
    <tableColumn id="3" xr3:uid="{C7755A12-A0CC-4F60-93D4-C919836CA309}" name="MI" dataDxfId="21"/>
    <tableColumn id="4" xr3:uid="{82522450-2E91-46D3-B3E7-1AAB18C97CE5}" name="JO" dataDxfId="20"/>
    <tableColumn id="5" xr3:uid="{DFACDB8E-BE59-41D9-9E8B-38AB9BA5A92B}" name="VI" dataDxfId="19"/>
    <tableColumn id="6" xr3:uid="{64B8503A-65D1-4534-A8A1-DAE95B900A45}" name="SÂ" dataDxfId="18"/>
    <tableColumn id="7" xr3:uid="{65CD88A0-3D5F-46A0-8B33-E2CF40A9104A}" name="DU" dataDxfId="17"/>
  </tableColumns>
  <tableStyleInfo showFirstColumn="0" showLastColumn="0" showRowStripes="0" showColumnStripes="0"/>
  <extLst>
    <ext xmlns:x14="http://schemas.microsoft.com/office/spreadsheetml/2009/9/main" uri="{504A1905-F514-4f6f-8877-14C23A59335A}">
      <x14:table altTextSummary="Calendarul pe aprilie din acest tabel este actualizat automat cu numele și datele zilelor săptămânii"/>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ie" displayName="Februarie" ref="K4:Q10" totalsRowShown="0" headerRowDxfId="96" dataDxfId="8">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LU" dataDxfId="15"/>
    <tableColumn id="2" xr3:uid="{C6CD5C6F-CF91-4F35-B84B-AD12AA5267FB}" name="MA" dataDxfId="14"/>
    <tableColumn id="3" xr3:uid="{9BDA20AF-BB53-48D1-A451-57268ED65452}" name="MI" dataDxfId="13"/>
    <tableColumn id="4" xr3:uid="{3404FDF8-ACC1-45AC-8414-A54CCAEE5983}" name="JO" dataDxfId="12"/>
    <tableColumn id="5" xr3:uid="{B0CA7D5E-4DA5-48D4-9D32-CCEBB2B7C1D4}" name="VI" dataDxfId="11"/>
    <tableColumn id="6" xr3:uid="{0C197BE0-3C8D-4A05-9555-54A2049E1930}" name="SÂ" dataDxfId="10"/>
    <tableColumn id="7" xr3:uid="{9637FE45-D42A-4BDA-BFC9-5691C984419E}" name="DU" dataDxfId="9"/>
  </tableColumns>
  <tableStyleInfo showFirstColumn="0" showLastColumn="0" showRowStripes="0" showColumnStripes="0"/>
  <extLst>
    <ext xmlns:x14="http://schemas.microsoft.com/office/spreadsheetml/2009/9/main" uri="{504A1905-F514-4f6f-8877-14C23A59335A}">
      <x14:table altTextSummary="Calendarul pe februarie din acest tabel este actualizat automat cu numele și datele zilelor săptămânii "/>
    </ext>
  </extLst>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Ianuarie" displayName="Ianuarie" ref="C4:I10" totalsRowShown="0" headerRowDxfId="95" dataDxfId="0">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LU" dataDxfId="7"/>
    <tableColumn id="2" xr3:uid="{75530CFD-B4AD-4D7F-B600-AAB405F13F73}" name="MA" dataDxfId="6"/>
    <tableColumn id="3" xr3:uid="{FBE5DEA2-935E-4CDB-8F4B-6DA495232F54}" name="MI" dataDxfId="5"/>
    <tableColumn id="4" xr3:uid="{C3545009-9649-4B2D-9DF4-38AA968488C7}" name="JO" dataDxfId="4"/>
    <tableColumn id="5" xr3:uid="{66242A36-16C2-4785-B8BE-E7522FB57E7F}" name="VI" dataDxfId="3"/>
    <tableColumn id="6" xr3:uid="{0C7FC9B3-E733-414B-918A-07CAC4D1424B}" name="SÂ" dataDxfId="2"/>
    <tableColumn id="7" xr3:uid="{A966067F-058A-45AC-B3F6-BDEA651BC587}" name="DU" dataDxfId="1"/>
  </tableColumns>
  <tableStyleInfo showFirstColumn="0" showLastColumn="0" showRowStripes="0" showColumnStripes="0"/>
  <extLst>
    <ext xmlns:x14="http://schemas.microsoft.com/office/spreadsheetml/2009/9/main" uri="{504A1905-F514-4f6f-8877-14C23A59335A}">
      <x14:table altTextSummary="Calendarul pe ianuarie din acest tabel este actualizat automat cu numele și datele zilelor săptămânii"/>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rie" displayName="Septembrie" ref="C40:I46" totalsRowShown="0" headerRowDxfId="107" dataDxfId="87">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LU" dataDxfId="94"/>
    <tableColumn id="2" xr3:uid="{AC077B57-4B5B-44D9-B680-1542FAA47835}" name="MA" dataDxfId="93"/>
    <tableColumn id="3" xr3:uid="{26C6390A-ED56-4389-921B-E823E3B142FA}" name="MI" dataDxfId="92"/>
    <tableColumn id="4" xr3:uid="{6297A621-248D-4715-936B-3C7C8FAC9F73}" name="JO" dataDxfId="91"/>
    <tableColumn id="5" xr3:uid="{65439D0F-0987-4361-AACE-888F0AD02F41}" name="VI" dataDxfId="90"/>
    <tableColumn id="6" xr3:uid="{001F5D5B-2CE2-4830-B87A-47310907E17B}" name="SÂ" dataDxfId="89"/>
    <tableColumn id="7" xr3:uid="{92559195-CB73-43D5-AD89-B537C8DAFB16}" name="DU" dataDxfId="88"/>
  </tableColumns>
  <tableStyleInfo showFirstColumn="0" showLastColumn="0" showRowStripes="0" showColumnStripes="0"/>
  <extLst>
    <ext xmlns:x14="http://schemas.microsoft.com/office/spreadsheetml/2009/9/main" uri="{504A1905-F514-4f6f-8877-14C23A59335A}">
      <x14:table altTextSummary="Calendarul pe septembrie din acest tabel este actualizat automat cu numele și datele zilelor săptămânii"/>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mbrie" displayName="Octombrie" ref="K40:Q46" totalsRowShown="0" headerRowDxfId="106" dataDxfId="79">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LU" dataDxfId="86"/>
    <tableColumn id="2" xr3:uid="{BC214BD9-B1AA-437E-9F2A-96512D1FC1EF}" name="MA" dataDxfId="85"/>
    <tableColumn id="3" xr3:uid="{DEF1622E-55E3-4D12-BCF7-2C2AD5CA979E}" name="MI" dataDxfId="84"/>
    <tableColumn id="4" xr3:uid="{F867F210-9EED-4C0D-8B37-DA1447D6A197}" name="JO" dataDxfId="83"/>
    <tableColumn id="5" xr3:uid="{CE9078E8-C980-4A0A-A8D3-2FD8424176E3}" name="VI" dataDxfId="82"/>
    <tableColumn id="6" xr3:uid="{515CFAB1-C4A6-417A-9486-443828202D84}" name="SÂ" dataDxfId="81"/>
    <tableColumn id="7" xr3:uid="{4B8E7248-85D1-4C1F-B418-3B6A982A7CFB}" name="DU" dataDxfId="80"/>
  </tableColumns>
  <tableStyleInfo showFirstColumn="0" showLastColumn="0" showRowStripes="0" showColumnStripes="0"/>
  <extLst>
    <ext xmlns:x14="http://schemas.microsoft.com/office/spreadsheetml/2009/9/main" uri="{504A1905-F514-4f6f-8877-14C23A59335A}">
      <x14:table altTextSummary="Calendarul pe octombrie din acest tabel este actualizat automat cu numele și datele zilelor săptămânii"/>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rie" displayName="Decembrie" ref="K49:Q55" totalsRowShown="0" headerRowDxfId="105" dataDxfId="71">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LU" dataDxfId="78"/>
    <tableColumn id="2" xr3:uid="{0B2EF454-81AB-4D52-AA3C-B690EE44D185}" name="MA" dataDxfId="77"/>
    <tableColumn id="3" xr3:uid="{330729B5-C644-4537-822D-A57AA2A6AFCB}" name="MI" dataDxfId="76"/>
    <tableColumn id="4" xr3:uid="{B075B448-2CB0-4CF8-8793-E5F852FB6BF4}" name="JO" dataDxfId="75"/>
    <tableColumn id="5" xr3:uid="{3DD95F2E-3155-449D-8E77-13FA75DB345D}" name="VI" dataDxfId="74"/>
    <tableColumn id="6" xr3:uid="{14159A6B-D249-4320-B25E-77E7CE8A7B70}" name="SÂ" dataDxfId="73"/>
    <tableColumn id="7" xr3:uid="{120B0F7F-66B4-43D6-A5A0-273402CB3A21}" name="DU" dataDxfId="72"/>
  </tableColumns>
  <tableStyleInfo showFirstColumn="0" showLastColumn="0" showRowStripes="0" showColumnStripes="0"/>
  <extLst>
    <ext xmlns:x14="http://schemas.microsoft.com/office/spreadsheetml/2009/9/main" uri="{504A1905-F514-4f6f-8877-14C23A59335A}">
      <x14:table altTextSummary="Calendarul pe decembrie din acest tabel este actualizat automat cu numele și datele zilelor săptămânii"/>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iembrie" displayName="Noiembrie" ref="C49:I55" totalsRowShown="0" headerRowDxfId="104" dataDxfId="63">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LU" dataDxfId="70"/>
    <tableColumn id="2" xr3:uid="{1938D43D-8FD5-4C3A-BBDE-168F7D05611A}" name="MA" dataDxfId="69"/>
    <tableColumn id="3" xr3:uid="{4842CF04-FF41-4DB4-969F-4FF7FB3902A6}" name="MI" dataDxfId="68"/>
    <tableColumn id="4" xr3:uid="{E599A265-8BBA-452F-8721-124F4941D44A}" name="JO" dataDxfId="67"/>
    <tableColumn id="5" xr3:uid="{503B45A2-4B8C-40CA-A557-BE247E21EBE0}" name="VI" dataDxfId="66"/>
    <tableColumn id="6" xr3:uid="{11596C05-FA11-4530-A6EA-61D3235356BC}" name="SÂ" dataDxfId="65"/>
    <tableColumn id="7" xr3:uid="{0AEE3C18-6495-4572-AF73-82B176FF576D}" name="DU" dataDxfId="64"/>
  </tableColumns>
  <tableStyleInfo showFirstColumn="0" showLastColumn="0" showRowStripes="0" showColumnStripes="0"/>
  <extLst>
    <ext xmlns:x14="http://schemas.microsoft.com/office/spreadsheetml/2009/9/main" uri="{504A1905-F514-4f6f-8877-14C23A59335A}">
      <x14:table altTextSummary="Calendarul pe noiembrie din acest tabel este actualizat automat cu numele și datele zilelor săptămânii"/>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103" dataDxfId="55">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LU" dataDxfId="62"/>
    <tableColumn id="2" xr3:uid="{2ADFD18E-73CF-40C6-9E7E-AC4C740BC59D}" name="MA" dataDxfId="61"/>
    <tableColumn id="3" xr3:uid="{BBC74DA7-83A6-4D91-BF4B-5F328BDDADC6}" name="MI" dataDxfId="60"/>
    <tableColumn id="4" xr3:uid="{8C330E47-2E4D-412E-815A-0394E6AE9382}" name="JO" dataDxfId="59"/>
    <tableColumn id="5" xr3:uid="{7DE51A02-5E8E-45A2-8DAD-8BCA97881B5B}" name="VI" dataDxfId="58"/>
    <tableColumn id="6" xr3:uid="{F1DBB649-6704-4D40-9CEA-DF15F983A06C}" name="SÂ" dataDxfId="57"/>
    <tableColumn id="7" xr3:uid="{51A41C29-8B84-44D3-9FBF-8CFD330AE630}" name="DU" dataDxfId="56"/>
  </tableColumns>
  <tableStyleInfo showFirstColumn="0" showLastColumn="0" showRowStripes="0" showColumnStripes="0"/>
  <extLst>
    <ext xmlns:x14="http://schemas.microsoft.com/office/spreadsheetml/2009/9/main" uri="{504A1905-F514-4f6f-8877-14C23A59335A}">
      <x14:table altTextSummary="Calendarul pe august din acest tabel este actualizat automat cu numele și datele zilelor săptămânii"/>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Iulie" displayName="Iulie" ref="C31:I37" totalsRowShown="0" headerRowDxfId="102" dataDxfId="47">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LU" dataDxfId="54"/>
    <tableColumn id="2" xr3:uid="{568E5AFD-291F-45CA-83FA-D2B689223DA6}" name="MA" dataDxfId="53"/>
    <tableColumn id="3" xr3:uid="{C8C03194-1D08-49BA-A13F-C8057F21DCFD}" name="MI" dataDxfId="52"/>
    <tableColumn id="4" xr3:uid="{FA9F7A80-5142-4B66-A4DB-DD0C92AD12F8}" name="JO" dataDxfId="51"/>
    <tableColumn id="5" xr3:uid="{B161F7ED-ED60-4234-A636-5B7151552BEE}" name="VI" dataDxfId="50"/>
    <tableColumn id="6" xr3:uid="{B35D3CFE-C366-4BB1-8DB2-4AA956526C0F}" name="SÂ" dataDxfId="49"/>
    <tableColumn id="7" xr3:uid="{AE059A51-FD33-4417-8D42-3C2CFA91888E}" name="DU" dataDxfId="48"/>
  </tableColumns>
  <tableStyleInfo showFirstColumn="0" showLastColumn="0" showRowStripes="0" showColumnStripes="0"/>
  <extLst>
    <ext xmlns:x14="http://schemas.microsoft.com/office/spreadsheetml/2009/9/main" uri="{504A1905-F514-4f6f-8877-14C23A59335A}">
      <x14:table altTextSummary="Calendarul pe iulie din acest tabel este actualizat automat cu numele și datele zilelor săptămânii"/>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Iunie" displayName="Iunie" ref="K22:Q28" totalsRowShown="0" headerRowDxfId="101" dataDxfId="100">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LU" dataDxfId="40"/>
    <tableColumn id="2" xr3:uid="{C194C86A-B8C3-4374-966A-22BFA0B87048}" name="MA" dataDxfId="46"/>
    <tableColumn id="3" xr3:uid="{59B5196A-9902-475A-80A7-EFF51EFA062C}" name="MI" dataDxfId="45"/>
    <tableColumn id="4" xr3:uid="{40178AF9-C419-4535-8950-10F3AF777975}" name="JO" dataDxfId="44"/>
    <tableColumn id="5" xr3:uid="{BDB3553D-E653-45F5-90BF-B9941CEE517B}" name="VI" dataDxfId="43"/>
    <tableColumn id="6" xr3:uid="{C391E899-8C56-4F85-BC13-979EA10FF077}" name="SÂ" dataDxfId="42"/>
    <tableColumn id="7" xr3:uid="{AF6B7E0C-93D9-4615-ABA0-6086AA3DDB65}" name="DU" dataDxfId="41"/>
  </tableColumns>
  <tableStyleInfo showFirstColumn="0" showLastColumn="0" showRowStripes="0" showColumnStripes="0"/>
  <extLst>
    <ext xmlns:x14="http://schemas.microsoft.com/office/spreadsheetml/2009/9/main" uri="{504A1905-F514-4f6f-8877-14C23A59335A}">
      <x14:table altTextSummary="Calendarul pe iunie din acest tabel este actualizat automat cu numele și datele zilelor săptămânii"/>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i" displayName="Mai" ref="C22:I28" totalsRowShown="0" headerRowDxfId="99" dataDxfId="32">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LU" dataDxfId="39"/>
    <tableColumn id="2" xr3:uid="{0D18FAF9-1362-4AF0-B56F-782045BC6DB7}" name="MA" dataDxfId="38"/>
    <tableColumn id="3" xr3:uid="{8FBCF9B5-6CA8-4EB0-9DF9-D8F0F6F9C6BC}" name="MI" dataDxfId="37"/>
    <tableColumn id="4" xr3:uid="{4F7F0F7F-47CD-4FF1-9E35-1B24099D080C}" name="JO" dataDxfId="36"/>
    <tableColumn id="5" xr3:uid="{DF92B16F-6BC5-4BDE-98FB-CDC534ADD668}" name="VI" dataDxfId="35"/>
    <tableColumn id="6" xr3:uid="{D029CFB9-380E-45BB-8A4B-FA3072C21946}" name="SÂ" dataDxfId="34"/>
    <tableColumn id="7" xr3:uid="{478495E3-4C1A-4928-9264-BB651B96552E}" name="DU" dataDxfId="33"/>
  </tableColumns>
  <tableStyleInfo showFirstColumn="0" showLastColumn="0" showRowStripes="0" showColumnStripes="0"/>
  <extLst>
    <ext xmlns:x14="http://schemas.microsoft.com/office/spreadsheetml/2009/9/main" uri="{504A1905-F514-4f6f-8877-14C23A59335A}">
      <x14:table altTextSummary="Calendarul pe mai din acest tabel este actualizat automat cu numele și datele zilelor săptămânii"/>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tie" displayName="Martie" ref="C13:I19" totalsRowShown="0" headerRowDxfId="98" dataDxfId="2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LU" dataDxfId="31"/>
    <tableColumn id="2" xr3:uid="{DD8FDA0B-3E4D-4BE5-ABD0-6A4A10D7346F}" name="MA" dataDxfId="30"/>
    <tableColumn id="3" xr3:uid="{525A03B4-FE60-4320-8824-28642BB0B1ED}" name="MI" dataDxfId="29"/>
    <tableColumn id="4" xr3:uid="{AFB9B421-9871-4103-9D22-CD1267615538}" name="JO" dataDxfId="28"/>
    <tableColumn id="5" xr3:uid="{F3F809D4-B280-4CB6-AD4F-5694D0CD7653}" name="VI" dataDxfId="27"/>
    <tableColumn id="6" xr3:uid="{43B35C36-7B34-4608-8FC7-292BFAB1A110}" name="SÂ" dataDxfId="26"/>
    <tableColumn id="7" xr3:uid="{2A162B00-2D10-4072-99A5-4D8A31ECAC84}" name="DU" dataDxfId="25"/>
  </tableColumns>
  <tableStyleInfo showFirstColumn="0" showLastColumn="0" showRowStripes="0" showColumnStripes="0"/>
  <extLst>
    <ext xmlns:x14="http://schemas.microsoft.com/office/spreadsheetml/2009/9/main" uri="{504A1905-F514-4f6f-8877-14C23A59335A}">
      <x14:table altTextSummary="Calendarul pe martie din acest tabel este actualizat automat cu numele și datele zilelor săptămânii"/>
    </ext>
  </extLst>
</table>
</file>

<file path=xl/theme/_rels/theme11.xml.rels>&#65279;<?xml version="1.0" encoding="utf-8"?><Relationships xmlns="http://schemas.openxmlformats.org/package/2006/relationships"><Relationship Type="http://schemas.openxmlformats.org/officeDocument/2006/relationships/image" Target="/xl/media/image2.jpeg" Id="rId2" /><Relationship Type="http://schemas.openxmlformats.org/officeDocument/2006/relationships/image" Target="/xl/media/image12.jpeg" Id="rId1" /></Relationships>
</file>

<file path=xl/theme/theme1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table" Target="/xl/tables/table92.xml" Id="rId13" /><Relationship Type="http://schemas.openxmlformats.org/officeDocument/2006/relationships/vmlDrawing" Target="/xl/drawings/vmlDrawing1.vml" Id="rId3" /><Relationship Type="http://schemas.openxmlformats.org/officeDocument/2006/relationships/table" Target="/xl/tables/table33.xml" Id="rId7" /><Relationship Type="http://schemas.openxmlformats.org/officeDocument/2006/relationships/table" Target="/xl/tables/table84.xml" Id="rId12" /><Relationship Type="http://schemas.openxmlformats.org/officeDocument/2006/relationships/drawing" Target="/xl/drawings/drawing11.xml" Id="rId2" /><Relationship Type="http://schemas.openxmlformats.org/officeDocument/2006/relationships/table" Target="/xl/tables/table125.xml" Id="rId16" /><Relationship Type="http://schemas.openxmlformats.org/officeDocument/2006/relationships/printerSettings" Target="/xl/printerSettings/printerSettings21.bin" Id="rId1" /><Relationship Type="http://schemas.openxmlformats.org/officeDocument/2006/relationships/table" Target="/xl/tables/table26.xml" Id="rId6" /><Relationship Type="http://schemas.openxmlformats.org/officeDocument/2006/relationships/table" Target="/xl/tables/table77.xml" Id="rId11" /><Relationship Type="http://schemas.openxmlformats.org/officeDocument/2006/relationships/table" Target="/xl/tables/table18.xml" Id="rId5" /><Relationship Type="http://schemas.openxmlformats.org/officeDocument/2006/relationships/table" Target="/xl/tables/table119.xml" Id="rId15" /><Relationship Type="http://schemas.openxmlformats.org/officeDocument/2006/relationships/table" Target="/xl/tables/table610.xml" Id="rId10" /><Relationship Type="http://schemas.openxmlformats.org/officeDocument/2006/relationships/ctrlProp" Target="/xl/ctrlProps/ctrlProp1.xml" Id="rId4" /><Relationship Type="http://schemas.openxmlformats.org/officeDocument/2006/relationships/table" Target="/xl/tables/table511.xml" Id="rId9" /><Relationship Type="http://schemas.openxmlformats.org/officeDocument/2006/relationships/table" Target="/xl/tables/table10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sheetPr>
  <dimension ref="B1:B8"/>
  <sheetViews>
    <sheetView showGridLines="0" tabSelected="1" zoomScaleNormal="100" workbookViewId="0"/>
  </sheetViews>
  <sheetFormatPr defaultRowHeight="11.25" x14ac:dyDescent="0.2"/>
  <cols>
    <col min="1" max="1" width="2.83203125" customWidth="1"/>
    <col min="2" max="2" width="95" style="27" customWidth="1"/>
    <col min="3" max="3" width="2.83203125" customWidth="1"/>
  </cols>
  <sheetData>
    <row r="1" spans="2:2" ht="30" customHeight="1" x14ac:dyDescent="0.2">
      <c r="B1" s="24" t="s">
        <v>0</v>
      </c>
    </row>
    <row r="2" spans="2:2" ht="30" customHeight="1" x14ac:dyDescent="0.2">
      <c r="B2" s="23" t="s">
        <v>1</v>
      </c>
    </row>
    <row r="3" spans="2:2" ht="30" customHeight="1" x14ac:dyDescent="0.2">
      <c r="B3" s="23" t="s">
        <v>2</v>
      </c>
    </row>
    <row r="4" spans="2:2" ht="30" customHeight="1" x14ac:dyDescent="0.2">
      <c r="B4" s="23" t="s">
        <v>3</v>
      </c>
    </row>
    <row r="5" spans="2:2" ht="30" customHeight="1" x14ac:dyDescent="0.25">
      <c r="B5" s="26" t="s">
        <v>4</v>
      </c>
    </row>
    <row r="6" spans="2:2" ht="50.25" customHeight="1" x14ac:dyDescent="0.2">
      <c r="B6" s="31" t="s">
        <v>5</v>
      </c>
    </row>
    <row r="7" spans="2:2" ht="30" x14ac:dyDescent="0.2">
      <c r="B7" s="25" t="s">
        <v>6</v>
      </c>
    </row>
    <row r="8" spans="2:2" ht="15" x14ac:dyDescent="0.2">
      <c r="B8" s="23"/>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P69"/>
  <sheetViews>
    <sheetView showGridLines="0" zoomScaleNormal="100" workbookViewId="0"/>
  </sheetViews>
  <sheetFormatPr defaultColWidth="9.5" defaultRowHeight="11.25" x14ac:dyDescent="0.2"/>
  <cols>
    <col min="1" max="1" width="2.5" style="30" customWidth="1"/>
    <col min="2" max="2" width="5.1640625" style="1" customWidth="1"/>
    <col min="3" max="3" width="6.83203125" style="1" customWidth="1"/>
    <col min="4" max="4" width="7.6640625" style="1" customWidth="1"/>
    <col min="5" max="5" width="6.5" style="1" customWidth="1"/>
    <col min="6" max="6" width="7.33203125" style="1" customWidth="1"/>
    <col min="7" max="7" width="6.83203125" style="1" customWidth="1"/>
    <col min="8" max="8" width="6" style="1" customWidth="1"/>
    <col min="9" max="9" width="6.5" style="1" customWidth="1"/>
    <col min="10" max="11" width="5" style="1" customWidth="1"/>
    <col min="12" max="12" width="5.33203125" style="1" customWidth="1"/>
    <col min="13" max="13" width="5" style="1" customWidth="1"/>
    <col min="14" max="14" width="5.33203125" style="1" customWidth="1"/>
    <col min="15" max="15" width="5.5" style="1" customWidth="1"/>
    <col min="16" max="16" width="5" style="1" customWidth="1"/>
    <col min="17" max="17" width="5.5" style="1" customWidth="1"/>
    <col min="18" max="18" width="2.1640625" style="1" customWidth="1"/>
    <col min="19" max="19" width="1.1640625" style="1" customWidth="1"/>
    <col min="20" max="20" width="5.1640625" customWidth="1"/>
    <col min="21" max="21" width="42" style="1" customWidth="1"/>
    <col min="22" max="22" width="9.33203125" style="1" customWidth="1"/>
    <col min="23" max="23" width="13.5" style="1" customWidth="1"/>
    <col min="24" max="24" width="2.83203125" style="1" customWidth="1"/>
    <col min="25" max="43" width="9.33203125" style="1" customWidth="1"/>
    <col min="44" max="44" width="9.5" style="1" customWidth="1"/>
    <col min="45" max="16384" width="9.5" style="1"/>
  </cols>
  <sheetData>
    <row r="1" spans="1:42" ht="30" customHeight="1" x14ac:dyDescent="0.2">
      <c r="A1" s="28" t="s">
        <v>7</v>
      </c>
      <c r="B1" s="13"/>
      <c r="C1" s="34">
        <v>2022</v>
      </c>
      <c r="D1" s="34"/>
      <c r="E1" s="34"/>
      <c r="F1" s="34"/>
      <c r="G1" s="14"/>
      <c r="H1" s="15"/>
      <c r="I1" s="15"/>
      <c r="J1" s="15"/>
      <c r="K1" s="15"/>
      <c r="L1" s="15"/>
      <c r="M1" s="15"/>
      <c r="N1" s="15"/>
      <c r="O1" s="15"/>
      <c r="P1" s="15"/>
      <c r="Q1" s="15"/>
      <c r="R1" s="15"/>
      <c r="S1" s="13"/>
      <c r="T1" s="16"/>
      <c r="U1" s="17" t="s">
        <v>45</v>
      </c>
      <c r="V1" s="13"/>
      <c r="W1" s="13"/>
      <c r="X1"/>
      <c r="Y1"/>
      <c r="Z1"/>
      <c r="AA1"/>
    </row>
    <row r="2" spans="1:42" ht="15" customHeight="1" x14ac:dyDescent="0.2">
      <c r="A2" s="29" t="s">
        <v>8</v>
      </c>
      <c r="B2" s="33" t="s">
        <v>25</v>
      </c>
      <c r="C2" s="33"/>
      <c r="D2" s="33"/>
      <c r="E2" s="33"/>
      <c r="F2" s="33"/>
      <c r="G2" s="33"/>
      <c r="H2" s="33"/>
      <c r="I2" s="33"/>
      <c r="J2" s="33"/>
      <c r="K2" s="2"/>
      <c r="L2" s="2"/>
      <c r="M2" s="2"/>
      <c r="N2" s="2"/>
      <c r="O2" s="2"/>
      <c r="P2" s="2"/>
      <c r="Q2" s="2"/>
      <c r="R2" s="2"/>
      <c r="S2" s="5"/>
    </row>
    <row r="3" spans="1:42" ht="15" customHeight="1" x14ac:dyDescent="0.25">
      <c r="A3" s="30" t="s">
        <v>9</v>
      </c>
      <c r="B3" s="2"/>
      <c r="C3" s="35" t="s">
        <v>26</v>
      </c>
      <c r="D3" s="35"/>
      <c r="E3" s="35"/>
      <c r="F3" s="35"/>
      <c r="G3" s="35"/>
      <c r="H3" s="35"/>
      <c r="I3" s="35"/>
      <c r="J3" s="4"/>
      <c r="K3" s="36" t="s">
        <v>39</v>
      </c>
      <c r="L3" s="36"/>
      <c r="M3" s="36"/>
      <c r="N3" s="36"/>
      <c r="O3" s="36"/>
      <c r="P3" s="36"/>
      <c r="Q3" s="36"/>
      <c r="R3" s="2"/>
      <c r="S3" s="6"/>
      <c r="U3" s="20" t="s">
        <v>46</v>
      </c>
      <c r="V3" s="32"/>
      <c r="W3" s="32"/>
      <c r="X3" s="2"/>
      <c r="Y3" s="2"/>
      <c r="Z3" s="2"/>
      <c r="AA3" s="2"/>
      <c r="AB3" s="2"/>
      <c r="AC3" s="2"/>
      <c r="AD3" s="2"/>
      <c r="AE3" s="2"/>
      <c r="AF3" s="2"/>
      <c r="AG3" s="2"/>
      <c r="AH3" s="2"/>
      <c r="AI3" s="2"/>
      <c r="AJ3" s="2"/>
      <c r="AK3" s="2"/>
      <c r="AL3" s="2"/>
      <c r="AM3" s="2"/>
      <c r="AN3" s="2"/>
      <c r="AO3" s="2"/>
      <c r="AP3" s="2"/>
    </row>
    <row r="4" spans="1:42" ht="15" customHeight="1" x14ac:dyDescent="0.2">
      <c r="A4" s="29" t="s">
        <v>10</v>
      </c>
      <c r="B4" s="2"/>
      <c r="C4" s="22" t="s">
        <v>27</v>
      </c>
      <c r="D4" s="22" t="s">
        <v>33</v>
      </c>
      <c r="E4" s="22" t="s">
        <v>34</v>
      </c>
      <c r="F4" s="22" t="s">
        <v>35</v>
      </c>
      <c r="G4" s="22" t="s">
        <v>36</v>
      </c>
      <c r="H4" s="22" t="s">
        <v>37</v>
      </c>
      <c r="I4" s="22" t="s">
        <v>38</v>
      </c>
      <c r="J4" s="3"/>
      <c r="K4" s="22" t="s">
        <v>27</v>
      </c>
      <c r="L4" s="22" t="s">
        <v>33</v>
      </c>
      <c r="M4" s="22" t="s">
        <v>34</v>
      </c>
      <c r="N4" s="22" t="s">
        <v>35</v>
      </c>
      <c r="O4" s="22" t="s">
        <v>36</v>
      </c>
      <c r="P4" s="22" t="s">
        <v>37</v>
      </c>
      <c r="Q4" s="22" t="s">
        <v>38</v>
      </c>
      <c r="R4" s="2"/>
      <c r="S4" s="5"/>
      <c r="U4" s="12" t="s">
        <v>47</v>
      </c>
      <c r="V4" s="32"/>
      <c r="W4" s="32"/>
      <c r="Z4" s="2"/>
      <c r="AH4" s="2"/>
      <c r="AP4" s="2"/>
    </row>
    <row r="5" spans="1:42" ht="15" customHeight="1" x14ac:dyDescent="0.2">
      <c r="A5" s="29"/>
      <c r="B5" s="2"/>
      <c r="C5" s="40" t="str">
        <f>IF(DAY(IanDum1)=1,"",IF(AND(YEAR(IanDum1+1)=AnCalendar,MONTH(IanDum1+1)=1),IanDum1+1,""))</f>
        <v/>
      </c>
      <c r="D5" s="40" t="str">
        <f>IF(DAY(IanDum1)=1,"",IF(AND(YEAR(IanDum1+2)=AnCalendar,MONTH(IanDum1+2)=1),IanDum1+2,""))</f>
        <v/>
      </c>
      <c r="E5" s="40" t="str">
        <f>IF(DAY(IanDum1)=1,"",IF(AND(YEAR(IanDum1+3)=AnCalendar,MONTH(IanDum1+3)=1),IanDum1+3,""))</f>
        <v/>
      </c>
      <c r="F5" s="40" t="str">
        <f>IF(DAY(IanDum1)=1,"",IF(AND(YEAR(IanDum1+4)=AnCalendar,MONTH(IanDum1+4)=1),IanDum1+4,""))</f>
        <v/>
      </c>
      <c r="G5" s="40" t="str">
        <f>IF(DAY(IanDum1)=1,"",IF(AND(YEAR(IanDum1+5)=AnCalendar,MONTH(IanDum1+5)=1),IanDum1+5,""))</f>
        <v/>
      </c>
      <c r="H5" s="40">
        <f>IF(DAY(IanDum1)=1,"",IF(AND(YEAR(IanDum1+6)=AnCalendar,MONTH(IanDum1+6)=1),IanDum1+6,""))</f>
        <v>44562</v>
      </c>
      <c r="I5" s="40">
        <f>IF(DAY(IanDum1)=1,IF(AND(YEAR(IanDum1)=AnCalendar,MONTH(IanDum1)=1),IanDum1,""),IF(AND(YEAR(IanDum1+7)=AnCalendar,MONTH(IanDum1+7)=1),IanDum1+7,""))</f>
        <v>44563</v>
      </c>
      <c r="J5" s="40"/>
      <c r="K5" s="40" t="str">
        <f>IF(DAY(FebDum1)=1,"",IF(AND(YEAR(FebDum1+1)=AnCalendar,MONTH(FebDum1+1)=2),FebDum1+1,""))</f>
        <v/>
      </c>
      <c r="L5" s="40">
        <f>IF(DAY(FebDum1)=1,"",IF(AND(YEAR(FebDum1+2)=AnCalendar,MONTH(FebDum1+2)=2),FebDum1+2,""))</f>
        <v>44593</v>
      </c>
      <c r="M5" s="40">
        <f>IF(DAY(FebDum1)=1,"",IF(AND(YEAR(FebDum1+3)=AnCalendar,MONTH(FebDum1+3)=2),FebDum1+3,""))</f>
        <v>44594</v>
      </c>
      <c r="N5" s="40">
        <f>IF(DAY(FebDum1)=1,"",IF(AND(YEAR(FebDum1+4)=AnCalendar,MONTH(FebDum1+4)=2),FebDum1+4,""))</f>
        <v>44595</v>
      </c>
      <c r="O5" s="40">
        <f>IF(DAY(FebDum1)=1,"",IF(AND(YEAR(FebDum1+5)=AnCalendar,MONTH(FebDum1+5)=2),FebDum1+5,""))</f>
        <v>44596</v>
      </c>
      <c r="P5" s="40">
        <f>IF(DAY(FebDum1)=1,"",IF(AND(YEAR(FebDum1+6)=AnCalendar,MONTH(FebDum1+6)=2),FebDum1+6,""))</f>
        <v>44597</v>
      </c>
      <c r="Q5" s="40">
        <f>IF(DAY(FebDum1)=1,IF(AND(YEAR(FebDum1)=AnCalendar,MONTH(FebDum1)=2),FebDum1,""),IF(AND(YEAR(FebDum1+7)=AnCalendar,MONTH(FebDum1+7)=2),FebDum1+7,""))</f>
        <v>44598</v>
      </c>
      <c r="R5" s="2"/>
      <c r="S5" s="5"/>
      <c r="U5" s="9"/>
      <c r="V5" s="32"/>
      <c r="W5" s="32"/>
      <c r="Z5" s="2"/>
      <c r="AH5" s="2"/>
      <c r="AP5" s="2"/>
    </row>
    <row r="6" spans="1:42" ht="15" customHeight="1" x14ac:dyDescent="0.2">
      <c r="A6" s="29"/>
      <c r="B6" s="2"/>
      <c r="C6" s="40">
        <f>IF(DAY(IanDum1)=1,IF(AND(YEAR(IanDum1+1)=AnCalendar,MONTH(IanDum1+1)=1),IanDum1+1,""),IF(AND(YEAR(IanDum1+8)=AnCalendar,MONTH(IanDum1+8)=1),IanDum1+8,""))</f>
        <v>44564</v>
      </c>
      <c r="D6" s="40">
        <f>IF(DAY(IanDum1)=1,IF(AND(YEAR(IanDum1+2)=AnCalendar,MONTH(IanDum1+2)=1),IanDum1+2,""),IF(AND(YEAR(IanDum1+9)=AnCalendar,MONTH(IanDum1+9)=1),IanDum1+9,""))</f>
        <v>44565</v>
      </c>
      <c r="E6" s="40">
        <f>IF(DAY(IanDum1)=1,IF(AND(YEAR(IanDum1+3)=AnCalendar,MONTH(IanDum1+3)=1),IanDum1+3,""),IF(AND(YEAR(IanDum1+10)=AnCalendar,MONTH(IanDum1+10)=1),IanDum1+10,""))</f>
        <v>44566</v>
      </c>
      <c r="F6" s="40">
        <f>IF(DAY(IanDum1)=1,IF(AND(YEAR(IanDum1+4)=AnCalendar,MONTH(IanDum1+4)=1),IanDum1+4,""),IF(AND(YEAR(IanDum1+11)=AnCalendar,MONTH(IanDum1+11)=1),IanDum1+11,""))</f>
        <v>44567</v>
      </c>
      <c r="G6" s="40">
        <f>IF(DAY(IanDum1)=1,IF(AND(YEAR(IanDum1+5)=AnCalendar,MONTH(IanDum1+5)=1),IanDum1+5,""),IF(AND(YEAR(IanDum1+12)=AnCalendar,MONTH(IanDum1+12)=1),IanDum1+12,""))</f>
        <v>44568</v>
      </c>
      <c r="H6" s="40">
        <f>IF(DAY(IanDum1)=1,IF(AND(YEAR(IanDum1+6)=AnCalendar,MONTH(IanDum1+6)=1),IanDum1+6,""),IF(AND(YEAR(IanDum1+13)=AnCalendar,MONTH(IanDum1+13)=1),IanDum1+13,""))</f>
        <v>44569</v>
      </c>
      <c r="I6" s="40">
        <f>IF(DAY(IanDum1)=1,IF(AND(YEAR(IanDum1+7)=AnCalendar,MONTH(IanDum1+7)=1),IanDum1+7,""),IF(AND(YEAR(IanDum1+14)=AnCalendar,MONTH(IanDum1+14)=1),IanDum1+14,""))</f>
        <v>44570</v>
      </c>
      <c r="J6" s="40"/>
      <c r="K6" s="40">
        <f>IF(DAY(FebDum1)=1,IF(AND(YEAR(FebDum1+1)=AnCalendar,MONTH(FebDum1+1)=2),FebDum1+1,""),IF(AND(YEAR(FebDum1+8)=AnCalendar,MONTH(FebDum1+8)=2),FebDum1+8,""))</f>
        <v>44599</v>
      </c>
      <c r="L6" s="40">
        <f>IF(DAY(FebDum1)=1,IF(AND(YEAR(FebDum1+2)=AnCalendar,MONTH(FebDum1+2)=2),FebDum1+2,""),IF(AND(YEAR(FebDum1+9)=AnCalendar,MONTH(FebDum1+9)=2),FebDum1+9,""))</f>
        <v>44600</v>
      </c>
      <c r="M6" s="40">
        <f>IF(DAY(FebDum1)=1,IF(AND(YEAR(FebDum1+3)=AnCalendar,MONTH(FebDum1+3)=2),FebDum1+3,""),IF(AND(YEAR(FebDum1+10)=AnCalendar,MONTH(FebDum1+10)=2),FebDum1+10,""))</f>
        <v>44601</v>
      </c>
      <c r="N6" s="40">
        <f>IF(DAY(FebDum1)=1,IF(AND(YEAR(FebDum1+4)=AnCalendar,MONTH(FebDum1+4)=2),FebDum1+4,""),IF(AND(YEAR(FebDum1+11)=AnCalendar,MONTH(FebDum1+11)=2),FebDum1+11,""))</f>
        <v>44602</v>
      </c>
      <c r="O6" s="40">
        <f>IF(DAY(FebDum1)=1,IF(AND(YEAR(FebDum1+5)=AnCalendar,MONTH(FebDum1+5)=2),FebDum1+5,""),IF(AND(YEAR(FebDum1+12)=AnCalendar,MONTH(FebDum1+12)=2),FebDum1+12,""))</f>
        <v>44603</v>
      </c>
      <c r="P6" s="40">
        <f>IF(DAY(FebDum1)=1,IF(AND(YEAR(FebDum1+6)=AnCalendar,MONTH(FebDum1+6)=2),FebDum1+6,""),IF(AND(YEAR(FebDum1+13)=AnCalendar,MONTH(FebDum1+13)=2),FebDum1+13,""))</f>
        <v>44604</v>
      </c>
      <c r="Q6" s="40">
        <f>IF(DAY(FebDum1)=1,IF(AND(YEAR(FebDum1+7)=AnCalendar,MONTH(FebDum1+7)=2),FebDum1+7,""),IF(AND(YEAR(FebDum1+14)=AnCalendar,MONTH(FebDum1+14)=2),FebDum1+14,""))</f>
        <v>44605</v>
      </c>
      <c r="R6" s="2"/>
      <c r="S6" s="5"/>
      <c r="U6" s="21" t="s">
        <v>48</v>
      </c>
      <c r="V6" s="32"/>
      <c r="W6" s="32"/>
      <c r="Z6" s="2"/>
      <c r="AH6" s="2"/>
      <c r="AP6" s="2"/>
    </row>
    <row r="7" spans="1:42" ht="15" customHeight="1" x14ac:dyDescent="0.2">
      <c r="B7" s="2"/>
      <c r="C7" s="40">
        <f>IF(DAY(IanDum1)=1,IF(AND(YEAR(IanDum1+8)=AnCalendar,MONTH(IanDum1+8)=1),IanDum1+8,""),IF(AND(YEAR(IanDum1+15)=AnCalendar,MONTH(IanDum1+15)=1),IanDum1+15,""))</f>
        <v>44571</v>
      </c>
      <c r="D7" s="40">
        <f>IF(DAY(IanDum1)=1,IF(AND(YEAR(IanDum1+9)=AnCalendar,MONTH(IanDum1+9)=1),IanDum1+9,""),IF(AND(YEAR(IanDum1+16)=AnCalendar,MONTH(IanDum1+16)=1),IanDum1+16,""))</f>
        <v>44572</v>
      </c>
      <c r="E7" s="40">
        <f>IF(DAY(IanDum1)=1,IF(AND(YEAR(IanDum1+10)=AnCalendar,MONTH(IanDum1+10)=1),IanDum1+10,""),IF(AND(YEAR(IanDum1+17)=AnCalendar,MONTH(IanDum1+17)=1),IanDum1+17,""))</f>
        <v>44573</v>
      </c>
      <c r="F7" s="40">
        <f>IF(DAY(IanDum1)=1,IF(AND(YEAR(IanDum1+11)=AnCalendar,MONTH(IanDum1+11)=1),IanDum1+11,""),IF(AND(YEAR(IanDum1+18)=AnCalendar,MONTH(IanDum1+18)=1),IanDum1+18,""))</f>
        <v>44574</v>
      </c>
      <c r="G7" s="40">
        <f>IF(DAY(IanDum1)=1,IF(AND(YEAR(IanDum1+12)=AnCalendar,MONTH(IanDum1+12)=1),IanDum1+12,""),IF(AND(YEAR(IanDum1+19)=AnCalendar,MONTH(IanDum1+19)=1),IanDum1+19,""))</f>
        <v>44575</v>
      </c>
      <c r="H7" s="40">
        <f>IF(DAY(IanDum1)=1,IF(AND(YEAR(IanDum1+13)=AnCalendar,MONTH(IanDum1+13)=1),IanDum1+13,""),IF(AND(YEAR(IanDum1+20)=AnCalendar,MONTH(IanDum1+20)=1),IanDum1+20,""))</f>
        <v>44576</v>
      </c>
      <c r="I7" s="40">
        <f>IF(DAY(IanDum1)=1,IF(AND(YEAR(IanDum1+14)=AnCalendar,MONTH(IanDum1+14)=1),IanDum1+14,""),IF(AND(YEAR(IanDum1+21)=AnCalendar,MONTH(IanDum1+21)=1),IanDum1+21,""))</f>
        <v>44577</v>
      </c>
      <c r="J7" s="40"/>
      <c r="K7" s="40">
        <f>IF(DAY(FebDum1)=1,IF(AND(YEAR(FebDum1+8)=AnCalendar,MONTH(FebDum1+8)=2),FebDum1+8,""),IF(AND(YEAR(FebDum1+15)=AnCalendar,MONTH(FebDum1+15)=2),FebDum1+15,""))</f>
        <v>44606</v>
      </c>
      <c r="L7" s="40">
        <f>IF(DAY(FebDum1)=1,IF(AND(YEAR(FebDum1+9)=AnCalendar,MONTH(FebDum1+9)=2),FebDum1+9,""),IF(AND(YEAR(FebDum1+16)=AnCalendar,MONTH(FebDum1+16)=2),FebDum1+16,""))</f>
        <v>44607</v>
      </c>
      <c r="M7" s="40">
        <f>IF(DAY(FebDum1)=1,IF(AND(YEAR(FebDum1+10)=AnCalendar,MONTH(FebDum1+10)=2),FebDum1+10,""),IF(AND(YEAR(FebDum1+17)=AnCalendar,MONTH(FebDum1+17)=2),FebDum1+17,""))</f>
        <v>44608</v>
      </c>
      <c r="N7" s="40">
        <f>IF(DAY(FebDum1)=1,IF(AND(YEAR(FebDum1+11)=AnCalendar,MONTH(FebDum1+11)=2),FebDum1+11,""),IF(AND(YEAR(FebDum1+18)=AnCalendar,MONTH(FebDum1+18)=2),FebDum1+18,""))</f>
        <v>44609</v>
      </c>
      <c r="O7" s="40">
        <f>IF(DAY(FebDum1)=1,IF(AND(YEAR(FebDum1+12)=AnCalendar,MONTH(FebDum1+12)=2),FebDum1+12,""),IF(AND(YEAR(FebDum1+19)=AnCalendar,MONTH(FebDum1+19)=2),FebDum1+19,""))</f>
        <v>44610</v>
      </c>
      <c r="P7" s="40">
        <f>IF(DAY(FebDum1)=1,IF(AND(YEAR(FebDum1+13)=AnCalendar,MONTH(FebDum1+13)=2),FebDum1+13,""),IF(AND(YEAR(FebDum1+20)=AnCalendar,MONTH(FebDum1+20)=2),FebDum1+20,""))</f>
        <v>44611</v>
      </c>
      <c r="Q7" s="40">
        <f>IF(DAY(FebDum1)=1,IF(AND(YEAR(FebDum1+14)=AnCalendar,MONTH(FebDum1+14)=2),FebDum1+14,""),IF(AND(YEAR(FebDum1+21)=AnCalendar,MONTH(FebDum1+21)=2),FebDum1+21,""))</f>
        <v>44612</v>
      </c>
      <c r="R7" s="2"/>
      <c r="S7" s="5"/>
      <c r="U7" s="12" t="s">
        <v>49</v>
      </c>
      <c r="V7" s="32"/>
      <c r="W7" s="32"/>
      <c r="Z7" s="2"/>
      <c r="AH7" s="2"/>
      <c r="AP7" s="2"/>
    </row>
    <row r="8" spans="1:42" ht="15" customHeight="1" x14ac:dyDescent="0.2">
      <c r="B8" s="2"/>
      <c r="C8" s="40">
        <f>IF(DAY(IanDum1)=1,IF(AND(YEAR(IanDum1+15)=AnCalendar,MONTH(IanDum1+15)=1),IanDum1+15,""),IF(AND(YEAR(IanDum1+22)=AnCalendar,MONTH(IanDum1+22)=1),IanDum1+22,""))</f>
        <v>44578</v>
      </c>
      <c r="D8" s="40">
        <f>IF(DAY(IanDum1)=1,IF(AND(YEAR(IanDum1+16)=AnCalendar,MONTH(IanDum1+16)=1),IanDum1+16,""),IF(AND(YEAR(IanDum1+23)=AnCalendar,MONTH(IanDum1+23)=1),IanDum1+23,""))</f>
        <v>44579</v>
      </c>
      <c r="E8" s="40">
        <f>IF(DAY(IanDum1)=1,IF(AND(YEAR(IanDum1+17)=AnCalendar,MONTH(IanDum1+17)=1),IanDum1+17,""),IF(AND(YEAR(IanDum1+24)=AnCalendar,MONTH(IanDum1+24)=1),IanDum1+24,""))</f>
        <v>44580</v>
      </c>
      <c r="F8" s="40">
        <f>IF(DAY(IanDum1)=1,IF(AND(YEAR(IanDum1+18)=AnCalendar,MONTH(IanDum1+18)=1),IanDum1+18,""),IF(AND(YEAR(IanDum1+25)=AnCalendar,MONTH(IanDum1+25)=1),IanDum1+25,""))</f>
        <v>44581</v>
      </c>
      <c r="G8" s="40">
        <f>IF(DAY(IanDum1)=1,IF(AND(YEAR(IanDum1+19)=AnCalendar,MONTH(IanDum1+19)=1),IanDum1+19,""),IF(AND(YEAR(IanDum1+26)=AnCalendar,MONTH(IanDum1+26)=1),IanDum1+26,""))</f>
        <v>44582</v>
      </c>
      <c r="H8" s="40">
        <f>IF(DAY(IanDum1)=1,IF(AND(YEAR(IanDum1+20)=AnCalendar,MONTH(IanDum1+20)=1),IanDum1+20,""),IF(AND(YEAR(IanDum1+27)=AnCalendar,MONTH(IanDum1+27)=1),IanDum1+27,""))</f>
        <v>44583</v>
      </c>
      <c r="I8" s="40">
        <f>IF(DAY(IanDum1)=1,IF(AND(YEAR(IanDum1+21)=AnCalendar,MONTH(IanDum1+21)=1),IanDum1+21,""),IF(AND(YEAR(IanDum1+28)=AnCalendar,MONTH(IanDum1+28)=1),IanDum1+28,""))</f>
        <v>44584</v>
      </c>
      <c r="J8" s="40"/>
      <c r="K8" s="40">
        <f>IF(DAY(FebDum1)=1,IF(AND(YEAR(FebDum1+15)=AnCalendar,MONTH(FebDum1+15)=2),FebDum1+15,""),IF(AND(YEAR(FebDum1+22)=AnCalendar,MONTH(FebDum1+22)=2),FebDum1+22,""))</f>
        <v>44613</v>
      </c>
      <c r="L8" s="40">
        <f>IF(DAY(FebDum1)=1,IF(AND(YEAR(FebDum1+16)=AnCalendar,MONTH(FebDum1+16)=2),FebDum1+16,""),IF(AND(YEAR(FebDum1+23)=AnCalendar,MONTH(FebDum1+23)=2),FebDum1+23,""))</f>
        <v>44614</v>
      </c>
      <c r="M8" s="40">
        <f>IF(DAY(FebDum1)=1,IF(AND(YEAR(FebDum1+17)=AnCalendar,MONTH(FebDum1+17)=2),FebDum1+17,""),IF(AND(YEAR(FebDum1+24)=AnCalendar,MONTH(FebDum1+24)=2),FebDum1+24,""))</f>
        <v>44615</v>
      </c>
      <c r="N8" s="40">
        <f>IF(DAY(FebDum1)=1,IF(AND(YEAR(FebDum1+18)=AnCalendar,MONTH(FebDum1+18)=2),FebDum1+18,""),IF(AND(YEAR(FebDum1+25)=AnCalendar,MONTH(FebDum1+25)=2),FebDum1+25,""))</f>
        <v>44616</v>
      </c>
      <c r="O8" s="40">
        <f>IF(DAY(FebDum1)=1,IF(AND(YEAR(FebDum1+19)=AnCalendar,MONTH(FebDum1+19)=2),FebDum1+19,""),IF(AND(YEAR(FebDum1+26)=AnCalendar,MONTH(FebDum1+26)=2),FebDum1+26,""))</f>
        <v>44617</v>
      </c>
      <c r="P8" s="40">
        <f>IF(DAY(FebDum1)=1,IF(AND(YEAR(FebDum1+20)=AnCalendar,MONTH(FebDum1+20)=2),FebDum1+20,""),IF(AND(YEAR(FebDum1+27)=AnCalendar,MONTH(FebDum1+27)=2),FebDum1+27,""))</f>
        <v>44618</v>
      </c>
      <c r="Q8" s="40">
        <f>IF(DAY(FebDum1)=1,IF(AND(YEAR(FebDum1+21)=AnCalendar,MONTH(FebDum1+21)=2),FebDum1+21,""),IF(AND(YEAR(FebDum1+28)=AnCalendar,MONTH(FebDum1+28)=2),FebDum1+28,""))</f>
        <v>44619</v>
      </c>
      <c r="R8" s="2"/>
      <c r="S8" s="5"/>
      <c r="U8" s="9"/>
      <c r="V8" s="32"/>
      <c r="W8" s="32"/>
      <c r="Z8" s="2"/>
      <c r="AH8" s="2"/>
      <c r="AP8" s="2"/>
    </row>
    <row r="9" spans="1:42" ht="15" customHeight="1" x14ac:dyDescent="0.2">
      <c r="B9" s="2"/>
      <c r="C9" s="40">
        <f>IF(DAY(IanDum1)=1,IF(AND(YEAR(IanDum1+22)=AnCalendar,MONTH(IanDum1+22)=1),IanDum1+22,""),IF(AND(YEAR(IanDum1+29)=AnCalendar,MONTH(IanDum1+29)=1),IanDum1+29,""))</f>
        <v>44585</v>
      </c>
      <c r="D9" s="40">
        <f>IF(DAY(IanDum1)=1,IF(AND(YEAR(IanDum1+23)=AnCalendar,MONTH(IanDum1+23)=1),IanDum1+23,""),IF(AND(YEAR(IanDum1+30)=AnCalendar,MONTH(IanDum1+30)=1),IanDum1+30,""))</f>
        <v>44586</v>
      </c>
      <c r="E9" s="40">
        <f>IF(DAY(IanDum1)=1,IF(AND(YEAR(IanDum1+24)=AnCalendar,MONTH(IanDum1+24)=1),IanDum1+24,""),IF(AND(YEAR(IanDum1+31)=AnCalendar,MONTH(IanDum1+31)=1),IanDum1+31,""))</f>
        <v>44587</v>
      </c>
      <c r="F9" s="40">
        <f>IF(DAY(IanDum1)=1,IF(AND(YEAR(IanDum1+25)=AnCalendar,MONTH(IanDum1+25)=1),IanDum1+25,""),IF(AND(YEAR(IanDum1+32)=AnCalendar,MONTH(IanDum1+32)=1),IanDum1+32,""))</f>
        <v>44588</v>
      </c>
      <c r="G9" s="40">
        <f>IF(DAY(IanDum1)=1,IF(AND(YEAR(IanDum1+26)=AnCalendar,MONTH(IanDum1+26)=1),IanDum1+26,""),IF(AND(YEAR(IanDum1+33)=AnCalendar,MONTH(IanDum1+33)=1),IanDum1+33,""))</f>
        <v>44589</v>
      </c>
      <c r="H9" s="40">
        <f>IF(DAY(IanDum1)=1,IF(AND(YEAR(IanDum1+27)=AnCalendar,MONTH(IanDum1+27)=1),IanDum1+27,""),IF(AND(YEAR(IanDum1+34)=AnCalendar,MONTH(IanDum1+34)=1),IanDum1+34,""))</f>
        <v>44590</v>
      </c>
      <c r="I9" s="40">
        <f>IF(DAY(IanDum1)=1,IF(AND(YEAR(IanDum1+28)=AnCalendar,MONTH(IanDum1+28)=1),IanDum1+28,""),IF(AND(YEAR(IanDum1+35)=AnCalendar,MONTH(IanDum1+35)=1),IanDum1+35,""))</f>
        <v>44591</v>
      </c>
      <c r="J9" s="40"/>
      <c r="K9" s="40">
        <f>IF(DAY(FebDum1)=1,IF(AND(YEAR(FebDum1+22)=AnCalendar,MONTH(FebDum1+22)=2),FebDum1+22,""),IF(AND(YEAR(FebDum1+29)=AnCalendar,MONTH(FebDum1+29)=2),FebDum1+29,""))</f>
        <v>44620</v>
      </c>
      <c r="L9" s="40" t="str">
        <f>IF(DAY(FebDum1)=1,IF(AND(YEAR(FebDum1+23)=AnCalendar,MONTH(FebDum1+23)=2),FebDum1+23,""),IF(AND(YEAR(FebDum1+30)=AnCalendar,MONTH(FebDum1+30)=2),FebDum1+30,""))</f>
        <v/>
      </c>
      <c r="M9" s="40" t="str">
        <f>IF(DAY(FebDum1)=1,IF(AND(YEAR(FebDum1+24)=AnCalendar,MONTH(FebDum1+24)=2),FebDum1+24,""),IF(AND(YEAR(FebDum1+31)=AnCalendar,MONTH(FebDum1+31)=2),FebDum1+31,""))</f>
        <v/>
      </c>
      <c r="N9" s="40" t="str">
        <f>IF(DAY(FebDum1)=1,IF(AND(YEAR(FebDum1+25)=AnCalendar,MONTH(FebDum1+25)=2),FebDum1+25,""),IF(AND(YEAR(FebDum1+32)=AnCalendar,MONTH(FebDum1+32)=2),FebDum1+32,""))</f>
        <v/>
      </c>
      <c r="O9" s="40" t="str">
        <f>IF(DAY(FebDum1)=1,IF(AND(YEAR(FebDum1+26)=AnCalendar,MONTH(FebDum1+26)=2),FebDum1+26,""),IF(AND(YEAR(FebDum1+33)=AnCalendar,MONTH(FebDum1+33)=2),FebDum1+33,""))</f>
        <v/>
      </c>
      <c r="P9" s="40" t="str">
        <f>IF(DAY(FebDum1)=1,IF(AND(YEAR(FebDum1+27)=AnCalendar,MONTH(FebDum1+27)=2),FebDum1+27,""),IF(AND(YEAR(FebDum1+34)=AnCalendar,MONTH(FebDum1+34)=2),FebDum1+34,""))</f>
        <v/>
      </c>
      <c r="Q9" s="40" t="str">
        <f>IF(DAY(FebDum1)=1,IF(AND(YEAR(FebDum1+28)=AnCalendar,MONTH(FebDum1+28)=2),FebDum1+28,""),IF(AND(YEAR(FebDum1+35)=AnCalendar,MONTH(FebDum1+35)=2),FebDum1+35,""))</f>
        <v/>
      </c>
      <c r="R9" s="2"/>
      <c r="S9" s="5"/>
      <c r="U9" s="20" t="s">
        <v>50</v>
      </c>
      <c r="V9" s="32"/>
      <c r="W9" s="32"/>
      <c r="Z9" s="2"/>
      <c r="AH9" s="2"/>
      <c r="AP9" s="2"/>
    </row>
    <row r="10" spans="1:42" ht="15" customHeight="1" x14ac:dyDescent="0.2">
      <c r="B10" s="2"/>
      <c r="C10" s="40">
        <f>IF(DAY(IanDum1)=1,IF(AND(YEAR(IanDum1+29)=AnCalendar,MONTH(IanDum1+29)=1),IanDum1+29,""),IF(AND(YEAR(IanDum1+36)=AnCalendar,MONTH(IanDum1+36)=1),IanDum1+36,""))</f>
        <v>44592</v>
      </c>
      <c r="D10" s="40" t="str">
        <f>IF(DAY(IanDum1)=1,IF(AND(YEAR(IanDum1+30)=AnCalendar,MONTH(IanDum1+30)=1),IanDum1+30,""),IF(AND(YEAR(IanDum1+37)=AnCalendar,MONTH(IanDum1+37)=1),IanDum1+37,""))</f>
        <v/>
      </c>
      <c r="E10" s="40" t="str">
        <f>IF(DAY(IanDum1)=1,IF(AND(YEAR(IanDum1+31)=AnCalendar,MONTH(IanDum1+31)=1),IanDum1+31,""),IF(AND(YEAR(IanDum1+38)=AnCalendar,MONTH(IanDum1+38)=1),IanDum1+38,""))</f>
        <v/>
      </c>
      <c r="F10" s="40" t="str">
        <f>IF(DAY(IanDum1)=1,IF(AND(YEAR(IanDum1+32)=AnCalendar,MONTH(IanDum1+32)=1),IanDum1+32,""),IF(AND(YEAR(IanDum1+39)=AnCalendar,MONTH(IanDum1+39)=1),IanDum1+39,""))</f>
        <v/>
      </c>
      <c r="G10" s="40" t="str">
        <f>IF(DAY(IanDum1)=1,IF(AND(YEAR(IanDum1+33)=AnCalendar,MONTH(IanDum1+33)=1),IanDum1+33,""),IF(AND(YEAR(IanDum1+40)=AnCalendar,MONTH(IanDum1+40)=1),IanDum1+40,""))</f>
        <v/>
      </c>
      <c r="H10" s="40" t="str">
        <f>IF(DAY(IanDum1)=1,IF(AND(YEAR(IanDum1+34)=AnCalendar,MONTH(IanDum1+34)=1),IanDum1+34,""),IF(AND(YEAR(IanDum1+41)=AnCalendar,MONTH(IanDum1+41)=1),IanDum1+41,""))</f>
        <v/>
      </c>
      <c r="I10" s="40" t="str">
        <f>IF(DAY(IanDum1)=1,IF(AND(YEAR(IanDum1+35)=AnCalendar,MONTH(IanDum1+35)=1),IanDum1+35,""),IF(AND(YEAR(IanDum1+42)=AnCalendar,MONTH(IanDum1+42)=1),IanDum1+42,""))</f>
        <v/>
      </c>
      <c r="J10" s="40"/>
      <c r="K10" s="40" t="str">
        <f>IF(DAY(FebDum1)=1,IF(AND(YEAR(FebDum1+29)=AnCalendar,MONTH(FebDum1+29)=2),FebDum1+29,""),IF(AND(YEAR(FebDum1+36)=AnCalendar,MONTH(FebDum1+36)=2),FebDum1+36,""))</f>
        <v/>
      </c>
      <c r="L10" s="40" t="str">
        <f>IF(DAY(FebDum1)=1,IF(AND(YEAR(FebDum1+30)=AnCalendar,MONTH(FebDum1+30)=2),FebDum1+30,""),IF(AND(YEAR(FebDum1+37)=AnCalendar,MONTH(FebDum1+37)=2),FebDum1+37,""))</f>
        <v/>
      </c>
      <c r="M10" s="40" t="str">
        <f>IF(DAY(FebDum1)=1,IF(AND(YEAR(FebDum1+31)=AnCalendar,MONTH(FebDum1+31)=2),FebDum1+31,""),IF(AND(YEAR(FebDum1+38)=AnCalendar,MONTH(FebDum1+38)=2),FebDum1+38,""))</f>
        <v/>
      </c>
      <c r="N10" s="40" t="str">
        <f>IF(DAY(FebDum1)=1,IF(AND(YEAR(FebDum1+32)=AnCalendar,MONTH(FebDum1+32)=2),FebDum1+32,""),IF(AND(YEAR(FebDum1+39)=AnCalendar,MONTH(FebDum1+39)=2),FebDum1+39,""))</f>
        <v/>
      </c>
      <c r="O10" s="40" t="str">
        <f>IF(DAY(FebDum1)=1,IF(AND(YEAR(FebDum1+33)=AnCalendar,MONTH(FebDum1+33)=2),FebDum1+33,""),IF(AND(YEAR(FebDum1+40)=AnCalendar,MONTH(FebDum1+40)=2),FebDum1+40,""))</f>
        <v/>
      </c>
      <c r="P10" s="40" t="str">
        <f>IF(DAY(FebDum1)=1,IF(AND(YEAR(FebDum1+34)=AnCalendar,MONTH(FebDum1+34)=2),FebDum1+34,""),IF(AND(YEAR(FebDum1+41)=AnCalendar,MONTH(FebDum1+41)=2),FebDum1+41,""))</f>
        <v/>
      </c>
      <c r="Q10" s="40" t="str">
        <f>IF(DAY(FebDum1)=1,IF(AND(YEAR(FebDum1+35)=AnCalendar,MONTH(FebDum1+35)=2),FebDum1+35,""),IF(AND(YEAR(FebDum1+42)=AnCalendar,MONTH(FebDum1+42)=2),FebDum1+42,""))</f>
        <v/>
      </c>
      <c r="R10" s="2"/>
      <c r="S10" s="5"/>
      <c r="U10" s="12" t="s">
        <v>51</v>
      </c>
      <c r="V10" s="32"/>
      <c r="W10" s="32"/>
      <c r="Z10" s="2"/>
      <c r="AH10" s="2"/>
      <c r="AP10" s="2"/>
    </row>
    <row r="11" spans="1:42" ht="15" customHeight="1" x14ac:dyDescent="0.2">
      <c r="B11" s="2"/>
      <c r="C11" s="40"/>
      <c r="D11" s="40"/>
      <c r="E11" s="40"/>
      <c r="F11" s="40"/>
      <c r="G11" s="40"/>
      <c r="H11" s="40"/>
      <c r="I11" s="40"/>
      <c r="J11" s="40"/>
      <c r="K11" s="40"/>
      <c r="L11" s="40"/>
      <c r="M11" s="40"/>
      <c r="N11" s="40"/>
      <c r="O11" s="40"/>
      <c r="P11" s="40"/>
      <c r="Q11" s="40"/>
      <c r="R11" s="2"/>
      <c r="S11" s="5"/>
      <c r="U11" s="9"/>
      <c r="V11" s="32"/>
      <c r="W11" s="32"/>
      <c r="Z11" s="2"/>
      <c r="AH11" s="2"/>
      <c r="AP11" s="2"/>
    </row>
    <row r="12" spans="1:42" ht="15" customHeight="1" x14ac:dyDescent="0.2">
      <c r="A12" s="29" t="s">
        <v>11</v>
      </c>
      <c r="C12" s="35" t="s">
        <v>28</v>
      </c>
      <c r="D12" s="35"/>
      <c r="E12" s="35"/>
      <c r="F12" s="35"/>
      <c r="G12" s="35"/>
      <c r="H12" s="35"/>
      <c r="I12" s="35"/>
      <c r="J12" s="39"/>
      <c r="K12" s="35" t="s">
        <v>40</v>
      </c>
      <c r="L12" s="35"/>
      <c r="M12" s="35"/>
      <c r="N12" s="35"/>
      <c r="O12" s="35"/>
      <c r="P12" s="35"/>
      <c r="Q12" s="35"/>
      <c r="R12" s="2"/>
      <c r="S12" s="38"/>
      <c r="U12" s="10"/>
      <c r="V12" s="32"/>
      <c r="W12" s="32"/>
      <c r="X12" s="39"/>
      <c r="Y12" s="39"/>
      <c r="Z12" s="2"/>
      <c r="AA12" s="39"/>
      <c r="AB12" s="39"/>
      <c r="AC12" s="39"/>
      <c r="AD12" s="39"/>
      <c r="AE12" s="39"/>
      <c r="AF12" s="39"/>
      <c r="AG12" s="39"/>
      <c r="AH12" s="2"/>
      <c r="AI12" s="39"/>
      <c r="AJ12" s="39"/>
      <c r="AK12" s="39"/>
      <c r="AL12" s="39"/>
      <c r="AM12" s="39"/>
      <c r="AN12" s="39"/>
      <c r="AO12" s="39"/>
      <c r="AP12" s="2"/>
    </row>
    <row r="13" spans="1:42" ht="15" customHeight="1" x14ac:dyDescent="0.25">
      <c r="A13" s="29" t="s">
        <v>12</v>
      </c>
      <c r="B13" s="2"/>
      <c r="C13" s="22" t="s">
        <v>27</v>
      </c>
      <c r="D13" s="22" t="s">
        <v>33</v>
      </c>
      <c r="E13" s="22" t="s">
        <v>34</v>
      </c>
      <c r="F13" s="22" t="s">
        <v>35</v>
      </c>
      <c r="G13" s="22" t="s">
        <v>36</v>
      </c>
      <c r="H13" s="22" t="s">
        <v>37</v>
      </c>
      <c r="I13" s="22" t="s">
        <v>38</v>
      </c>
      <c r="J13" s="4"/>
      <c r="K13" s="22" t="s">
        <v>27</v>
      </c>
      <c r="L13" s="22" t="s">
        <v>33</v>
      </c>
      <c r="M13" s="22" t="s">
        <v>34</v>
      </c>
      <c r="N13" s="22" t="s">
        <v>35</v>
      </c>
      <c r="O13" s="22" t="s">
        <v>36</v>
      </c>
      <c r="P13" s="22" t="s">
        <v>37</v>
      </c>
      <c r="Q13" s="22" t="s">
        <v>38</v>
      </c>
      <c r="R13" s="2"/>
      <c r="S13" s="5"/>
      <c r="U13" s="12"/>
      <c r="V13" s="32"/>
      <c r="W13" s="32"/>
      <c r="Z13" s="2"/>
      <c r="AH13" s="2"/>
      <c r="AP13" s="2"/>
    </row>
    <row r="14" spans="1:42" ht="15" customHeight="1" x14ac:dyDescent="0.2">
      <c r="B14" s="2"/>
      <c r="C14" s="40" t="str">
        <f>IF(DAY(MarDum1)=1,"",IF(AND(YEAR(MarDum1+1)=AnCalendar,MONTH(MarDum1+1)=3),MarDum1+1,""))</f>
        <v/>
      </c>
      <c r="D14" s="40">
        <f>IF(DAY(MarDum1)=1,"",IF(AND(YEAR(MarDum1+2)=AnCalendar,MONTH(MarDum1+2)=3),MarDum1+2,""))</f>
        <v>44621</v>
      </c>
      <c r="E14" s="40">
        <f>IF(DAY(MarDum1)=1,"",IF(AND(YEAR(MarDum1+3)=AnCalendar,MONTH(MarDum1+3)=3),MarDum1+3,""))</f>
        <v>44622</v>
      </c>
      <c r="F14" s="40">
        <f>IF(DAY(MarDum1)=1,"",IF(AND(YEAR(MarDum1+4)=AnCalendar,MONTH(MarDum1+4)=3),MarDum1+4,""))</f>
        <v>44623</v>
      </c>
      <c r="G14" s="40">
        <f>IF(DAY(MarDum1)=1,"",IF(AND(YEAR(MarDum1+5)=AnCalendar,MONTH(MarDum1+5)=3),MarDum1+5,""))</f>
        <v>44624</v>
      </c>
      <c r="H14" s="40">
        <f>IF(DAY(MarDum1)=1,"",IF(AND(YEAR(MarDum1+6)=AnCalendar,MONTH(MarDum1+6)=3),MarDum1+6,""))</f>
        <v>44625</v>
      </c>
      <c r="I14" s="40">
        <f>IF(DAY(MarDum1)=1,IF(AND(YEAR(MarDum1)=AnCalendar,MONTH(MarDum1)=3),MarDum1,""),IF(AND(YEAR(MarDum1+7)=AnCalendar,MONTH(MarDum1+7)=3),MarDum1+7,""))</f>
        <v>44626</v>
      </c>
      <c r="J14" s="3"/>
      <c r="K14" s="40" t="str">
        <f>IF(DAY(AprDum1)=1,"",IF(AND(YEAR(AprDum1+1)=AnCalendar,MONTH(AprDum1+1)=4),AprDum1+1,""))</f>
        <v/>
      </c>
      <c r="L14" s="40" t="str">
        <f>IF(DAY(AprDum1)=1,"",IF(AND(YEAR(AprDum1+2)=AnCalendar,MONTH(AprDum1+2)=4),AprDum1+2,""))</f>
        <v/>
      </c>
      <c r="M14" s="40" t="str">
        <f>IF(DAY(AprDum1)=1,"",IF(AND(YEAR(AprDum1+3)=AnCalendar,MONTH(AprDum1+3)=4),AprDum1+3,""))</f>
        <v/>
      </c>
      <c r="N14" s="40" t="str">
        <f>IF(DAY(AprDum1)=1,"",IF(AND(YEAR(AprDum1+4)=AnCalendar,MONTH(AprDum1+4)=4),AprDum1+4,""))</f>
        <v/>
      </c>
      <c r="O14" s="40">
        <f>IF(DAY(AprDum1)=1,"",IF(AND(YEAR(AprDum1+5)=AnCalendar,MONTH(AprDum1+5)=4),AprDum1+5,""))</f>
        <v>44652</v>
      </c>
      <c r="P14" s="40">
        <f>IF(DAY(AprDum1)=1,"",IF(AND(YEAR(AprDum1+6)=AnCalendar,MONTH(AprDum1+6)=4),AprDum1+6,""))</f>
        <v>44653</v>
      </c>
      <c r="Q14" s="40">
        <f>IF(DAY(AprDum1)=1,IF(AND(YEAR(AprDum1)=AnCalendar,MONTH(AprDum1)=4),AprDum1,""),IF(AND(YEAR(AprDum1+7)=AnCalendar,MONTH(AprDum1+7)=4),AprDum1+7,""))</f>
        <v>44654</v>
      </c>
      <c r="R14" s="2"/>
      <c r="S14" s="5"/>
      <c r="U14" s="9"/>
      <c r="V14" s="32"/>
      <c r="W14" s="32"/>
      <c r="Z14" s="2"/>
      <c r="AH14" s="2"/>
      <c r="AP14" s="2"/>
    </row>
    <row r="15" spans="1:42" ht="15" customHeight="1" x14ac:dyDescent="0.2">
      <c r="A15" s="29"/>
      <c r="B15" s="2"/>
      <c r="C15" s="40">
        <f>IF(DAY(MarDum1)=1,IF(AND(YEAR(MarDum1+1)=AnCalendar,MONTH(MarDum1+1)=3),MarDum1+1,""),IF(AND(YEAR(MarDum1+8)=AnCalendar,MONTH(MarDum1+8)=3),MarDum1+8,""))</f>
        <v>44627</v>
      </c>
      <c r="D15" s="40">
        <f>IF(DAY(MarDum1)=1,IF(AND(YEAR(MarDum1+2)=AnCalendar,MONTH(MarDum1+2)=3),MarDum1+2,""),IF(AND(YEAR(MarDum1+9)=AnCalendar,MONTH(MarDum1+9)=3),MarDum1+9,""))</f>
        <v>44628</v>
      </c>
      <c r="E15" s="40">
        <f>IF(DAY(MarDum1)=1,IF(AND(YEAR(MarDum1+3)=AnCalendar,MONTH(MarDum1+3)=3),MarDum1+3,""),IF(AND(YEAR(MarDum1+10)=AnCalendar,MONTH(MarDum1+10)=3),MarDum1+10,""))</f>
        <v>44629</v>
      </c>
      <c r="F15" s="40">
        <f>IF(DAY(MarDum1)=1,IF(AND(YEAR(MarDum1+4)=AnCalendar,MONTH(MarDum1+4)=3),MarDum1+4,""),IF(AND(YEAR(MarDum1+11)=AnCalendar,MONTH(MarDum1+11)=3),MarDum1+11,""))</f>
        <v>44630</v>
      </c>
      <c r="G15" s="40">
        <f>IF(DAY(MarDum1)=1,IF(AND(YEAR(MarDum1+5)=AnCalendar,MONTH(MarDum1+5)=3),MarDum1+5,""),IF(AND(YEAR(MarDum1+12)=AnCalendar,MONTH(MarDum1+12)=3),MarDum1+12,""))</f>
        <v>44631</v>
      </c>
      <c r="H15" s="40">
        <f>IF(DAY(MarDum1)=1,IF(AND(YEAR(MarDum1+6)=AnCalendar,MONTH(MarDum1+6)=3),MarDum1+6,""),IF(AND(YEAR(MarDum1+13)=AnCalendar,MONTH(MarDum1+13)=3),MarDum1+13,""))</f>
        <v>44632</v>
      </c>
      <c r="I15" s="40">
        <f>IF(DAY(MarDum1)=1,IF(AND(YEAR(MarDum1+7)=AnCalendar,MONTH(MarDum1+7)=3),MarDum1+7,""),IF(AND(YEAR(MarDum1+14)=AnCalendar,MONTH(MarDum1+14)=3),MarDum1+14,""))</f>
        <v>44633</v>
      </c>
      <c r="J15" s="40"/>
      <c r="K15" s="40">
        <f>IF(DAY(AprDum1)=1,IF(AND(YEAR(AprDum1+1)=AnCalendar,MONTH(AprDum1+1)=4),AprDum1+1,""),IF(AND(YEAR(AprDum1+8)=AnCalendar,MONTH(AprDum1+8)=4),AprDum1+8,""))</f>
        <v>44655</v>
      </c>
      <c r="L15" s="40">
        <f>IF(DAY(AprDum1)=1,IF(AND(YEAR(AprDum1+2)=AnCalendar,MONTH(AprDum1+2)=4),AprDum1+2,""),IF(AND(YEAR(AprDum1+9)=AnCalendar,MONTH(AprDum1+9)=4),AprDum1+9,""))</f>
        <v>44656</v>
      </c>
      <c r="M15" s="40">
        <f>IF(DAY(AprDum1)=1,IF(AND(YEAR(AprDum1+3)=AnCalendar,MONTH(AprDum1+3)=4),AprDum1+3,""),IF(AND(YEAR(AprDum1+10)=AnCalendar,MONTH(AprDum1+10)=4),AprDum1+10,""))</f>
        <v>44657</v>
      </c>
      <c r="N15" s="40">
        <f>IF(DAY(AprDum1)=1,IF(AND(YEAR(AprDum1+4)=AnCalendar,MONTH(AprDum1+4)=4),AprDum1+4,""),IF(AND(YEAR(AprDum1+11)=AnCalendar,MONTH(AprDum1+11)=4),AprDum1+11,""))</f>
        <v>44658</v>
      </c>
      <c r="O15" s="40">
        <f>IF(DAY(AprDum1)=1,IF(AND(YEAR(AprDum1+5)=AnCalendar,MONTH(AprDum1+5)=4),AprDum1+5,""),IF(AND(YEAR(AprDum1+12)=AnCalendar,MONTH(AprDum1+12)=4),AprDum1+12,""))</f>
        <v>44659</v>
      </c>
      <c r="P15" s="40">
        <f>IF(DAY(AprDum1)=1,IF(AND(YEAR(AprDum1+6)=AnCalendar,MONTH(AprDum1+6)=4),AprDum1+6,""),IF(AND(YEAR(AprDum1+13)=AnCalendar,MONTH(AprDum1+13)=4),AprDum1+13,""))</f>
        <v>44660</v>
      </c>
      <c r="Q15" s="40">
        <f>IF(DAY(AprDum1)=1,IF(AND(YEAR(AprDum1+7)=AnCalendar,MONTH(AprDum1+7)=4),AprDum1+7,""),IF(AND(YEAR(AprDum1+14)=AnCalendar,MONTH(AprDum1+14)=4),AprDum1+14,""))</f>
        <v>44661</v>
      </c>
      <c r="R15" s="2"/>
      <c r="S15" s="5"/>
      <c r="U15" s="10"/>
      <c r="V15" s="32"/>
      <c r="W15" s="32"/>
      <c r="Z15" s="2"/>
      <c r="AH15" s="2"/>
      <c r="AP15" s="2"/>
    </row>
    <row r="16" spans="1:42" ht="15" customHeight="1" x14ac:dyDescent="0.2">
      <c r="B16" s="2"/>
      <c r="C16" s="40">
        <f>IF(DAY(MarDum1)=1,IF(AND(YEAR(MarDum1+8)=AnCalendar,MONTH(MarDum1+8)=3),MarDum1+8,""),IF(AND(YEAR(MarDum1+15)=AnCalendar,MONTH(MarDum1+15)=3),MarDum1+15,""))</f>
        <v>44634</v>
      </c>
      <c r="D16" s="40">
        <f>IF(DAY(MarDum1)=1,IF(AND(YEAR(MarDum1+9)=AnCalendar,MONTH(MarDum1+9)=3),MarDum1+9,""),IF(AND(YEAR(MarDum1+16)=AnCalendar,MONTH(MarDum1+16)=3),MarDum1+16,""))</f>
        <v>44635</v>
      </c>
      <c r="E16" s="40">
        <f>IF(DAY(MarDum1)=1,IF(AND(YEAR(MarDum1+10)=AnCalendar,MONTH(MarDum1+10)=3),MarDum1+10,""),IF(AND(YEAR(MarDum1+17)=AnCalendar,MONTH(MarDum1+17)=3),MarDum1+17,""))</f>
        <v>44636</v>
      </c>
      <c r="F16" s="40">
        <f>IF(DAY(MarDum1)=1,IF(AND(YEAR(MarDum1+11)=AnCalendar,MONTH(MarDum1+11)=3),MarDum1+11,""),IF(AND(YEAR(MarDum1+18)=AnCalendar,MONTH(MarDum1+18)=3),MarDum1+18,""))</f>
        <v>44637</v>
      </c>
      <c r="G16" s="40">
        <f>IF(DAY(MarDum1)=1,IF(AND(YEAR(MarDum1+12)=AnCalendar,MONTH(MarDum1+12)=3),MarDum1+12,""),IF(AND(YEAR(MarDum1+19)=AnCalendar,MONTH(MarDum1+19)=3),MarDum1+19,""))</f>
        <v>44638</v>
      </c>
      <c r="H16" s="40">
        <f>IF(DAY(MarDum1)=1,IF(AND(YEAR(MarDum1+13)=AnCalendar,MONTH(MarDum1+13)=3),MarDum1+13,""),IF(AND(YEAR(MarDum1+20)=AnCalendar,MONTH(MarDum1+20)=3),MarDum1+20,""))</f>
        <v>44639</v>
      </c>
      <c r="I16" s="40">
        <f>IF(DAY(MarDum1)=1,IF(AND(YEAR(MarDum1+14)=AnCalendar,MONTH(MarDum1+14)=3),MarDum1+14,""),IF(AND(YEAR(MarDum1+21)=AnCalendar,MONTH(MarDum1+21)=3),MarDum1+21,""))</f>
        <v>44640</v>
      </c>
      <c r="J16" s="40"/>
      <c r="K16" s="40">
        <f>IF(DAY(AprDum1)=1,IF(AND(YEAR(AprDum1+8)=AnCalendar,MONTH(AprDum1+8)=4),AprDum1+8,""),IF(AND(YEAR(AprDum1+15)=AnCalendar,MONTH(AprDum1+15)=4),AprDum1+15,""))</f>
        <v>44662</v>
      </c>
      <c r="L16" s="40">
        <f>IF(DAY(AprDum1)=1,IF(AND(YEAR(AprDum1+9)=AnCalendar,MONTH(AprDum1+9)=4),AprDum1+9,""),IF(AND(YEAR(AprDum1+16)=AnCalendar,MONTH(AprDum1+16)=4),AprDum1+16,""))</f>
        <v>44663</v>
      </c>
      <c r="M16" s="40">
        <f>IF(DAY(AprDum1)=1,IF(AND(YEAR(AprDum1+10)=AnCalendar,MONTH(AprDum1+10)=4),AprDum1+10,""),IF(AND(YEAR(AprDum1+17)=AnCalendar,MONTH(AprDum1+17)=4),AprDum1+17,""))</f>
        <v>44664</v>
      </c>
      <c r="N16" s="40">
        <f>IF(DAY(AprDum1)=1,IF(AND(YEAR(AprDum1+11)=AnCalendar,MONTH(AprDum1+11)=4),AprDum1+11,""),IF(AND(YEAR(AprDum1+18)=AnCalendar,MONTH(AprDum1+18)=4),AprDum1+18,""))</f>
        <v>44665</v>
      </c>
      <c r="O16" s="40">
        <f>IF(DAY(AprDum1)=1,IF(AND(YEAR(AprDum1+12)=AnCalendar,MONTH(AprDum1+12)=4),AprDum1+12,""),IF(AND(YEAR(AprDum1+19)=AnCalendar,MONTH(AprDum1+19)=4),AprDum1+19,""))</f>
        <v>44666</v>
      </c>
      <c r="P16" s="40">
        <f>IF(DAY(AprDum1)=1,IF(AND(YEAR(AprDum1+13)=AnCalendar,MONTH(AprDum1+13)=4),AprDum1+13,""),IF(AND(YEAR(AprDum1+20)=AnCalendar,MONTH(AprDum1+20)=4),AprDum1+20,""))</f>
        <v>44667</v>
      </c>
      <c r="Q16" s="40">
        <f>IF(DAY(AprDum1)=1,IF(AND(YEAR(AprDum1+14)=AnCalendar,MONTH(AprDum1+14)=4),AprDum1+14,""),IF(AND(YEAR(AprDum1+21)=AnCalendar,MONTH(AprDum1+21)=4),AprDum1+21,""))</f>
        <v>44668</v>
      </c>
      <c r="R16" s="2"/>
      <c r="S16" s="5"/>
      <c r="U16" s="12"/>
      <c r="V16" s="32"/>
      <c r="W16" s="32"/>
      <c r="Z16" s="2"/>
      <c r="AH16" s="2"/>
      <c r="AP16" s="2"/>
    </row>
    <row r="17" spans="1:42" ht="15" customHeight="1" x14ac:dyDescent="0.2">
      <c r="B17" s="2"/>
      <c r="C17" s="40">
        <f>IF(DAY(MarDum1)=1,IF(AND(YEAR(MarDum1+15)=AnCalendar,MONTH(MarDum1+15)=3),MarDum1+15,""),IF(AND(YEAR(MarDum1+22)=AnCalendar,MONTH(MarDum1+22)=3),MarDum1+22,""))</f>
        <v>44641</v>
      </c>
      <c r="D17" s="40">
        <f>IF(DAY(MarDum1)=1,IF(AND(YEAR(MarDum1+16)=AnCalendar,MONTH(MarDum1+16)=3),MarDum1+16,""),IF(AND(YEAR(MarDum1+23)=AnCalendar,MONTH(MarDum1+23)=3),MarDum1+23,""))</f>
        <v>44642</v>
      </c>
      <c r="E17" s="40">
        <f>IF(DAY(MarDum1)=1,IF(AND(YEAR(MarDum1+17)=AnCalendar,MONTH(MarDum1+17)=3),MarDum1+17,""),IF(AND(YEAR(MarDum1+24)=AnCalendar,MONTH(MarDum1+24)=3),MarDum1+24,""))</f>
        <v>44643</v>
      </c>
      <c r="F17" s="40">
        <f>IF(DAY(MarDum1)=1,IF(AND(YEAR(MarDum1+18)=AnCalendar,MONTH(MarDum1+18)=3),MarDum1+18,""),IF(AND(YEAR(MarDum1+25)=AnCalendar,MONTH(MarDum1+25)=3),MarDum1+25,""))</f>
        <v>44644</v>
      </c>
      <c r="G17" s="40">
        <f>IF(DAY(MarDum1)=1,IF(AND(YEAR(MarDum1+19)=AnCalendar,MONTH(MarDum1+19)=3),MarDum1+19,""),IF(AND(YEAR(MarDum1+26)=AnCalendar,MONTH(MarDum1+26)=3),MarDum1+26,""))</f>
        <v>44645</v>
      </c>
      <c r="H17" s="40">
        <f>IF(DAY(MarDum1)=1,IF(AND(YEAR(MarDum1+20)=AnCalendar,MONTH(MarDum1+20)=3),MarDum1+20,""),IF(AND(YEAR(MarDum1+27)=AnCalendar,MONTH(MarDum1+27)=3),MarDum1+27,""))</f>
        <v>44646</v>
      </c>
      <c r="I17" s="40">
        <f>IF(DAY(MarDum1)=1,IF(AND(YEAR(MarDum1+21)=AnCalendar,MONTH(MarDum1+21)=3),MarDum1+21,""),IF(AND(YEAR(MarDum1+28)=AnCalendar,MONTH(MarDum1+28)=3),MarDum1+28,""))</f>
        <v>44647</v>
      </c>
      <c r="J17" s="40"/>
      <c r="K17" s="40">
        <f>IF(DAY(AprDum1)=1,IF(AND(YEAR(AprDum1+15)=AnCalendar,MONTH(AprDum1+15)=4),AprDum1+15,""),IF(AND(YEAR(AprDum1+22)=AnCalendar,MONTH(AprDum1+22)=4),AprDum1+22,""))</f>
        <v>44669</v>
      </c>
      <c r="L17" s="40">
        <f>IF(DAY(AprDum1)=1,IF(AND(YEAR(AprDum1+16)=AnCalendar,MONTH(AprDum1+16)=4),AprDum1+16,""),IF(AND(YEAR(AprDum1+23)=AnCalendar,MONTH(AprDum1+23)=4),AprDum1+23,""))</f>
        <v>44670</v>
      </c>
      <c r="M17" s="40">
        <f>IF(DAY(AprDum1)=1,IF(AND(YEAR(AprDum1+17)=AnCalendar,MONTH(AprDum1+17)=4),AprDum1+17,""),IF(AND(YEAR(AprDum1+24)=AnCalendar,MONTH(AprDum1+24)=4),AprDum1+24,""))</f>
        <v>44671</v>
      </c>
      <c r="N17" s="40">
        <f>IF(DAY(AprDum1)=1,IF(AND(YEAR(AprDum1+18)=AnCalendar,MONTH(AprDum1+18)=4),AprDum1+18,""),IF(AND(YEAR(AprDum1+25)=AnCalendar,MONTH(AprDum1+25)=4),AprDum1+25,""))</f>
        <v>44672</v>
      </c>
      <c r="O17" s="40">
        <f>IF(DAY(AprDum1)=1,IF(AND(YEAR(AprDum1+19)=AnCalendar,MONTH(AprDum1+19)=4),AprDum1+19,""),IF(AND(YEAR(AprDum1+26)=AnCalendar,MONTH(AprDum1+26)=4),AprDum1+26,""))</f>
        <v>44673</v>
      </c>
      <c r="P17" s="40">
        <f>IF(DAY(AprDum1)=1,IF(AND(YEAR(AprDum1+20)=AnCalendar,MONTH(AprDum1+20)=4),AprDum1+20,""),IF(AND(YEAR(AprDum1+27)=AnCalendar,MONTH(AprDum1+27)=4),AprDum1+27,""))</f>
        <v>44674</v>
      </c>
      <c r="Q17" s="40">
        <f>IF(DAY(AprDum1)=1,IF(AND(YEAR(AprDum1+21)=AnCalendar,MONTH(AprDum1+21)=4),AprDum1+21,""),IF(AND(YEAR(AprDum1+28)=AnCalendar,MONTH(AprDum1+28)=4),AprDum1+28,""))</f>
        <v>44675</v>
      </c>
      <c r="R17" s="2"/>
      <c r="S17" s="5"/>
      <c r="U17" s="9"/>
      <c r="V17" s="32"/>
      <c r="W17" s="32"/>
      <c r="Z17" s="2"/>
      <c r="AH17" s="2"/>
      <c r="AP17" s="2"/>
    </row>
    <row r="18" spans="1:42" ht="15" customHeight="1" x14ac:dyDescent="0.2">
      <c r="B18" s="2"/>
      <c r="C18" s="40">
        <f>IF(DAY(MarDum1)=1,IF(AND(YEAR(MarDum1+22)=AnCalendar,MONTH(MarDum1+22)=3),MarDum1+22,""),IF(AND(YEAR(MarDum1+29)=AnCalendar,MONTH(MarDum1+29)=3),MarDum1+29,""))</f>
        <v>44648</v>
      </c>
      <c r="D18" s="40">
        <f>IF(DAY(MarDum1)=1,IF(AND(YEAR(MarDum1+23)=AnCalendar,MONTH(MarDum1+23)=3),MarDum1+23,""),IF(AND(YEAR(MarDum1+30)=AnCalendar,MONTH(MarDum1+30)=3),MarDum1+30,""))</f>
        <v>44649</v>
      </c>
      <c r="E18" s="40">
        <f>IF(DAY(MarDum1)=1,IF(AND(YEAR(MarDum1+24)=AnCalendar,MONTH(MarDum1+24)=3),MarDum1+24,""),IF(AND(YEAR(MarDum1+31)=AnCalendar,MONTH(MarDum1+31)=3),MarDum1+31,""))</f>
        <v>44650</v>
      </c>
      <c r="F18" s="40">
        <f>IF(DAY(MarDum1)=1,IF(AND(YEAR(MarDum1+25)=AnCalendar,MONTH(MarDum1+25)=3),MarDum1+25,""),IF(AND(YEAR(MarDum1+32)=AnCalendar,MONTH(MarDum1+32)=3),MarDum1+32,""))</f>
        <v>44651</v>
      </c>
      <c r="G18" s="40" t="str">
        <f>IF(DAY(MarDum1)=1,IF(AND(YEAR(MarDum1+26)=AnCalendar,MONTH(MarDum1+26)=3),MarDum1+26,""),IF(AND(YEAR(MarDum1+33)=AnCalendar,MONTH(MarDum1+33)=3),MarDum1+33,""))</f>
        <v/>
      </c>
      <c r="H18" s="40" t="str">
        <f>IF(DAY(MarDum1)=1,IF(AND(YEAR(MarDum1+27)=AnCalendar,MONTH(MarDum1+27)=3),MarDum1+27,""),IF(AND(YEAR(MarDum1+34)=AnCalendar,MONTH(MarDum1+34)=3),MarDum1+34,""))</f>
        <v/>
      </c>
      <c r="I18" s="40" t="str">
        <f>IF(DAY(MarDum1)=1,IF(AND(YEAR(MarDum1+28)=AnCalendar,MONTH(MarDum1+28)=3),MarDum1+28,""),IF(AND(YEAR(MarDum1+35)=AnCalendar,MONTH(MarDum1+35)=3),MarDum1+35,""))</f>
        <v/>
      </c>
      <c r="J18" s="40"/>
      <c r="K18" s="40">
        <f>IF(DAY(AprDum1)=1,IF(AND(YEAR(AprDum1+22)=AnCalendar,MONTH(AprDum1+22)=4),AprDum1+22,""),IF(AND(YEAR(AprDum1+29)=AnCalendar,MONTH(AprDum1+29)=4),AprDum1+29,""))</f>
        <v>44676</v>
      </c>
      <c r="L18" s="40">
        <f>IF(DAY(AprDum1)=1,IF(AND(YEAR(AprDum1+23)=AnCalendar,MONTH(AprDum1+23)=4),AprDum1+23,""),IF(AND(YEAR(AprDum1+30)=AnCalendar,MONTH(AprDum1+30)=4),AprDum1+30,""))</f>
        <v>44677</v>
      </c>
      <c r="M18" s="40">
        <f>IF(DAY(AprDum1)=1,IF(AND(YEAR(AprDum1+24)=AnCalendar,MONTH(AprDum1+24)=4),AprDum1+24,""),IF(AND(YEAR(AprDum1+31)=AnCalendar,MONTH(AprDum1+31)=4),AprDum1+31,""))</f>
        <v>44678</v>
      </c>
      <c r="N18" s="40">
        <f>IF(DAY(AprDum1)=1,IF(AND(YEAR(AprDum1+25)=AnCalendar,MONTH(AprDum1+25)=4),AprDum1+25,""),IF(AND(YEAR(AprDum1+32)=AnCalendar,MONTH(AprDum1+32)=4),AprDum1+32,""))</f>
        <v>44679</v>
      </c>
      <c r="O18" s="40">
        <f>IF(DAY(AprDum1)=1,IF(AND(YEAR(AprDum1+26)=AnCalendar,MONTH(AprDum1+26)=4),AprDum1+26,""),IF(AND(YEAR(AprDum1+33)=AnCalendar,MONTH(AprDum1+33)=4),AprDum1+33,""))</f>
        <v>44680</v>
      </c>
      <c r="P18" s="40">
        <f>IF(DAY(AprDum1)=1,IF(AND(YEAR(AprDum1+27)=AnCalendar,MONTH(AprDum1+27)=4),AprDum1+27,""),IF(AND(YEAR(AprDum1+34)=AnCalendar,MONTH(AprDum1+34)=4),AprDum1+34,""))</f>
        <v>44681</v>
      </c>
      <c r="Q18" s="40" t="str">
        <f>IF(DAY(AprDum1)=1,IF(AND(YEAR(AprDum1+28)=AnCalendar,MONTH(AprDum1+28)=4),AprDum1+28,""),IF(AND(YEAR(AprDum1+35)=AnCalendar,MONTH(AprDum1+35)=4),AprDum1+35,""))</f>
        <v/>
      </c>
      <c r="R18" s="2"/>
      <c r="S18" s="5"/>
      <c r="U18" s="10"/>
      <c r="V18" s="32"/>
      <c r="W18" s="32"/>
      <c r="Z18" s="2"/>
      <c r="AH18" s="2"/>
      <c r="AP18" s="2"/>
    </row>
    <row r="19" spans="1:42" ht="15" customHeight="1" x14ac:dyDescent="0.2">
      <c r="B19" s="2"/>
      <c r="C19" s="40" t="str">
        <f>IF(DAY(MarDum1)=1,IF(AND(YEAR(MarDum1+29)=AnCalendar,MONTH(MarDum1+29)=3),MarDum1+29,""),IF(AND(YEAR(MarDum1+36)=AnCalendar,MONTH(MarDum1+36)=3),MarDum1+36,""))</f>
        <v/>
      </c>
      <c r="D19" s="40" t="str">
        <f>IF(DAY(MarDum1)=1,IF(AND(YEAR(MarDum1+30)=AnCalendar,MONTH(MarDum1+30)=3),MarDum1+30,""),IF(AND(YEAR(MarDum1+37)=AnCalendar,MONTH(MarDum1+37)=3),MarDum1+37,""))</f>
        <v/>
      </c>
      <c r="E19" s="40" t="str">
        <f>IF(DAY(MarDum1)=1,IF(AND(YEAR(MarDum1+31)=AnCalendar,MONTH(MarDum1+31)=3),MarDum1+31,""),IF(AND(YEAR(MarDum1+38)=AnCalendar,MONTH(MarDum1+38)=3),MarDum1+38,""))</f>
        <v/>
      </c>
      <c r="F19" s="40" t="str">
        <f>IF(DAY(MarDum1)=1,IF(AND(YEAR(MarDum1+32)=AnCalendar,MONTH(MarDum1+32)=3),MarDum1+32,""),IF(AND(YEAR(MarDum1+39)=AnCalendar,MONTH(MarDum1+39)=3),MarDum1+39,""))</f>
        <v/>
      </c>
      <c r="G19" s="40" t="str">
        <f>IF(DAY(MarDum1)=1,IF(AND(YEAR(MarDum1+33)=AnCalendar,MONTH(MarDum1+33)=3),MarDum1+33,""),IF(AND(YEAR(MarDum1+40)=AnCalendar,MONTH(MarDum1+40)=3),MarDum1+40,""))</f>
        <v/>
      </c>
      <c r="H19" s="40" t="str">
        <f>IF(DAY(MarDum1)=1,IF(AND(YEAR(MarDum1+34)=AnCalendar,MONTH(MarDum1+34)=3),MarDum1+34,""),IF(AND(YEAR(MarDum1+41)=AnCalendar,MONTH(MarDum1+41)=3),MarDum1+41,""))</f>
        <v/>
      </c>
      <c r="I19" s="40" t="str">
        <f>IF(DAY(MarDum1)=1,IF(AND(YEAR(MarDum1+35)=AnCalendar,MONTH(MarDum1+35)=3),MarDum1+35,""),IF(AND(YEAR(MarDum1+42)=AnCalendar,MONTH(MarDum1+42)=3),MarDum1+42,""))</f>
        <v/>
      </c>
      <c r="J19" s="40"/>
      <c r="K19" s="40" t="str">
        <f>IF(DAY(AprDum1)=1,IF(AND(YEAR(AprDum1+29)=AnCalendar,MONTH(AprDum1+29)=4),AprDum1+29,""),IF(AND(YEAR(AprDum1+36)=AnCalendar,MONTH(AprDum1+36)=4),AprDum1+36,""))</f>
        <v/>
      </c>
      <c r="L19" s="40" t="str">
        <f>IF(DAY(AprDum1)=1,IF(AND(YEAR(AprDum1+30)=AnCalendar,MONTH(AprDum1+30)=4),AprDum1+30,""),IF(AND(YEAR(AprDum1+37)=AnCalendar,MONTH(AprDum1+37)=4),AprDum1+37,""))</f>
        <v/>
      </c>
      <c r="M19" s="40" t="str">
        <f>IF(DAY(AprDum1)=1,IF(AND(YEAR(AprDum1+31)=AnCalendar,MONTH(AprDum1+31)=4),AprDum1+31,""),IF(AND(YEAR(AprDum1+38)=AnCalendar,MONTH(AprDum1+38)=4),AprDum1+38,""))</f>
        <v/>
      </c>
      <c r="N19" s="40" t="str">
        <f>IF(DAY(AprDum1)=1,IF(AND(YEAR(AprDum1+32)=AnCalendar,MONTH(AprDum1+32)=4),AprDum1+32,""),IF(AND(YEAR(AprDum1+39)=AnCalendar,MONTH(AprDum1+39)=4),AprDum1+39,""))</f>
        <v/>
      </c>
      <c r="O19" s="40" t="str">
        <f>IF(DAY(AprDum1)=1,IF(AND(YEAR(AprDum1+33)=AnCalendar,MONTH(AprDum1+33)=4),AprDum1+33,""),IF(AND(YEAR(AprDum1+40)=AnCalendar,MONTH(AprDum1+40)=4),AprDum1+40,""))</f>
        <v/>
      </c>
      <c r="P19" s="40" t="str">
        <f>IF(DAY(AprDum1)=1,IF(AND(YEAR(AprDum1+34)=AnCalendar,MONTH(AprDum1+34)=4),AprDum1+34,""),IF(AND(YEAR(AprDum1+41)=AnCalendar,MONTH(AprDum1+41)=4),AprDum1+41,""))</f>
        <v/>
      </c>
      <c r="Q19" s="40" t="str">
        <f>IF(DAY(AprDum1)=1,IF(AND(YEAR(AprDum1+35)=AnCalendar,MONTH(AprDum1+35)=4),AprDum1+35,""),IF(AND(YEAR(AprDum1+42)=AnCalendar,MONTH(AprDum1+42)=4),AprDum1+42,""))</f>
        <v/>
      </c>
      <c r="R19" s="2"/>
      <c r="S19" s="5"/>
      <c r="U19" s="12"/>
      <c r="V19" s="32"/>
      <c r="W19" s="32"/>
      <c r="Z19" s="2"/>
      <c r="AH19" s="2"/>
      <c r="AP19" s="2"/>
    </row>
    <row r="20" spans="1:42" ht="15" customHeight="1" x14ac:dyDescent="0.2">
      <c r="B20" s="2"/>
      <c r="J20" s="40"/>
      <c r="R20" s="2"/>
      <c r="S20" s="5"/>
      <c r="U20" s="9"/>
      <c r="V20" s="32"/>
      <c r="W20" s="32"/>
      <c r="Z20" s="2"/>
      <c r="AH20" s="2"/>
      <c r="AP20" s="2"/>
    </row>
    <row r="21" spans="1:42" ht="15" customHeight="1" x14ac:dyDescent="0.2">
      <c r="A21" s="29" t="s">
        <v>13</v>
      </c>
      <c r="B21" s="2"/>
      <c r="C21" s="35" t="s">
        <v>29</v>
      </c>
      <c r="D21" s="35"/>
      <c r="E21" s="35"/>
      <c r="F21" s="35"/>
      <c r="G21" s="35"/>
      <c r="H21" s="35"/>
      <c r="I21" s="35"/>
      <c r="J21" s="40"/>
      <c r="K21" s="35" t="s">
        <v>41</v>
      </c>
      <c r="L21" s="35"/>
      <c r="M21" s="35"/>
      <c r="N21" s="35"/>
      <c r="O21" s="35"/>
      <c r="P21" s="35"/>
      <c r="Q21" s="35"/>
      <c r="R21" s="2"/>
      <c r="S21" s="38"/>
      <c r="U21" s="10"/>
      <c r="V21" s="32"/>
      <c r="W21" s="32"/>
      <c r="X21" s="39"/>
      <c r="Y21" s="39"/>
      <c r="Z21" s="2"/>
      <c r="AA21" s="39"/>
      <c r="AB21" s="39"/>
      <c r="AC21" s="39"/>
      <c r="AD21" s="39"/>
      <c r="AE21" s="39"/>
      <c r="AF21" s="39"/>
      <c r="AG21" s="39"/>
      <c r="AH21" s="2"/>
      <c r="AI21" s="39"/>
      <c r="AJ21" s="39"/>
      <c r="AK21" s="39"/>
      <c r="AL21" s="39"/>
      <c r="AM21" s="39"/>
      <c r="AN21" s="39"/>
      <c r="AO21" s="39"/>
      <c r="AP21" s="2"/>
    </row>
    <row r="22" spans="1:42" ht="15" customHeight="1" x14ac:dyDescent="0.2">
      <c r="A22" s="29" t="s">
        <v>14</v>
      </c>
      <c r="B22" s="2"/>
      <c r="C22" s="22" t="s">
        <v>27</v>
      </c>
      <c r="D22" s="22" t="s">
        <v>33</v>
      </c>
      <c r="E22" s="22" t="s">
        <v>34</v>
      </c>
      <c r="F22" s="22" t="s">
        <v>35</v>
      </c>
      <c r="G22" s="22" t="s">
        <v>36</v>
      </c>
      <c r="H22" s="22" t="s">
        <v>37</v>
      </c>
      <c r="I22" s="22" t="s">
        <v>38</v>
      </c>
      <c r="J22" s="39"/>
      <c r="K22" s="22" t="s">
        <v>27</v>
      </c>
      <c r="L22" s="22" t="s">
        <v>33</v>
      </c>
      <c r="M22" s="22" t="s">
        <v>34</v>
      </c>
      <c r="N22" s="22" t="s">
        <v>35</v>
      </c>
      <c r="O22" s="22" t="s">
        <v>36</v>
      </c>
      <c r="P22" s="22" t="s">
        <v>37</v>
      </c>
      <c r="Q22" s="22" t="s">
        <v>38</v>
      </c>
      <c r="R22" s="2"/>
      <c r="S22" s="5"/>
      <c r="U22" s="12"/>
      <c r="V22" s="32"/>
      <c r="W22" s="32"/>
      <c r="Z22" s="2"/>
      <c r="AH22" s="2"/>
      <c r="AP22" s="2"/>
    </row>
    <row r="23" spans="1:42" ht="15" customHeight="1" x14ac:dyDescent="0.25">
      <c r="A23" s="29"/>
      <c r="B23" s="2"/>
      <c r="C23" s="40" t="str">
        <f>IF(DAY(MaiDum1)=1,"",IF(AND(YEAR(MaiDum1+1)=AnCalendar,MONTH(MaiDum1+1)=5),MaiDum1+1,""))</f>
        <v/>
      </c>
      <c r="D23" s="40" t="str">
        <f>IF(DAY(MaiDum1)=1,"",IF(AND(YEAR(MaiDum1+2)=AnCalendar,MONTH(MaiDum1+2)=5),MaiDum1+2,""))</f>
        <v/>
      </c>
      <c r="E23" s="40" t="str">
        <f>IF(DAY(MaiDum1)=1,"",IF(AND(YEAR(MaiDum1+3)=AnCalendar,MONTH(MaiDum1+3)=5),MaiDum1+3,""))</f>
        <v/>
      </c>
      <c r="F23" s="40" t="str">
        <f>IF(DAY(MaiDum1)=1,"",IF(AND(YEAR(MaiDum1+4)=AnCalendar,MONTH(MaiDum1+4)=5),MaiDum1+4,""))</f>
        <v/>
      </c>
      <c r="G23" s="40" t="str">
        <f>IF(DAY(MaiDum1)=1,"",IF(AND(YEAR(MaiDum1+5)=AnCalendar,MONTH(MaiDum1+5)=5),MaiDum1+5,""))</f>
        <v/>
      </c>
      <c r="H23" s="40" t="str">
        <f>IF(DAY(MaiDum1)=1,"",IF(AND(YEAR(MaiDum1+6)=AnCalendar,MONTH(MaiDum1+6)=5),MaiDum1+6,""))</f>
        <v/>
      </c>
      <c r="I23" s="40">
        <f>IF(DAY(MaiDum1)=1,IF(AND(YEAR(MaiDum1)=AnCalendar,MONTH(MaiDum1)=5),MaiDum1,""),IF(AND(YEAR(MaiDum1+7)=AnCalendar,MONTH(MaiDum1+7)=5),MaiDum1+7,""))</f>
        <v>44682</v>
      </c>
      <c r="J23" s="4"/>
      <c r="K23" s="40" t="str">
        <f>IF(DAY(IunDum1)=1,"",IF(AND(YEAR(IunDum1+1)=AnCalendar,MONTH(IunDum1+1)=6),IunDum1+1,""))</f>
        <v/>
      </c>
      <c r="L23" s="40" t="str">
        <f>IF(DAY(IunDum1)=1,"",IF(AND(YEAR(IunDum1+2)=AnCalendar,MONTH(IunDum1+2)=6),IunDum1+2,""))</f>
        <v/>
      </c>
      <c r="M23" s="40">
        <f>IF(DAY(IunDum1)=1,"",IF(AND(YEAR(IunDum1+3)=AnCalendar,MONTH(IunDum1+3)=6),IunDum1+3,""))</f>
        <v>44713</v>
      </c>
      <c r="N23" s="40">
        <f>IF(DAY(IunDum1)=1,"",IF(AND(YEAR(IunDum1+4)=AnCalendar,MONTH(IunDum1+4)=6),IunDum1+4,""))</f>
        <v>44714</v>
      </c>
      <c r="O23" s="40">
        <f>IF(DAY(IunDum1)=1,"",IF(AND(YEAR(IunDum1+5)=AnCalendar,MONTH(IunDum1+5)=6),IunDum1+5,""))</f>
        <v>44715</v>
      </c>
      <c r="P23" s="40">
        <f>IF(DAY(IunDum1)=1,"",IF(AND(YEAR(IunDum1+6)=AnCalendar,MONTH(IunDum1+6)=6),IunDum1+6,""))</f>
        <v>44716</v>
      </c>
      <c r="Q23" s="40">
        <f>IF(DAY(IunDum1)=1,IF(AND(YEAR(IunDum1)=AnCalendar,MONTH(IunDum1)=6),IunDum1,""),IF(AND(YEAR(IunDum1+7)=AnCalendar,MONTH(IunDum1+7)=6),IunDum1+7,""))</f>
        <v>44717</v>
      </c>
      <c r="R23" s="2"/>
      <c r="S23" s="5"/>
      <c r="U23" s="9"/>
      <c r="V23" s="32"/>
      <c r="W23" s="32"/>
      <c r="Z23" s="2"/>
      <c r="AH23" s="2"/>
      <c r="AP23" s="2"/>
    </row>
    <row r="24" spans="1:42" ht="15" customHeight="1" x14ac:dyDescent="0.2">
      <c r="B24" s="2"/>
      <c r="C24" s="40">
        <f>IF(DAY(MaiDum1)=1,IF(AND(YEAR(MaiDum1+1)=AnCalendar,MONTH(MaiDum1+1)=5),MaiDum1+1,""),IF(AND(YEAR(MaiDum1+8)=AnCalendar,MONTH(MaiDum1+8)=5),MaiDum1+8,""))</f>
        <v>44683</v>
      </c>
      <c r="D24" s="40">
        <f>IF(DAY(MaiDum1)=1,IF(AND(YEAR(MaiDum1+2)=AnCalendar,MONTH(MaiDum1+2)=5),MaiDum1+2,""),IF(AND(YEAR(MaiDum1+9)=AnCalendar,MONTH(MaiDum1+9)=5),MaiDum1+9,""))</f>
        <v>44684</v>
      </c>
      <c r="E24" s="40">
        <f>IF(DAY(MaiDum1)=1,IF(AND(YEAR(MaiDum1+3)=AnCalendar,MONTH(MaiDum1+3)=5),MaiDum1+3,""),IF(AND(YEAR(MaiDum1+10)=AnCalendar,MONTH(MaiDum1+10)=5),MaiDum1+10,""))</f>
        <v>44685</v>
      </c>
      <c r="F24" s="40">
        <f>IF(DAY(MaiDum1)=1,IF(AND(YEAR(MaiDum1+4)=AnCalendar,MONTH(MaiDum1+4)=5),MaiDum1+4,""),IF(AND(YEAR(MaiDum1+11)=AnCalendar,MONTH(MaiDum1+11)=5),MaiDum1+11,""))</f>
        <v>44686</v>
      </c>
      <c r="G24" s="40">
        <f>IF(DAY(MaiDum1)=1,IF(AND(YEAR(MaiDum1+5)=AnCalendar,MONTH(MaiDum1+5)=5),MaiDum1+5,""),IF(AND(YEAR(MaiDum1+12)=AnCalendar,MONTH(MaiDum1+12)=5),MaiDum1+12,""))</f>
        <v>44687</v>
      </c>
      <c r="H24" s="40">
        <f>IF(DAY(MaiDum1)=1,IF(AND(YEAR(MaiDum1+6)=AnCalendar,MONTH(MaiDum1+6)=5),MaiDum1+6,""),IF(AND(YEAR(MaiDum1+13)=AnCalendar,MONTH(MaiDum1+13)=5),MaiDum1+13,""))</f>
        <v>44688</v>
      </c>
      <c r="I24" s="40">
        <f>IF(DAY(MaiDum1)=1,IF(AND(YEAR(MaiDum1+7)=AnCalendar,MONTH(MaiDum1+7)=5),MaiDum1+7,""),IF(AND(YEAR(MaiDum1+14)=AnCalendar,MONTH(MaiDum1+14)=5),MaiDum1+14,""))</f>
        <v>44689</v>
      </c>
      <c r="J24" s="3"/>
      <c r="K24" s="40">
        <f>IF(DAY(IunDum1)=1,IF(AND(YEAR(IunDum1+1)=AnCalendar,MONTH(IunDum1+1)=6),IunDum1+1,""),IF(AND(YEAR(IunDum1+8)=AnCalendar,MONTH(IunDum1+8)=6),IunDum1+8,""))</f>
        <v>44718</v>
      </c>
      <c r="L24" s="40">
        <f>IF(DAY(IunDum1)=1,IF(AND(YEAR(IunDum1+2)=AnCalendar,MONTH(IunDum1+2)=6),IunDum1+2,""),IF(AND(YEAR(IunDum1+9)=AnCalendar,MONTH(IunDum1+9)=6),IunDum1+9,""))</f>
        <v>44719</v>
      </c>
      <c r="M24" s="40">
        <f>IF(DAY(IunDum1)=1,IF(AND(YEAR(IunDum1+3)=AnCalendar,MONTH(IunDum1+3)=6),IunDum1+3,""),IF(AND(YEAR(IunDum1+10)=AnCalendar,MONTH(IunDum1+10)=6),IunDum1+10,""))</f>
        <v>44720</v>
      </c>
      <c r="N24" s="40">
        <f>IF(DAY(IunDum1)=1,IF(AND(YEAR(IunDum1+4)=AnCalendar,MONTH(IunDum1+4)=6),IunDum1+4,""),IF(AND(YEAR(IunDum1+11)=AnCalendar,MONTH(IunDum1+11)=6),IunDum1+11,""))</f>
        <v>44721</v>
      </c>
      <c r="O24" s="40">
        <f>IF(DAY(IunDum1)=1,IF(AND(YEAR(IunDum1+5)=AnCalendar,MONTH(IunDum1+5)=6),IunDum1+5,""),IF(AND(YEAR(IunDum1+12)=AnCalendar,MONTH(IunDum1+12)=6),IunDum1+12,""))</f>
        <v>44722</v>
      </c>
      <c r="P24" s="40">
        <f>IF(DAY(IunDum1)=1,IF(AND(YEAR(IunDum1+6)=AnCalendar,MONTH(IunDum1+6)=6),IunDum1+6,""),IF(AND(YEAR(IunDum1+13)=AnCalendar,MONTH(IunDum1+13)=6),IunDum1+13,""))</f>
        <v>44723</v>
      </c>
      <c r="Q24" s="40">
        <f>IF(DAY(IunDum1)=1,IF(AND(YEAR(IunDum1+7)=AnCalendar,MONTH(IunDum1+7)=6),IunDum1+7,""),IF(AND(YEAR(IunDum1+14)=AnCalendar,MONTH(IunDum1+14)=6),IunDum1+14,""))</f>
        <v>44724</v>
      </c>
      <c r="R24" s="2"/>
      <c r="S24" s="5"/>
      <c r="U24" s="10"/>
      <c r="V24" s="32"/>
      <c r="W24" s="32"/>
      <c r="Z24" s="2"/>
      <c r="AH24" s="2"/>
      <c r="AP24" s="2"/>
    </row>
    <row r="25" spans="1:42" ht="15" customHeight="1" x14ac:dyDescent="0.2">
      <c r="B25" s="2"/>
      <c r="C25" s="40">
        <f>IF(DAY(MaiDum1)=1,IF(AND(YEAR(MaiDum1+8)=AnCalendar,MONTH(MaiDum1+8)=5),MaiDum1+8,""),IF(AND(YEAR(MaiDum1+15)=AnCalendar,MONTH(MaiDum1+15)=5),MaiDum1+15,""))</f>
        <v>44690</v>
      </c>
      <c r="D25" s="40">
        <f>IF(DAY(MaiDum1)=1,IF(AND(YEAR(MaiDum1+9)=AnCalendar,MONTH(MaiDum1+9)=5),MaiDum1+9,""),IF(AND(YEAR(MaiDum1+16)=AnCalendar,MONTH(MaiDum1+16)=5),MaiDum1+16,""))</f>
        <v>44691</v>
      </c>
      <c r="E25" s="40">
        <f>IF(DAY(MaiDum1)=1,IF(AND(YEAR(MaiDum1+10)=AnCalendar,MONTH(MaiDum1+10)=5),MaiDum1+10,""),IF(AND(YEAR(MaiDum1+17)=AnCalendar,MONTH(MaiDum1+17)=5),MaiDum1+17,""))</f>
        <v>44692</v>
      </c>
      <c r="F25" s="40">
        <f>IF(DAY(MaiDum1)=1,IF(AND(YEAR(MaiDum1+11)=AnCalendar,MONTH(MaiDum1+11)=5),MaiDum1+11,""),IF(AND(YEAR(MaiDum1+18)=AnCalendar,MONTH(MaiDum1+18)=5),MaiDum1+18,""))</f>
        <v>44693</v>
      </c>
      <c r="G25" s="40">
        <f>IF(DAY(MaiDum1)=1,IF(AND(YEAR(MaiDum1+12)=AnCalendar,MONTH(MaiDum1+12)=5),MaiDum1+12,""),IF(AND(YEAR(MaiDum1+19)=AnCalendar,MONTH(MaiDum1+19)=5),MaiDum1+19,""))</f>
        <v>44694</v>
      </c>
      <c r="H25" s="40">
        <f>IF(DAY(MaiDum1)=1,IF(AND(YEAR(MaiDum1+13)=AnCalendar,MONTH(MaiDum1+13)=5),MaiDum1+13,""),IF(AND(YEAR(MaiDum1+20)=AnCalendar,MONTH(MaiDum1+20)=5),MaiDum1+20,""))</f>
        <v>44695</v>
      </c>
      <c r="I25" s="40">
        <f>IF(DAY(MaiDum1)=1,IF(AND(YEAR(MaiDum1+14)=AnCalendar,MONTH(MaiDum1+14)=5),MaiDum1+14,""),IF(AND(YEAR(MaiDum1+21)=AnCalendar,MONTH(MaiDum1+21)=5),MaiDum1+21,""))</f>
        <v>44696</v>
      </c>
      <c r="J25" s="40"/>
      <c r="K25" s="40">
        <f>IF(DAY(IunDum1)=1,IF(AND(YEAR(IunDum1+8)=AnCalendar,MONTH(IunDum1+8)=6),IunDum1+8,""),IF(AND(YEAR(IunDum1+15)=AnCalendar,MONTH(IunDum1+15)=6),IunDum1+15,""))</f>
        <v>44725</v>
      </c>
      <c r="L25" s="40">
        <f>IF(DAY(IunDum1)=1,IF(AND(YEAR(IunDum1+9)=AnCalendar,MONTH(IunDum1+9)=6),IunDum1+9,""),IF(AND(YEAR(IunDum1+16)=AnCalendar,MONTH(IunDum1+16)=6),IunDum1+16,""))</f>
        <v>44726</v>
      </c>
      <c r="M25" s="40">
        <f>IF(DAY(IunDum1)=1,IF(AND(YEAR(IunDum1+10)=AnCalendar,MONTH(IunDum1+10)=6),IunDum1+10,""),IF(AND(YEAR(IunDum1+17)=AnCalendar,MONTH(IunDum1+17)=6),IunDum1+17,""))</f>
        <v>44727</v>
      </c>
      <c r="N25" s="40">
        <f>IF(DAY(IunDum1)=1,IF(AND(YEAR(IunDum1+11)=AnCalendar,MONTH(IunDum1+11)=6),IunDum1+11,""),IF(AND(YEAR(IunDum1+18)=AnCalendar,MONTH(IunDum1+18)=6),IunDum1+18,""))</f>
        <v>44728</v>
      </c>
      <c r="O25" s="40">
        <f>IF(DAY(IunDum1)=1,IF(AND(YEAR(IunDum1+12)=AnCalendar,MONTH(IunDum1+12)=6),IunDum1+12,""),IF(AND(YEAR(IunDum1+19)=AnCalendar,MONTH(IunDum1+19)=6),IunDum1+19,""))</f>
        <v>44729</v>
      </c>
      <c r="P25" s="40">
        <f>IF(DAY(IunDum1)=1,IF(AND(YEAR(IunDum1+13)=AnCalendar,MONTH(IunDum1+13)=6),IunDum1+13,""),IF(AND(YEAR(IunDum1+20)=AnCalendar,MONTH(IunDum1+20)=6),IunDum1+20,""))</f>
        <v>44730</v>
      </c>
      <c r="Q25" s="40">
        <f>IF(DAY(IunDum1)=1,IF(AND(YEAR(IunDum1+14)=AnCalendar,MONTH(IunDum1+14)=6),IunDum1+14,""),IF(AND(YEAR(IunDum1+21)=AnCalendar,MONTH(IunDum1+21)=6),IunDum1+21,""))</f>
        <v>44731</v>
      </c>
      <c r="R25" s="2"/>
      <c r="S25" s="5"/>
      <c r="U25" s="12"/>
      <c r="V25" s="32"/>
      <c r="W25" s="32"/>
      <c r="Z25" s="2"/>
      <c r="AH25" s="2"/>
      <c r="AP25" s="2"/>
    </row>
    <row r="26" spans="1:42" ht="15" customHeight="1" x14ac:dyDescent="0.2">
      <c r="B26" s="2"/>
      <c r="C26" s="40">
        <f>IF(DAY(MaiDum1)=1,IF(AND(YEAR(MaiDum1+15)=AnCalendar,MONTH(MaiDum1+15)=5),MaiDum1+15,""),IF(AND(YEAR(MaiDum1+22)=AnCalendar,MONTH(MaiDum1+22)=5),MaiDum1+22,""))</f>
        <v>44697</v>
      </c>
      <c r="D26" s="40">
        <f>IF(DAY(MaiDum1)=1,IF(AND(YEAR(MaiDum1+16)=AnCalendar,MONTH(MaiDum1+16)=5),MaiDum1+16,""),IF(AND(YEAR(MaiDum1+23)=AnCalendar,MONTH(MaiDum1+23)=5),MaiDum1+23,""))</f>
        <v>44698</v>
      </c>
      <c r="E26" s="40">
        <f>IF(DAY(MaiDum1)=1,IF(AND(YEAR(MaiDum1+17)=AnCalendar,MONTH(MaiDum1+17)=5),MaiDum1+17,""),IF(AND(YEAR(MaiDum1+24)=AnCalendar,MONTH(MaiDum1+24)=5),MaiDum1+24,""))</f>
        <v>44699</v>
      </c>
      <c r="F26" s="40">
        <f>IF(DAY(MaiDum1)=1,IF(AND(YEAR(MaiDum1+18)=AnCalendar,MONTH(MaiDum1+18)=5),MaiDum1+18,""),IF(AND(YEAR(MaiDum1+25)=AnCalendar,MONTH(MaiDum1+25)=5),MaiDum1+25,""))</f>
        <v>44700</v>
      </c>
      <c r="G26" s="40">
        <f>IF(DAY(MaiDum1)=1,IF(AND(YEAR(MaiDum1+19)=AnCalendar,MONTH(MaiDum1+19)=5),MaiDum1+19,""),IF(AND(YEAR(MaiDum1+26)=AnCalendar,MONTH(MaiDum1+26)=5),MaiDum1+26,""))</f>
        <v>44701</v>
      </c>
      <c r="H26" s="40">
        <f>IF(DAY(MaiDum1)=1,IF(AND(YEAR(MaiDum1+20)=AnCalendar,MONTH(MaiDum1+20)=5),MaiDum1+20,""),IF(AND(YEAR(MaiDum1+27)=AnCalendar,MONTH(MaiDum1+27)=5),MaiDum1+27,""))</f>
        <v>44702</v>
      </c>
      <c r="I26" s="40">
        <f>IF(DAY(MaiDum1)=1,IF(AND(YEAR(MaiDum1+21)=AnCalendar,MONTH(MaiDum1+21)=5),MaiDum1+21,""),IF(AND(YEAR(MaiDum1+28)=AnCalendar,MONTH(MaiDum1+28)=5),MaiDum1+28,""))</f>
        <v>44703</v>
      </c>
      <c r="J26" s="40"/>
      <c r="K26" s="40">
        <f>IF(DAY(IunDum1)=1,IF(AND(YEAR(IunDum1+15)=AnCalendar,MONTH(IunDum1+15)=6),IunDum1+15,""),IF(AND(YEAR(IunDum1+22)=AnCalendar,MONTH(IunDum1+22)=6),IunDum1+22,""))</f>
        <v>44732</v>
      </c>
      <c r="L26" s="40">
        <f>IF(DAY(IunDum1)=1,IF(AND(YEAR(IunDum1+16)=AnCalendar,MONTH(IunDum1+16)=6),IunDum1+16,""),IF(AND(YEAR(IunDum1+23)=AnCalendar,MONTH(IunDum1+23)=6),IunDum1+23,""))</f>
        <v>44733</v>
      </c>
      <c r="M26" s="40">
        <f>IF(DAY(IunDum1)=1,IF(AND(YEAR(IunDum1+17)=AnCalendar,MONTH(IunDum1+17)=6),IunDum1+17,""),IF(AND(YEAR(IunDum1+24)=AnCalendar,MONTH(IunDum1+24)=6),IunDum1+24,""))</f>
        <v>44734</v>
      </c>
      <c r="N26" s="40">
        <f>IF(DAY(IunDum1)=1,IF(AND(YEAR(IunDum1+18)=AnCalendar,MONTH(IunDum1+18)=6),IunDum1+18,""),IF(AND(YEAR(IunDum1+25)=AnCalendar,MONTH(IunDum1+25)=6),IunDum1+25,""))</f>
        <v>44735</v>
      </c>
      <c r="O26" s="40">
        <f>IF(DAY(IunDum1)=1,IF(AND(YEAR(IunDum1+19)=AnCalendar,MONTH(IunDum1+19)=6),IunDum1+19,""),IF(AND(YEAR(IunDum1+26)=AnCalendar,MONTH(IunDum1+26)=6),IunDum1+26,""))</f>
        <v>44736</v>
      </c>
      <c r="P26" s="40">
        <f>IF(DAY(IunDum1)=1,IF(AND(YEAR(IunDum1+20)=AnCalendar,MONTH(IunDum1+20)=6),IunDum1+20,""),IF(AND(YEAR(IunDum1+27)=AnCalendar,MONTH(IunDum1+27)=6),IunDum1+27,""))</f>
        <v>44737</v>
      </c>
      <c r="Q26" s="40">
        <f>IF(DAY(IunDum1)=1,IF(AND(YEAR(IunDum1+21)=AnCalendar,MONTH(IunDum1+21)=6),IunDum1+21,""),IF(AND(YEAR(IunDum1+28)=AnCalendar,MONTH(IunDum1+28)=6),IunDum1+28,""))</f>
        <v>44738</v>
      </c>
      <c r="R26" s="2"/>
      <c r="S26" s="5"/>
      <c r="U26" s="9"/>
      <c r="V26" s="32"/>
      <c r="W26" s="32"/>
      <c r="Z26" s="2"/>
      <c r="AH26" s="2"/>
      <c r="AP26" s="2"/>
    </row>
    <row r="27" spans="1:42" ht="15" customHeight="1" x14ac:dyDescent="0.2">
      <c r="B27" s="2"/>
      <c r="C27" s="40">
        <f>IF(DAY(MaiDum1)=1,IF(AND(YEAR(MaiDum1+22)=AnCalendar,MONTH(MaiDum1+22)=5),MaiDum1+22,""),IF(AND(YEAR(MaiDum1+29)=AnCalendar,MONTH(MaiDum1+29)=5),MaiDum1+29,""))</f>
        <v>44704</v>
      </c>
      <c r="D27" s="40">
        <f>IF(DAY(MaiDum1)=1,IF(AND(YEAR(MaiDum1+23)=AnCalendar,MONTH(MaiDum1+23)=5),MaiDum1+23,""),IF(AND(YEAR(MaiDum1+30)=AnCalendar,MONTH(MaiDum1+30)=5),MaiDum1+30,""))</f>
        <v>44705</v>
      </c>
      <c r="E27" s="40">
        <f>IF(DAY(MaiDum1)=1,IF(AND(YEAR(MaiDum1+24)=AnCalendar,MONTH(MaiDum1+24)=5),MaiDum1+24,""),IF(AND(YEAR(MaiDum1+31)=AnCalendar,MONTH(MaiDum1+31)=5),MaiDum1+31,""))</f>
        <v>44706</v>
      </c>
      <c r="F27" s="40">
        <f>IF(DAY(MaiDum1)=1,IF(AND(YEAR(MaiDum1+25)=AnCalendar,MONTH(MaiDum1+25)=5),MaiDum1+25,""),IF(AND(YEAR(MaiDum1+32)=AnCalendar,MONTH(MaiDum1+32)=5),MaiDum1+32,""))</f>
        <v>44707</v>
      </c>
      <c r="G27" s="40">
        <f>IF(DAY(MaiDum1)=1,IF(AND(YEAR(MaiDum1+26)=AnCalendar,MONTH(MaiDum1+26)=5),MaiDum1+26,""),IF(AND(YEAR(MaiDum1+33)=AnCalendar,MONTH(MaiDum1+33)=5),MaiDum1+33,""))</f>
        <v>44708</v>
      </c>
      <c r="H27" s="40">
        <f>IF(DAY(MaiDum1)=1,IF(AND(YEAR(MaiDum1+27)=AnCalendar,MONTH(MaiDum1+27)=5),MaiDum1+27,""),IF(AND(YEAR(MaiDum1+34)=AnCalendar,MONTH(MaiDum1+34)=5),MaiDum1+34,""))</f>
        <v>44709</v>
      </c>
      <c r="I27" s="40">
        <f>IF(DAY(MaiDum1)=1,IF(AND(YEAR(MaiDum1+28)=AnCalendar,MONTH(MaiDum1+28)=5),MaiDum1+28,""),IF(AND(YEAR(MaiDum1+35)=AnCalendar,MONTH(MaiDum1+35)=5),MaiDum1+35,""))</f>
        <v>44710</v>
      </c>
      <c r="J27" s="40"/>
      <c r="K27" s="40">
        <f>IF(DAY(IunDum1)=1,IF(AND(YEAR(IunDum1+22)=AnCalendar,MONTH(IunDum1+22)=6),IunDum1+22,""),IF(AND(YEAR(IunDum1+29)=AnCalendar,MONTH(IunDum1+29)=6),IunDum1+29,""))</f>
        <v>44739</v>
      </c>
      <c r="L27" s="40">
        <f>IF(DAY(IunDum1)=1,IF(AND(YEAR(IunDum1+23)=AnCalendar,MONTH(IunDum1+23)=6),IunDum1+23,""),IF(AND(YEAR(IunDum1+30)=AnCalendar,MONTH(IunDum1+30)=6),IunDum1+30,""))</f>
        <v>44740</v>
      </c>
      <c r="M27" s="40">
        <f>IF(DAY(IunDum1)=1,IF(AND(YEAR(IunDum1+24)=AnCalendar,MONTH(IunDum1+24)=6),IunDum1+24,""),IF(AND(YEAR(IunDum1+31)=AnCalendar,MONTH(IunDum1+31)=6),IunDum1+31,""))</f>
        <v>44741</v>
      </c>
      <c r="N27" s="40">
        <f>IF(DAY(IunDum1)=1,IF(AND(YEAR(IunDum1+25)=AnCalendar,MONTH(IunDum1+25)=6),IunDum1+25,""),IF(AND(YEAR(IunDum1+32)=AnCalendar,MONTH(IunDum1+32)=6),IunDum1+32,""))</f>
        <v>44742</v>
      </c>
      <c r="O27" s="40" t="str">
        <f>IF(DAY(IunDum1)=1,IF(AND(YEAR(IunDum1+26)=AnCalendar,MONTH(IunDum1+26)=6),IunDum1+26,""),IF(AND(YEAR(IunDum1+33)=AnCalendar,MONTH(IunDum1+33)=6),IunDum1+33,""))</f>
        <v/>
      </c>
      <c r="P27" s="40" t="str">
        <f>IF(DAY(IunDum1)=1,IF(AND(YEAR(IunDum1+27)=AnCalendar,MONTH(IunDum1+27)=6),IunDum1+27,""),IF(AND(YEAR(IunDum1+34)=AnCalendar,MONTH(IunDum1+34)=6),IunDum1+34,""))</f>
        <v/>
      </c>
      <c r="Q27" s="40" t="str">
        <f>IF(DAY(IunDum1)=1,IF(AND(YEAR(IunDum1+28)=AnCalendar,MONTH(IunDum1+28)=6),IunDum1+28,""),IF(AND(YEAR(IunDum1+35)=AnCalendar,MONTH(IunDum1+35)=6),IunDum1+35,""))</f>
        <v/>
      </c>
      <c r="R27" s="2"/>
      <c r="S27" s="5"/>
      <c r="U27" s="10"/>
      <c r="V27" s="32"/>
      <c r="W27" s="32"/>
      <c r="Z27" s="2"/>
      <c r="AH27" s="2"/>
      <c r="AP27" s="2"/>
    </row>
    <row r="28" spans="1:42" ht="15" customHeight="1" x14ac:dyDescent="0.2">
      <c r="B28" s="2"/>
      <c r="C28" s="40">
        <f>IF(DAY(MaiDum1)=1,IF(AND(YEAR(MaiDum1+29)=AnCalendar,MONTH(MaiDum1+29)=5),MaiDum1+29,""),IF(AND(YEAR(MaiDum1+36)=AnCalendar,MONTH(MaiDum1+36)=5),MaiDum1+36,""))</f>
        <v>44711</v>
      </c>
      <c r="D28" s="40">
        <f>IF(DAY(MaiDum1)=1,IF(AND(YEAR(MaiDum1+30)=AnCalendar,MONTH(MaiDum1+30)=5),MaiDum1+30,""),IF(AND(YEAR(MaiDum1+37)=AnCalendar,MONTH(MaiDum1+37)=5),MaiDum1+37,""))</f>
        <v>44712</v>
      </c>
      <c r="E28" s="40" t="str">
        <f>IF(DAY(MaiDum1)=1,IF(AND(YEAR(MaiDum1+31)=AnCalendar,MONTH(MaiDum1+31)=5),MaiDum1+31,""),IF(AND(YEAR(MaiDum1+38)=AnCalendar,MONTH(MaiDum1+38)=5),MaiDum1+38,""))</f>
        <v/>
      </c>
      <c r="F28" s="40" t="str">
        <f>IF(DAY(MaiDum1)=1,IF(AND(YEAR(MaiDum1+32)=AnCalendar,MONTH(MaiDum1+32)=5),MaiDum1+32,""),IF(AND(YEAR(MaiDum1+39)=AnCalendar,MONTH(MaiDum1+39)=5),MaiDum1+39,""))</f>
        <v/>
      </c>
      <c r="G28" s="40" t="str">
        <f>IF(DAY(MaiDum1)=1,IF(AND(YEAR(MaiDum1+33)=AnCalendar,MONTH(MaiDum1+33)=5),MaiDum1+33,""),IF(AND(YEAR(MaiDum1+40)=AnCalendar,MONTH(MaiDum1+40)=5),MaiDum1+40,""))</f>
        <v/>
      </c>
      <c r="H28" s="40" t="str">
        <f>IF(DAY(MaiDum1)=1,IF(AND(YEAR(MaiDum1+34)=AnCalendar,MONTH(MaiDum1+34)=5),MaiDum1+34,""),IF(AND(YEAR(MaiDum1+41)=AnCalendar,MONTH(MaiDum1+41)=5),MaiDum1+41,""))</f>
        <v/>
      </c>
      <c r="I28" s="40" t="str">
        <f>IF(DAY(MaiDum1)=1,IF(AND(YEAR(MaiDum1+35)=AnCalendar,MONTH(MaiDum1+35)=5),MaiDum1+35,""),IF(AND(YEAR(MaiDum1+42)=AnCalendar,MONTH(MaiDum1+42)=5),MaiDum1+42,""))</f>
        <v/>
      </c>
      <c r="J28" s="40"/>
      <c r="K28" s="40" t="str">
        <f>IF(DAY(IunDum1)=1,IF(AND(YEAR(IunDum1+29)=AnCalendar,MONTH(IunDum1+29)=6),IunDum1+29,""),IF(AND(YEAR(IunDum1+36)=AnCalendar,MONTH(IunDum1+36)=6),IunDum1+36,""))</f>
        <v/>
      </c>
      <c r="L28" s="40" t="str">
        <f>IF(DAY(IunDum1)=1,IF(AND(YEAR(IunDum1+30)=AnCalendar,MONTH(IunDum1+30)=6),IunDum1+30,""),IF(AND(YEAR(IunDum1+37)=AnCalendar,MONTH(IunDum1+37)=6),IunDum1+37,""))</f>
        <v/>
      </c>
      <c r="M28" s="40" t="str">
        <f>IF(DAY(IunDum1)=1,IF(AND(YEAR(IunDum1+31)=AnCalendar,MONTH(IunDum1+31)=6),IunDum1+31,""),IF(AND(YEAR(IunDum1+38)=AnCalendar,MONTH(IunDum1+38)=6),IunDum1+38,""))</f>
        <v/>
      </c>
      <c r="N28" s="40" t="str">
        <f>IF(DAY(IunDum1)=1,IF(AND(YEAR(IunDum1+32)=AnCalendar,MONTH(IunDum1+32)=6),IunDum1+32,""),IF(AND(YEAR(IunDum1+39)=AnCalendar,MONTH(IunDum1+39)=6),IunDum1+39,""))</f>
        <v/>
      </c>
      <c r="O28" s="40" t="str">
        <f>IF(DAY(IunDum1)=1,IF(AND(YEAR(IunDum1+33)=AnCalendar,MONTH(IunDum1+33)=6),IunDum1+33,""),IF(AND(YEAR(IunDum1+40)=AnCalendar,MONTH(IunDum1+40)=6),IunDum1+40,""))</f>
        <v/>
      </c>
      <c r="P28" s="40" t="str">
        <f>IF(DAY(IunDum1)=1,IF(AND(YEAR(IunDum1+34)=AnCalendar,MONTH(IunDum1+34)=6),IunDum1+34,""),IF(AND(YEAR(IunDum1+41)=AnCalendar,MONTH(IunDum1+41)=6),IunDum1+41,""))</f>
        <v/>
      </c>
      <c r="Q28" s="40" t="str">
        <f>IF(DAY(IunDum1)=1,IF(AND(YEAR(IunDum1+35)=AnCalendar,MONTH(IunDum1+35)=6),IunDum1+35,""),IF(AND(YEAR(IunDum1+42)=AnCalendar,MONTH(IunDum1+42)=6),IunDum1+42,""))</f>
        <v/>
      </c>
      <c r="R28" s="2"/>
      <c r="S28" s="5"/>
      <c r="U28" s="12"/>
      <c r="V28" s="32"/>
      <c r="W28" s="32"/>
      <c r="Z28" s="2"/>
      <c r="AH28" s="2"/>
      <c r="AP28" s="2"/>
    </row>
    <row r="29" spans="1:42" ht="15" customHeight="1" x14ac:dyDescent="0.2">
      <c r="B29" s="2"/>
      <c r="J29" s="40"/>
      <c r="R29" s="2"/>
      <c r="S29" s="5"/>
      <c r="U29" s="9"/>
      <c r="V29" s="32"/>
      <c r="W29" s="32"/>
      <c r="Z29" s="2"/>
      <c r="AH29" s="2"/>
      <c r="AP29" s="2"/>
    </row>
    <row r="30" spans="1:42" ht="15" customHeight="1" x14ac:dyDescent="0.2">
      <c r="A30" s="29" t="s">
        <v>15</v>
      </c>
      <c r="B30" s="2"/>
      <c r="C30" s="35" t="s">
        <v>30</v>
      </c>
      <c r="D30" s="35"/>
      <c r="E30" s="35"/>
      <c r="F30" s="35"/>
      <c r="G30" s="35"/>
      <c r="H30" s="35"/>
      <c r="I30" s="35"/>
      <c r="J30" s="40"/>
      <c r="K30" s="35" t="s">
        <v>42</v>
      </c>
      <c r="L30" s="35"/>
      <c r="M30" s="35"/>
      <c r="N30" s="35"/>
      <c r="O30" s="35"/>
      <c r="P30" s="35"/>
      <c r="Q30" s="35"/>
      <c r="S30" s="6"/>
      <c r="U30" s="10"/>
      <c r="V30" s="32"/>
      <c r="W30" s="32"/>
      <c r="X30" s="2"/>
      <c r="Y30" s="2"/>
      <c r="Z30" s="2"/>
      <c r="AH30" s="2"/>
      <c r="AP30" s="2"/>
    </row>
    <row r="31" spans="1:42" ht="15" customHeight="1" x14ac:dyDescent="0.2">
      <c r="A31" s="29" t="s">
        <v>16</v>
      </c>
      <c r="C31" s="22" t="s">
        <v>27</v>
      </c>
      <c r="D31" s="22" t="s">
        <v>33</v>
      </c>
      <c r="E31" s="22" t="s">
        <v>34</v>
      </c>
      <c r="F31" s="22" t="s">
        <v>35</v>
      </c>
      <c r="G31" s="22" t="s">
        <v>36</v>
      </c>
      <c r="H31" s="22" t="s">
        <v>37</v>
      </c>
      <c r="I31" s="22" t="s">
        <v>38</v>
      </c>
      <c r="J31" s="40"/>
      <c r="K31" s="22" t="s">
        <v>27</v>
      </c>
      <c r="L31" s="22" t="s">
        <v>33</v>
      </c>
      <c r="M31" s="22" t="s">
        <v>34</v>
      </c>
      <c r="N31" s="22" t="s">
        <v>35</v>
      </c>
      <c r="O31" s="22" t="s">
        <v>36</v>
      </c>
      <c r="P31" s="22" t="s">
        <v>37</v>
      </c>
      <c r="Q31" s="22" t="s">
        <v>38</v>
      </c>
      <c r="S31" s="5"/>
      <c r="U31" s="12"/>
      <c r="V31" s="32"/>
      <c r="W31" s="32"/>
    </row>
    <row r="32" spans="1:42" ht="15" customHeight="1" x14ac:dyDescent="0.2">
      <c r="A32" s="29"/>
      <c r="C32" s="40" t="str">
        <f>IF(DAY(IulDum1)=1,"",IF(AND(YEAR(IulDum1+1)=AnCalendar,MONTH(IulDum1+1)=7),IulDum1+1,""))</f>
        <v/>
      </c>
      <c r="D32" s="40" t="str">
        <f>IF(DAY(IulDum1)=1,"",IF(AND(YEAR(IulDum1+2)=AnCalendar,MONTH(IulDum1+2)=7),IulDum1+2,""))</f>
        <v/>
      </c>
      <c r="E32" s="40" t="str">
        <f>IF(DAY(IulDum1)=1,"",IF(AND(YEAR(IulDum1+3)=AnCalendar,MONTH(IulDum1+3)=7),IulDum1+3,""))</f>
        <v/>
      </c>
      <c r="F32" s="40" t="str">
        <f>IF(DAY(IulDum1)=1,"",IF(AND(YEAR(IulDum1+4)=AnCalendar,MONTH(IulDum1+4)=7),IulDum1+4,""))</f>
        <v/>
      </c>
      <c r="G32" s="40">
        <f>IF(DAY(IulDum1)=1,"",IF(AND(YEAR(IulDum1+5)=AnCalendar,MONTH(IulDum1+5)=7),IulDum1+5,""))</f>
        <v>44743</v>
      </c>
      <c r="H32" s="40">
        <f>IF(DAY(IulDum1)=1,"",IF(AND(YEAR(IulDum1+6)=AnCalendar,MONTH(IulDum1+6)=7),IulDum1+6,""))</f>
        <v>44744</v>
      </c>
      <c r="I32" s="40">
        <f>IF(DAY(IulDum1)=1,IF(AND(YEAR(IulDum1)=AnCalendar,MONTH(IulDum1)=7),IulDum1,""),IF(AND(YEAR(IulDum1+7)=AnCalendar,MONTH(IulDum1+7)=7),IulDum1+7,""))</f>
        <v>44745</v>
      </c>
      <c r="J32" s="2"/>
      <c r="K32" s="40">
        <f>IF(DAY(AugDum1)=1,"",IF(AND(YEAR(AugDum1+1)=AnCalendar,MONTH(AugDum1+1)=8),AugDum1+1,""))</f>
        <v>44774</v>
      </c>
      <c r="L32" s="40">
        <f>IF(DAY(AugDum1)=1,"",IF(AND(YEAR(AugDum1+2)=AnCalendar,MONTH(AugDum1+2)=8),AugDum1+2,""))</f>
        <v>44775</v>
      </c>
      <c r="M32" s="40">
        <f>IF(DAY(AugDum1)=1,"",IF(AND(YEAR(AugDum1+3)=AnCalendar,MONTH(AugDum1+3)=8),AugDum1+3,""))</f>
        <v>44776</v>
      </c>
      <c r="N32" s="40">
        <f>IF(DAY(AugDum1)=1,"",IF(AND(YEAR(AugDum1+4)=AnCalendar,MONTH(AugDum1+4)=8),AugDum1+4,""))</f>
        <v>44777</v>
      </c>
      <c r="O32" s="40">
        <f>IF(DAY(AugDum1)=1,"",IF(AND(YEAR(AugDum1+5)=AnCalendar,MONTH(AugDum1+5)=8),AugDum1+5,""))</f>
        <v>44778</v>
      </c>
      <c r="P32" s="40">
        <f>IF(DAY(AugDum1)=1,"",IF(AND(YEAR(AugDum1+6)=AnCalendar,MONTH(AugDum1+6)=8),AugDum1+6,""))</f>
        <v>44779</v>
      </c>
      <c r="Q32" s="40">
        <f>IF(DAY(AugDum1)=1,IF(AND(YEAR(AugDum1)=AnCalendar,MONTH(AugDum1)=8),AugDum1,""),IF(AND(YEAR(AugDum1+7)=AnCalendar,MONTH(AugDum1+7)=8),AugDum1+7,""))</f>
        <v>44780</v>
      </c>
      <c r="S32" s="5"/>
      <c r="U32" s="9"/>
      <c r="V32" s="32"/>
      <c r="W32" s="32"/>
    </row>
    <row r="33" spans="1:23" ht="15" customHeight="1" x14ac:dyDescent="0.2">
      <c r="A33" s="29"/>
      <c r="C33" s="40">
        <f>IF(DAY(IulDum1)=1,IF(AND(YEAR(IulDum1+1)=AnCalendar,MONTH(IulDum1+1)=7),IulDum1+1,""),IF(AND(YEAR(IulDum1+8)=AnCalendar,MONTH(IulDum1+8)=7),IulDum1+8,""))</f>
        <v>44746</v>
      </c>
      <c r="D33" s="40">
        <f>IF(DAY(IulDum1)=1,IF(AND(YEAR(IulDum1+2)=AnCalendar,MONTH(IulDum1+2)=7),IulDum1+2,""),IF(AND(YEAR(IulDum1+9)=AnCalendar,MONTH(IulDum1+9)=7),IulDum1+9,""))</f>
        <v>44747</v>
      </c>
      <c r="E33" s="40">
        <f>IF(DAY(IulDum1)=1,IF(AND(YEAR(IulDum1+3)=AnCalendar,MONTH(IulDum1+3)=7),IulDum1+3,""),IF(AND(YEAR(IulDum1+10)=AnCalendar,MONTH(IulDum1+10)=7),IulDum1+10,""))</f>
        <v>44748</v>
      </c>
      <c r="F33" s="40">
        <f>IF(DAY(IulDum1)=1,IF(AND(YEAR(IulDum1+4)=AnCalendar,MONTH(IulDum1+4)=7),IulDum1+4,""),IF(AND(YEAR(IulDum1+11)=AnCalendar,MONTH(IulDum1+11)=7),IulDum1+11,""))</f>
        <v>44749</v>
      </c>
      <c r="G33" s="40">
        <f>IF(DAY(IulDum1)=1,IF(AND(YEAR(IulDum1+5)=AnCalendar,MONTH(IulDum1+5)=7),IulDum1+5,""),IF(AND(YEAR(IulDum1+12)=AnCalendar,MONTH(IulDum1+12)=7),IulDum1+12,""))</f>
        <v>44750</v>
      </c>
      <c r="H33" s="40">
        <f>IF(DAY(IulDum1)=1,IF(AND(YEAR(IulDum1+6)=AnCalendar,MONTH(IulDum1+6)=7),IulDum1+6,""),IF(AND(YEAR(IulDum1+13)=AnCalendar,MONTH(IulDum1+13)=7),IulDum1+13,""))</f>
        <v>44751</v>
      </c>
      <c r="I33" s="40">
        <f>IF(DAY(IulDum1)=1,IF(AND(YEAR(IulDum1+7)=AnCalendar,MONTH(IulDum1+7)=7),IulDum1+7,""),IF(AND(YEAR(IulDum1+14)=AnCalendar,MONTH(IulDum1+14)=7),IulDum1+14,""))</f>
        <v>44752</v>
      </c>
      <c r="K33" s="40">
        <f>IF(DAY(AugDum1)=1,IF(AND(YEAR(AugDum1+1)=AnCalendar,MONTH(AugDum1+1)=8),AugDum1+1,""),IF(AND(YEAR(AugDum1+8)=AnCalendar,MONTH(AugDum1+8)=8),AugDum1+8,""))</f>
        <v>44781</v>
      </c>
      <c r="L33" s="40">
        <f>IF(DAY(AugDum1)=1,IF(AND(YEAR(AugDum1+2)=AnCalendar,MONTH(AugDum1+2)=8),AugDum1+2,""),IF(AND(YEAR(AugDum1+9)=AnCalendar,MONTH(AugDum1+9)=8),AugDum1+9,""))</f>
        <v>44782</v>
      </c>
      <c r="M33" s="40">
        <f>IF(DAY(AugDum1)=1,IF(AND(YEAR(AugDum1+3)=AnCalendar,MONTH(AugDum1+3)=8),AugDum1+3,""),IF(AND(YEAR(AugDum1+10)=AnCalendar,MONTH(AugDum1+10)=8),AugDum1+10,""))</f>
        <v>44783</v>
      </c>
      <c r="N33" s="40">
        <f>IF(DAY(AugDum1)=1,IF(AND(YEAR(AugDum1+4)=AnCalendar,MONTH(AugDum1+4)=8),AugDum1+4,""),IF(AND(YEAR(AugDum1+11)=AnCalendar,MONTH(AugDum1+11)=8),AugDum1+11,""))</f>
        <v>44784</v>
      </c>
      <c r="O33" s="40">
        <f>IF(DAY(AugDum1)=1,IF(AND(YEAR(AugDum1+5)=AnCalendar,MONTH(AugDum1+5)=8),AugDum1+5,""),IF(AND(YEAR(AugDum1+12)=AnCalendar,MONTH(AugDum1+12)=8),AugDum1+12,""))</f>
        <v>44785</v>
      </c>
      <c r="P33" s="40">
        <f>IF(DAY(AugDum1)=1,IF(AND(YEAR(AugDum1+6)=AnCalendar,MONTH(AugDum1+6)=8),AugDum1+6,""),IF(AND(YEAR(AugDum1+13)=AnCalendar,MONTH(AugDum1+13)=8),AugDum1+13,""))</f>
        <v>44786</v>
      </c>
      <c r="Q33" s="40">
        <f>IF(DAY(AugDum1)=1,IF(AND(YEAR(AugDum1+7)=AnCalendar,MONTH(AugDum1+7)=8),AugDum1+7,""),IF(AND(YEAR(AugDum1+14)=AnCalendar,MONTH(AugDum1+14)=8),AugDum1+14,""))</f>
        <v>44787</v>
      </c>
      <c r="S33" s="5"/>
      <c r="U33" s="10"/>
      <c r="V33" s="32"/>
      <c r="W33" s="32"/>
    </row>
    <row r="34" spans="1:23" ht="15" customHeight="1" x14ac:dyDescent="0.2">
      <c r="C34" s="40">
        <f>IF(DAY(IulDum1)=1,IF(AND(YEAR(IulDum1+8)=AnCalendar,MONTH(IulDum1+8)=7),IulDum1+8,""),IF(AND(YEAR(IulDum1+15)=AnCalendar,MONTH(IulDum1+15)=7),IulDum1+15,""))</f>
        <v>44753</v>
      </c>
      <c r="D34" s="40">
        <f>IF(DAY(IulDum1)=1,IF(AND(YEAR(IulDum1+9)=AnCalendar,MONTH(IulDum1+9)=7),IulDum1+9,""),IF(AND(YEAR(IulDum1+16)=AnCalendar,MONTH(IulDum1+16)=7),IulDum1+16,""))</f>
        <v>44754</v>
      </c>
      <c r="E34" s="40">
        <f>IF(DAY(IulDum1)=1,IF(AND(YEAR(IulDum1+10)=AnCalendar,MONTH(IulDum1+10)=7),IulDum1+10,""),IF(AND(YEAR(IulDum1+17)=AnCalendar,MONTH(IulDum1+17)=7),IulDum1+17,""))</f>
        <v>44755</v>
      </c>
      <c r="F34" s="40">
        <f>IF(DAY(IulDum1)=1,IF(AND(YEAR(IulDum1+11)=AnCalendar,MONTH(IulDum1+11)=7),IulDum1+11,""),IF(AND(YEAR(IulDum1+18)=AnCalendar,MONTH(IulDum1+18)=7),IulDum1+18,""))</f>
        <v>44756</v>
      </c>
      <c r="G34" s="40">
        <f>IF(DAY(IulDum1)=1,IF(AND(YEAR(IulDum1+12)=AnCalendar,MONTH(IulDum1+12)=7),IulDum1+12,""),IF(AND(YEAR(IulDum1+19)=AnCalendar,MONTH(IulDum1+19)=7),IulDum1+19,""))</f>
        <v>44757</v>
      </c>
      <c r="H34" s="40">
        <f>IF(DAY(IulDum1)=1,IF(AND(YEAR(IulDum1+13)=AnCalendar,MONTH(IulDum1+13)=7),IulDum1+13,""),IF(AND(YEAR(IulDum1+20)=AnCalendar,MONTH(IulDum1+20)=7),IulDum1+20,""))</f>
        <v>44758</v>
      </c>
      <c r="I34" s="40">
        <f>IF(DAY(IulDum1)=1,IF(AND(YEAR(IulDum1+14)=AnCalendar,MONTH(IulDum1+14)=7),IulDum1+14,""),IF(AND(YEAR(IulDum1+21)=AnCalendar,MONTH(IulDum1+21)=7),IulDum1+21,""))</f>
        <v>44759</v>
      </c>
      <c r="K34" s="40">
        <f>IF(DAY(AugDum1)=1,IF(AND(YEAR(AugDum1+8)=AnCalendar,MONTH(AugDum1+8)=8),AugDum1+8,""),IF(AND(YEAR(AugDum1+15)=AnCalendar,MONTH(AugDum1+15)=8),AugDum1+15,""))</f>
        <v>44788</v>
      </c>
      <c r="L34" s="40">
        <f>IF(DAY(AugDum1)=1,IF(AND(YEAR(AugDum1+9)=AnCalendar,MONTH(AugDum1+9)=8),AugDum1+9,""),IF(AND(YEAR(AugDum1+16)=AnCalendar,MONTH(AugDum1+16)=8),AugDum1+16,""))</f>
        <v>44789</v>
      </c>
      <c r="M34" s="40">
        <f>IF(DAY(AugDum1)=1,IF(AND(YEAR(AugDum1+10)=AnCalendar,MONTH(AugDum1+10)=8),AugDum1+10,""),IF(AND(YEAR(AugDum1+17)=AnCalendar,MONTH(AugDum1+17)=8),AugDum1+17,""))</f>
        <v>44790</v>
      </c>
      <c r="N34" s="40">
        <f>IF(DAY(AugDum1)=1,IF(AND(YEAR(AugDum1+11)=AnCalendar,MONTH(AugDum1+11)=8),AugDum1+11,""),IF(AND(YEAR(AugDum1+18)=AnCalendar,MONTH(AugDum1+18)=8),AugDum1+18,""))</f>
        <v>44791</v>
      </c>
      <c r="O34" s="40">
        <f>IF(DAY(AugDum1)=1,IF(AND(YEAR(AugDum1+12)=AnCalendar,MONTH(AugDum1+12)=8),AugDum1+12,""),IF(AND(YEAR(AugDum1+19)=AnCalendar,MONTH(AugDum1+19)=8),AugDum1+19,""))</f>
        <v>44792</v>
      </c>
      <c r="P34" s="40">
        <f>IF(DAY(AugDum1)=1,IF(AND(YEAR(AugDum1+13)=AnCalendar,MONTH(AugDum1+13)=8),AugDum1+13,""),IF(AND(YEAR(AugDum1+20)=AnCalendar,MONTH(AugDum1+20)=8),AugDum1+20,""))</f>
        <v>44793</v>
      </c>
      <c r="Q34" s="40">
        <f>IF(DAY(AugDum1)=1,IF(AND(YEAR(AugDum1+14)=AnCalendar,MONTH(AugDum1+14)=8),AugDum1+14,""),IF(AND(YEAR(AugDum1+21)=AnCalendar,MONTH(AugDum1+21)=8),AugDum1+21,""))</f>
        <v>44794</v>
      </c>
      <c r="S34" s="5"/>
      <c r="U34" s="12"/>
      <c r="V34" s="32"/>
      <c r="W34" s="32"/>
    </row>
    <row r="35" spans="1:23" ht="15" customHeight="1" x14ac:dyDescent="0.2">
      <c r="C35" s="40">
        <f>IF(DAY(IulDum1)=1,IF(AND(YEAR(IulDum1+15)=AnCalendar,MONTH(IulDum1+15)=7),IulDum1+15,""),IF(AND(YEAR(IulDum1+22)=AnCalendar,MONTH(IulDum1+22)=7),IulDum1+22,""))</f>
        <v>44760</v>
      </c>
      <c r="D35" s="40">
        <f>IF(DAY(IulDum1)=1,IF(AND(YEAR(IulDum1+16)=AnCalendar,MONTH(IulDum1+16)=7),IulDum1+16,""),IF(AND(YEAR(IulDum1+23)=AnCalendar,MONTH(IulDum1+23)=7),IulDum1+23,""))</f>
        <v>44761</v>
      </c>
      <c r="E35" s="40">
        <f>IF(DAY(IulDum1)=1,IF(AND(YEAR(IulDum1+17)=AnCalendar,MONTH(IulDum1+17)=7),IulDum1+17,""),IF(AND(YEAR(IulDum1+24)=AnCalendar,MONTH(IulDum1+24)=7),IulDum1+24,""))</f>
        <v>44762</v>
      </c>
      <c r="F35" s="40">
        <f>IF(DAY(IulDum1)=1,IF(AND(YEAR(IulDum1+18)=AnCalendar,MONTH(IulDum1+18)=7),IulDum1+18,""),IF(AND(YEAR(IulDum1+25)=AnCalendar,MONTH(IulDum1+25)=7),IulDum1+25,""))</f>
        <v>44763</v>
      </c>
      <c r="G35" s="40">
        <f>IF(DAY(IulDum1)=1,IF(AND(YEAR(IulDum1+19)=AnCalendar,MONTH(IulDum1+19)=7),IulDum1+19,""),IF(AND(YEAR(IulDum1+26)=AnCalendar,MONTH(IulDum1+26)=7),IulDum1+26,""))</f>
        <v>44764</v>
      </c>
      <c r="H35" s="40">
        <f>IF(DAY(IulDum1)=1,IF(AND(YEAR(IulDum1+20)=AnCalendar,MONTH(IulDum1+20)=7),IulDum1+20,""),IF(AND(YEAR(IulDum1+27)=AnCalendar,MONTH(IulDum1+27)=7),IulDum1+27,""))</f>
        <v>44765</v>
      </c>
      <c r="I35" s="40">
        <f>IF(DAY(IulDum1)=1,IF(AND(YEAR(IulDum1+21)=AnCalendar,MONTH(IulDum1+21)=7),IulDum1+21,""),IF(AND(YEAR(IulDum1+28)=AnCalendar,MONTH(IulDum1+28)=7),IulDum1+28,""))</f>
        <v>44766</v>
      </c>
      <c r="K35" s="40">
        <f>IF(DAY(AugDum1)=1,IF(AND(YEAR(AugDum1+15)=AnCalendar,MONTH(AugDum1+15)=8),AugDum1+15,""),IF(AND(YEAR(AugDum1+22)=AnCalendar,MONTH(AugDum1+22)=8),AugDum1+22,""))</f>
        <v>44795</v>
      </c>
      <c r="L35" s="40">
        <f>IF(DAY(AugDum1)=1,IF(AND(YEAR(AugDum1+16)=AnCalendar,MONTH(AugDum1+16)=8),AugDum1+16,""),IF(AND(YEAR(AugDum1+23)=AnCalendar,MONTH(AugDum1+23)=8),AugDum1+23,""))</f>
        <v>44796</v>
      </c>
      <c r="M35" s="40">
        <f>IF(DAY(AugDum1)=1,IF(AND(YEAR(AugDum1+17)=AnCalendar,MONTH(AugDum1+17)=8),AugDum1+17,""),IF(AND(YEAR(AugDum1+24)=AnCalendar,MONTH(AugDum1+24)=8),AugDum1+24,""))</f>
        <v>44797</v>
      </c>
      <c r="N35" s="40">
        <f>IF(DAY(AugDum1)=1,IF(AND(YEAR(AugDum1+18)=AnCalendar,MONTH(AugDum1+18)=8),AugDum1+18,""),IF(AND(YEAR(AugDum1+25)=AnCalendar,MONTH(AugDum1+25)=8),AugDum1+25,""))</f>
        <v>44798</v>
      </c>
      <c r="O35" s="40">
        <f>IF(DAY(AugDum1)=1,IF(AND(YEAR(AugDum1+19)=AnCalendar,MONTH(AugDum1+19)=8),AugDum1+19,""),IF(AND(YEAR(AugDum1+26)=AnCalendar,MONTH(AugDum1+26)=8),AugDum1+26,""))</f>
        <v>44799</v>
      </c>
      <c r="P35" s="40">
        <f>IF(DAY(AugDum1)=1,IF(AND(YEAR(AugDum1+20)=AnCalendar,MONTH(AugDum1+20)=8),AugDum1+20,""),IF(AND(YEAR(AugDum1+27)=AnCalendar,MONTH(AugDum1+27)=8),AugDum1+27,""))</f>
        <v>44800</v>
      </c>
      <c r="Q35" s="40">
        <f>IF(DAY(AugDum1)=1,IF(AND(YEAR(AugDum1+21)=AnCalendar,MONTH(AugDum1+21)=8),AugDum1+21,""),IF(AND(YEAR(AugDum1+28)=AnCalendar,MONTH(AugDum1+28)=8),AugDum1+28,""))</f>
        <v>44801</v>
      </c>
      <c r="S35" s="5"/>
      <c r="U35" s="9"/>
      <c r="V35" s="32"/>
      <c r="W35" s="32"/>
    </row>
    <row r="36" spans="1:23" ht="15" customHeight="1" x14ac:dyDescent="0.2">
      <c r="C36" s="40">
        <f>IF(DAY(IulDum1)=1,IF(AND(YEAR(IulDum1+22)=AnCalendar,MONTH(IulDum1+22)=7),IulDum1+22,""),IF(AND(YEAR(IulDum1+29)=AnCalendar,MONTH(IulDum1+29)=7),IulDum1+29,""))</f>
        <v>44767</v>
      </c>
      <c r="D36" s="40">
        <f>IF(DAY(IulDum1)=1,IF(AND(YEAR(IulDum1+23)=AnCalendar,MONTH(IulDum1+23)=7),IulDum1+23,""),IF(AND(YEAR(IulDum1+30)=AnCalendar,MONTH(IulDum1+30)=7),IulDum1+30,""))</f>
        <v>44768</v>
      </c>
      <c r="E36" s="40">
        <f>IF(DAY(IulDum1)=1,IF(AND(YEAR(IulDum1+24)=AnCalendar,MONTH(IulDum1+24)=7),IulDum1+24,""),IF(AND(YEAR(IulDum1+31)=AnCalendar,MONTH(IulDum1+31)=7),IulDum1+31,""))</f>
        <v>44769</v>
      </c>
      <c r="F36" s="40">
        <f>IF(DAY(IulDum1)=1,IF(AND(YEAR(IulDum1+25)=AnCalendar,MONTH(IulDum1+25)=7),IulDum1+25,""),IF(AND(YEAR(IulDum1+32)=AnCalendar,MONTH(IulDum1+32)=7),IulDum1+32,""))</f>
        <v>44770</v>
      </c>
      <c r="G36" s="40">
        <f>IF(DAY(IulDum1)=1,IF(AND(YEAR(IulDum1+26)=AnCalendar,MONTH(IulDum1+26)=7),IulDum1+26,""),IF(AND(YEAR(IulDum1+33)=AnCalendar,MONTH(IulDum1+33)=7),IulDum1+33,""))</f>
        <v>44771</v>
      </c>
      <c r="H36" s="40">
        <f>IF(DAY(IulDum1)=1,IF(AND(YEAR(IulDum1+27)=AnCalendar,MONTH(IulDum1+27)=7),IulDum1+27,""),IF(AND(YEAR(IulDum1+34)=AnCalendar,MONTH(IulDum1+34)=7),IulDum1+34,""))</f>
        <v>44772</v>
      </c>
      <c r="I36" s="40">
        <f>IF(DAY(IulDum1)=1,IF(AND(YEAR(IulDum1+28)=AnCalendar,MONTH(IulDum1+28)=7),IulDum1+28,""),IF(AND(YEAR(IulDum1+35)=AnCalendar,MONTH(IulDum1+35)=7),IulDum1+35,""))</f>
        <v>44773</v>
      </c>
      <c r="K36" s="40">
        <f>IF(DAY(AugDum1)=1,IF(AND(YEAR(AugDum1+22)=AnCalendar,MONTH(AugDum1+22)=8),AugDum1+22,""),IF(AND(YEAR(AugDum1+29)=AnCalendar,MONTH(AugDum1+29)=8),AugDum1+29,""))</f>
        <v>44802</v>
      </c>
      <c r="L36" s="40">
        <f>IF(DAY(AugDum1)=1,IF(AND(YEAR(AugDum1+23)=AnCalendar,MONTH(AugDum1+23)=8),AugDum1+23,""),IF(AND(YEAR(AugDum1+30)=AnCalendar,MONTH(AugDum1+30)=8),AugDum1+30,""))</f>
        <v>44803</v>
      </c>
      <c r="M36" s="40">
        <f>IF(DAY(AugDum1)=1,IF(AND(YEAR(AugDum1+24)=AnCalendar,MONTH(AugDum1+24)=8),AugDum1+24,""),IF(AND(YEAR(AugDum1+31)=AnCalendar,MONTH(AugDum1+31)=8),AugDum1+31,""))</f>
        <v>44804</v>
      </c>
      <c r="N36" s="40" t="str">
        <f>IF(DAY(AugDum1)=1,IF(AND(YEAR(AugDum1+25)=AnCalendar,MONTH(AugDum1+25)=8),AugDum1+25,""),IF(AND(YEAR(AugDum1+32)=AnCalendar,MONTH(AugDum1+32)=8),AugDum1+32,""))</f>
        <v/>
      </c>
      <c r="O36" s="40" t="str">
        <f>IF(DAY(AugDum1)=1,IF(AND(YEAR(AugDum1+26)=AnCalendar,MONTH(AugDum1+26)=8),AugDum1+26,""),IF(AND(YEAR(AugDum1+33)=AnCalendar,MONTH(AugDum1+33)=8),AugDum1+33,""))</f>
        <v/>
      </c>
      <c r="P36" s="40" t="str">
        <f>IF(DAY(AugDum1)=1,IF(AND(YEAR(AugDum1+27)=AnCalendar,MONTH(AugDum1+27)=8),AugDum1+27,""),IF(AND(YEAR(AugDum1+34)=AnCalendar,MONTH(AugDum1+34)=8),AugDum1+34,""))</f>
        <v/>
      </c>
      <c r="Q36" s="40" t="str">
        <f>IF(DAY(AugDum1)=1,IF(AND(YEAR(AugDum1+28)=AnCalendar,MONTH(AugDum1+28)=8),AugDum1+28,""),IF(AND(YEAR(AugDum1+35)=AnCalendar,MONTH(AugDum1+35)=8),AugDum1+35,""))</f>
        <v/>
      </c>
      <c r="S36" s="5"/>
      <c r="U36" s="10"/>
      <c r="V36" s="32"/>
      <c r="W36" s="32"/>
    </row>
    <row r="37" spans="1:23" ht="15" customHeight="1" x14ac:dyDescent="0.2">
      <c r="C37" s="40" t="str">
        <f>IF(DAY(IulDum1)=1,IF(AND(YEAR(IulDum1+29)=AnCalendar,MONTH(IulDum1+29)=7),IulDum1+29,""),IF(AND(YEAR(IulDum1+36)=AnCalendar,MONTH(IulDum1+36)=7),IulDum1+36,""))</f>
        <v/>
      </c>
      <c r="D37" s="40" t="str">
        <f>IF(DAY(IulDum1)=1,IF(AND(YEAR(IulDum1+30)=AnCalendar,MONTH(IulDum1+30)=7),IulDum1+30,""),IF(AND(YEAR(IulDum1+37)=AnCalendar,MONTH(IulDum1+37)=7),IulDum1+37,""))</f>
        <v/>
      </c>
      <c r="E37" s="40" t="str">
        <f>IF(DAY(IulDum1)=1,IF(AND(YEAR(IulDum1+31)=AnCalendar,MONTH(IulDum1+31)=7),IulDum1+31,""),IF(AND(YEAR(IulDum1+38)=AnCalendar,MONTH(IulDum1+38)=7),IulDum1+38,""))</f>
        <v/>
      </c>
      <c r="F37" s="40" t="str">
        <f>IF(DAY(IulDum1)=1,IF(AND(YEAR(IulDum1+32)=AnCalendar,MONTH(IulDum1+32)=7),IulDum1+32,""),IF(AND(YEAR(IulDum1+39)=AnCalendar,MONTH(IulDum1+39)=7),IulDum1+39,""))</f>
        <v/>
      </c>
      <c r="G37" s="40" t="str">
        <f>IF(DAY(IulDum1)=1,IF(AND(YEAR(IulDum1+33)=AnCalendar,MONTH(IulDum1+33)=7),IulDum1+33,""),IF(AND(YEAR(IulDum1+40)=AnCalendar,MONTH(IulDum1+40)=7),IulDum1+40,""))</f>
        <v/>
      </c>
      <c r="H37" s="40" t="str">
        <f>IF(DAY(IulDum1)=1,IF(AND(YEAR(IulDum1+34)=AnCalendar,MONTH(IulDum1+34)=7),IulDum1+34,""),IF(AND(YEAR(IulDum1+41)=AnCalendar,MONTH(IulDum1+41)=7),IulDum1+41,""))</f>
        <v/>
      </c>
      <c r="I37" s="40" t="str">
        <f>IF(DAY(IulDum1)=1,IF(AND(YEAR(IulDum1+35)=AnCalendar,MONTH(IulDum1+35)=7),IulDum1+35,""),IF(AND(YEAR(IulDum1+42)=AnCalendar,MONTH(IulDum1+42)=7),IulDum1+42,""))</f>
        <v/>
      </c>
      <c r="K37" s="40" t="str">
        <f>IF(DAY(AugDum1)=1,IF(AND(YEAR(AugDum1+29)=AnCalendar,MONTH(AugDum1+29)=8),AugDum1+29,""),IF(AND(YEAR(AugDum1+36)=AnCalendar,MONTH(AugDum1+36)=8),AugDum1+36,""))</f>
        <v/>
      </c>
      <c r="L37" s="40" t="str">
        <f>IF(DAY(AugDum1)=1,IF(AND(YEAR(AugDum1+30)=AnCalendar,MONTH(AugDum1+30)=8),AugDum1+30,""),IF(AND(YEAR(AugDum1+37)=AnCalendar,MONTH(AugDum1+37)=8),AugDum1+37,""))</f>
        <v/>
      </c>
      <c r="M37" s="40" t="str">
        <f>IF(DAY(AugDum1)=1,IF(AND(YEAR(AugDum1+31)=AnCalendar,MONTH(AugDum1+31)=8),AugDum1+31,""),IF(AND(YEAR(AugDum1+38)=AnCalendar,MONTH(AugDum1+38)=8),AugDum1+38,""))</f>
        <v/>
      </c>
      <c r="N37" s="40" t="str">
        <f>IF(DAY(AugDum1)=1,IF(AND(YEAR(AugDum1+32)=AnCalendar,MONTH(AugDum1+32)=8),AugDum1+32,""),IF(AND(YEAR(AugDum1+39)=AnCalendar,MONTH(AugDum1+39)=8),AugDum1+39,""))</f>
        <v/>
      </c>
      <c r="O37" s="40" t="str">
        <f>IF(DAY(AugDum1)=1,IF(AND(YEAR(AugDum1+33)=AnCalendar,MONTH(AugDum1+33)=8),AugDum1+33,""),IF(AND(YEAR(AugDum1+40)=AnCalendar,MONTH(AugDum1+40)=8),AugDum1+40,""))</f>
        <v/>
      </c>
      <c r="P37" s="40" t="str">
        <f>IF(DAY(AugDum1)=1,IF(AND(YEAR(AugDum1+34)=AnCalendar,MONTH(AugDum1+34)=8),AugDum1+34,""),IF(AND(YEAR(AugDum1+41)=AnCalendar,MONTH(AugDum1+41)=8),AugDum1+41,""))</f>
        <v/>
      </c>
      <c r="Q37" s="40" t="str">
        <f>IF(DAY(AugDum1)=1,IF(AND(YEAR(AugDum1+35)=AnCalendar,MONTH(AugDum1+35)=8),AugDum1+35,""),IF(AND(YEAR(AugDum1+42)=AnCalendar,MONTH(AugDum1+42)=8),AugDum1+42,""))</f>
        <v/>
      </c>
      <c r="S37" s="5"/>
      <c r="U37" s="12"/>
      <c r="V37" s="32"/>
      <c r="W37" s="32"/>
    </row>
    <row r="38" spans="1:23" ht="15" customHeight="1" x14ac:dyDescent="0.2">
      <c r="C38" s="40"/>
      <c r="D38" s="40"/>
      <c r="E38" s="40"/>
      <c r="F38" s="40"/>
      <c r="G38" s="40"/>
      <c r="H38" s="40"/>
      <c r="I38" s="40"/>
      <c r="K38" s="40"/>
      <c r="L38" s="40"/>
      <c r="M38" s="40"/>
      <c r="N38" s="40"/>
      <c r="O38" s="40"/>
      <c r="P38" s="40"/>
      <c r="Q38" s="40"/>
      <c r="S38" s="5"/>
      <c r="U38" s="9"/>
      <c r="V38" s="32"/>
      <c r="W38" s="32"/>
    </row>
    <row r="39" spans="1:23" ht="15" customHeight="1" x14ac:dyDescent="0.2">
      <c r="A39" s="29" t="s">
        <v>17</v>
      </c>
      <c r="C39" s="35" t="s">
        <v>31</v>
      </c>
      <c r="D39" s="35"/>
      <c r="E39" s="35"/>
      <c r="F39" s="35"/>
      <c r="G39" s="35"/>
      <c r="H39" s="35"/>
      <c r="I39" s="35"/>
      <c r="K39" s="35" t="s">
        <v>43</v>
      </c>
      <c r="L39" s="35"/>
      <c r="M39" s="35"/>
      <c r="N39" s="35"/>
      <c r="O39" s="35"/>
      <c r="P39" s="35"/>
      <c r="Q39" s="35"/>
      <c r="S39" s="5"/>
      <c r="U39" s="10"/>
      <c r="V39" s="32"/>
      <c r="W39" s="32"/>
    </row>
    <row r="40" spans="1:23" ht="15" customHeight="1" x14ac:dyDescent="0.2">
      <c r="A40" s="29" t="s">
        <v>18</v>
      </c>
      <c r="C40" s="22" t="s">
        <v>27</v>
      </c>
      <c r="D40" s="22" t="s">
        <v>33</v>
      </c>
      <c r="E40" s="22" t="s">
        <v>34</v>
      </c>
      <c r="F40" s="22" t="s">
        <v>35</v>
      </c>
      <c r="G40" s="22" t="s">
        <v>36</v>
      </c>
      <c r="H40" s="22" t="s">
        <v>37</v>
      </c>
      <c r="I40" s="22" t="s">
        <v>38</v>
      </c>
      <c r="K40" s="22" t="s">
        <v>27</v>
      </c>
      <c r="L40" s="22" t="s">
        <v>33</v>
      </c>
      <c r="M40" s="22" t="s">
        <v>34</v>
      </c>
      <c r="N40" s="22" t="s">
        <v>35</v>
      </c>
      <c r="O40" s="22" t="s">
        <v>36</v>
      </c>
      <c r="P40" s="22" t="s">
        <v>37</v>
      </c>
      <c r="Q40" s="22" t="s">
        <v>38</v>
      </c>
      <c r="S40" s="5"/>
      <c r="U40" s="12"/>
      <c r="V40" s="32"/>
      <c r="W40" s="32"/>
    </row>
    <row r="41" spans="1:23" ht="15" customHeight="1" x14ac:dyDescent="0.2">
      <c r="C41" s="40" t="str">
        <f>IF(DAY(SeptDum1)=1,"",IF(AND(YEAR(SeptDum1+1)=AnCalendar,MONTH(SeptDum1+1)=9),SeptDum1+1,""))</f>
        <v/>
      </c>
      <c r="D41" s="40" t="str">
        <f>IF(DAY(SeptDum1)=1,"",IF(AND(YEAR(SeptDum1+2)=AnCalendar,MONTH(SeptDum1+2)=9),SeptDum1+2,""))</f>
        <v/>
      </c>
      <c r="E41" s="40" t="str">
        <f>IF(DAY(SeptDum1)=1,"",IF(AND(YEAR(SeptDum1+3)=AnCalendar,MONTH(SeptDum1+3)=9),SeptDum1+3,""))</f>
        <v/>
      </c>
      <c r="F41" s="40">
        <f>IF(DAY(SeptDum1)=1,"",IF(AND(YEAR(SeptDum1+4)=AnCalendar,MONTH(SeptDum1+4)=9),SeptDum1+4,""))</f>
        <v>44805</v>
      </c>
      <c r="G41" s="40">
        <f>IF(DAY(SeptDum1)=1,"",IF(AND(YEAR(SeptDum1+5)=AnCalendar,MONTH(SeptDum1+5)=9),SeptDum1+5,""))</f>
        <v>44806</v>
      </c>
      <c r="H41" s="40">
        <f>IF(DAY(SeptDum1)=1,"",IF(AND(YEAR(SeptDum1+6)=AnCalendar,MONTH(SeptDum1+6)=9),SeptDum1+6,""))</f>
        <v>44807</v>
      </c>
      <c r="I41" s="40">
        <f>IF(DAY(SeptDum1)=1,IF(AND(YEAR(SeptDum1)=AnCalendar,MONTH(SeptDum1)=9),SeptDum1,""),IF(AND(YEAR(SeptDum1+7)=AnCalendar,MONTH(SeptDum1+7)=9),SeptDum1+7,""))</f>
        <v>44808</v>
      </c>
      <c r="K41" s="40" t="str">
        <f>IF(DAY(OctDum1)=1,"",IF(AND(YEAR(OctDum1+1)=AnCalendar,MONTH(OctDum1+1)=10),OctDum1+1,""))</f>
        <v/>
      </c>
      <c r="L41" s="40" t="str">
        <f>IF(DAY(OctDum1)=1,"",IF(AND(YEAR(OctDum1+2)=AnCalendar,MONTH(OctDum1+2)=10),OctDum1+2,""))</f>
        <v/>
      </c>
      <c r="M41" s="40" t="str">
        <f>IF(DAY(OctDum1)=1,"",IF(AND(YEAR(OctDum1+3)=AnCalendar,MONTH(OctDum1+3)=10),OctDum1+3,""))</f>
        <v/>
      </c>
      <c r="N41" s="40" t="str">
        <f>IF(DAY(OctDum1)=1,"",IF(AND(YEAR(OctDum1+4)=AnCalendar,MONTH(OctDum1+4)=10),OctDum1+4,""))</f>
        <v/>
      </c>
      <c r="O41" s="40" t="str">
        <f>IF(DAY(OctDum1)=1,"",IF(AND(YEAR(OctDum1+5)=AnCalendar,MONTH(OctDum1+5)=10),OctDum1+5,""))</f>
        <v/>
      </c>
      <c r="P41" s="40">
        <f>IF(DAY(OctDum1)=1,"",IF(AND(YEAR(OctDum1+6)=AnCalendar,MONTH(OctDum1+6)=10),OctDum1+6,""))</f>
        <v>44835</v>
      </c>
      <c r="Q41" s="40">
        <f>IF(DAY(OctDum1)=1,IF(AND(YEAR(OctDum1)=AnCalendar,MONTH(OctDum1)=10),OctDum1,""),IF(AND(YEAR(OctDum1+7)=AnCalendar,MONTH(OctDum1+7)=10),OctDum1+7,""))</f>
        <v>44836</v>
      </c>
      <c r="S41" s="5"/>
      <c r="U41" s="9"/>
      <c r="V41" s="32"/>
      <c r="W41" s="32"/>
    </row>
    <row r="42" spans="1:23" ht="15" customHeight="1" x14ac:dyDescent="0.2">
      <c r="C42" s="40">
        <f>IF(DAY(SeptDum1)=1,IF(AND(YEAR(SeptDum1+1)=AnCalendar,MONTH(SeptDum1+1)=9),SeptDum1+1,""),IF(AND(YEAR(SeptDum1+8)=AnCalendar,MONTH(SeptDum1+8)=9),SeptDum1+8,""))</f>
        <v>44809</v>
      </c>
      <c r="D42" s="40">
        <f>IF(DAY(SeptDum1)=1,IF(AND(YEAR(SeptDum1+2)=AnCalendar,MONTH(SeptDum1+2)=9),SeptDum1+2,""),IF(AND(YEAR(SeptDum1+9)=AnCalendar,MONTH(SeptDum1+9)=9),SeptDum1+9,""))</f>
        <v>44810</v>
      </c>
      <c r="E42" s="40">
        <f>IF(DAY(SeptDum1)=1,IF(AND(YEAR(SeptDum1+3)=AnCalendar,MONTH(SeptDum1+3)=9),SeptDum1+3,""),IF(AND(YEAR(SeptDum1+10)=AnCalendar,MONTH(SeptDum1+10)=9),SeptDum1+10,""))</f>
        <v>44811</v>
      </c>
      <c r="F42" s="40">
        <f>IF(DAY(SeptDum1)=1,IF(AND(YEAR(SeptDum1+4)=AnCalendar,MONTH(SeptDum1+4)=9),SeptDum1+4,""),IF(AND(YEAR(SeptDum1+11)=AnCalendar,MONTH(SeptDum1+11)=9),SeptDum1+11,""))</f>
        <v>44812</v>
      </c>
      <c r="G42" s="40">
        <f>IF(DAY(SeptDum1)=1,IF(AND(YEAR(SeptDum1+5)=AnCalendar,MONTH(SeptDum1+5)=9),SeptDum1+5,""),IF(AND(YEAR(SeptDum1+12)=AnCalendar,MONTH(SeptDum1+12)=9),SeptDum1+12,""))</f>
        <v>44813</v>
      </c>
      <c r="H42" s="40">
        <f>IF(DAY(SeptDum1)=1,IF(AND(YEAR(SeptDum1+6)=AnCalendar,MONTH(SeptDum1+6)=9),SeptDum1+6,""),IF(AND(YEAR(SeptDum1+13)=AnCalendar,MONTH(SeptDum1+13)=9),SeptDum1+13,""))</f>
        <v>44814</v>
      </c>
      <c r="I42" s="40">
        <f>IF(DAY(SeptDum1)=1,IF(AND(YEAR(SeptDum1+7)=AnCalendar,MONTH(SeptDum1+7)=9),SeptDum1+7,""),IF(AND(YEAR(SeptDum1+14)=AnCalendar,MONTH(SeptDum1+14)=9),SeptDum1+14,""))</f>
        <v>44815</v>
      </c>
      <c r="K42" s="40">
        <f>IF(DAY(OctDum1)=1,IF(AND(YEAR(OctDum1+1)=AnCalendar,MONTH(OctDum1+1)=10),OctDum1+1,""),IF(AND(YEAR(OctDum1+8)=AnCalendar,MONTH(OctDum1+8)=10),OctDum1+8,""))</f>
        <v>44837</v>
      </c>
      <c r="L42" s="40">
        <f>IF(DAY(OctDum1)=1,IF(AND(YEAR(OctDum1+2)=AnCalendar,MONTH(OctDum1+2)=10),OctDum1+2,""),IF(AND(YEAR(OctDum1+9)=AnCalendar,MONTH(OctDum1+9)=10),OctDum1+9,""))</f>
        <v>44838</v>
      </c>
      <c r="M42" s="40">
        <f>IF(DAY(OctDum1)=1,IF(AND(YEAR(OctDum1+3)=AnCalendar,MONTH(OctDum1+3)=10),OctDum1+3,""),IF(AND(YEAR(OctDum1+10)=AnCalendar,MONTH(OctDum1+10)=10),OctDum1+10,""))</f>
        <v>44839</v>
      </c>
      <c r="N42" s="40">
        <f>IF(DAY(OctDum1)=1,IF(AND(YEAR(OctDum1+4)=AnCalendar,MONTH(OctDum1+4)=10),OctDum1+4,""),IF(AND(YEAR(OctDum1+11)=AnCalendar,MONTH(OctDum1+11)=10),OctDum1+11,""))</f>
        <v>44840</v>
      </c>
      <c r="O42" s="40">
        <f>IF(DAY(OctDum1)=1,IF(AND(YEAR(OctDum1+5)=AnCalendar,MONTH(OctDum1+5)=10),OctDum1+5,""),IF(AND(YEAR(OctDum1+12)=AnCalendar,MONTH(OctDum1+12)=10),OctDum1+12,""))</f>
        <v>44841</v>
      </c>
      <c r="P42" s="40">
        <f>IF(DAY(OctDum1)=1,IF(AND(YEAR(OctDum1+6)=AnCalendar,MONTH(OctDum1+6)=10),OctDum1+6,""),IF(AND(YEAR(OctDum1+13)=AnCalendar,MONTH(OctDum1+13)=10),OctDum1+13,""))</f>
        <v>44842</v>
      </c>
      <c r="Q42" s="40">
        <f>IF(DAY(OctDum1)=1,IF(AND(YEAR(OctDum1+7)=AnCalendar,MONTH(OctDum1+7)=10),OctDum1+7,""),IF(AND(YEAR(OctDum1+14)=AnCalendar,MONTH(OctDum1+14)=10),OctDum1+14,""))</f>
        <v>44843</v>
      </c>
      <c r="S42" s="5"/>
      <c r="U42" s="9"/>
      <c r="V42" s="32"/>
      <c r="W42" s="32"/>
    </row>
    <row r="43" spans="1:23" ht="15" customHeight="1" x14ac:dyDescent="0.2">
      <c r="C43" s="40">
        <f>IF(DAY(SeptDum1)=1,IF(AND(YEAR(SeptDum1+8)=AnCalendar,MONTH(SeptDum1+8)=9),SeptDum1+8,""),IF(AND(YEAR(SeptDum1+15)=AnCalendar,MONTH(SeptDum1+15)=9),SeptDum1+15,""))</f>
        <v>44816</v>
      </c>
      <c r="D43" s="40">
        <f>IF(DAY(SeptDum1)=1,IF(AND(YEAR(SeptDum1+9)=AnCalendar,MONTH(SeptDum1+9)=9),SeptDum1+9,""),IF(AND(YEAR(SeptDum1+16)=AnCalendar,MONTH(SeptDum1+16)=9),SeptDum1+16,""))</f>
        <v>44817</v>
      </c>
      <c r="E43" s="40">
        <f>IF(DAY(SeptDum1)=1,IF(AND(YEAR(SeptDum1+10)=AnCalendar,MONTH(SeptDum1+10)=9),SeptDum1+10,""),IF(AND(YEAR(SeptDum1+17)=AnCalendar,MONTH(SeptDum1+17)=9),SeptDum1+17,""))</f>
        <v>44818</v>
      </c>
      <c r="F43" s="40">
        <f>IF(DAY(SeptDum1)=1,IF(AND(YEAR(SeptDum1+11)=AnCalendar,MONTH(SeptDum1+11)=9),SeptDum1+11,""),IF(AND(YEAR(SeptDum1+18)=AnCalendar,MONTH(SeptDum1+18)=9),SeptDum1+18,""))</f>
        <v>44819</v>
      </c>
      <c r="G43" s="40">
        <f>IF(DAY(SeptDum1)=1,IF(AND(YEAR(SeptDum1+12)=AnCalendar,MONTH(SeptDum1+12)=9),SeptDum1+12,""),IF(AND(YEAR(SeptDum1+19)=AnCalendar,MONTH(SeptDum1+19)=9),SeptDum1+19,""))</f>
        <v>44820</v>
      </c>
      <c r="H43" s="40">
        <f>IF(DAY(SeptDum1)=1,IF(AND(YEAR(SeptDum1+13)=AnCalendar,MONTH(SeptDum1+13)=9),SeptDum1+13,""),IF(AND(YEAR(SeptDum1+20)=AnCalendar,MONTH(SeptDum1+20)=9),SeptDum1+20,""))</f>
        <v>44821</v>
      </c>
      <c r="I43" s="40">
        <f>IF(DAY(SeptDum1)=1,IF(AND(YEAR(SeptDum1+14)=AnCalendar,MONTH(SeptDum1+14)=9),SeptDum1+14,""),IF(AND(YEAR(SeptDum1+21)=AnCalendar,MONTH(SeptDum1+21)=9),SeptDum1+21,""))</f>
        <v>44822</v>
      </c>
      <c r="K43" s="40">
        <f>IF(DAY(OctDum1)=1,IF(AND(YEAR(OctDum1+8)=AnCalendar,MONTH(OctDum1+8)=10),OctDum1+8,""),IF(AND(YEAR(OctDum1+15)=AnCalendar,MONTH(OctDum1+15)=10),OctDum1+15,""))</f>
        <v>44844</v>
      </c>
      <c r="L43" s="40">
        <f>IF(DAY(OctDum1)=1,IF(AND(YEAR(OctDum1+9)=AnCalendar,MONTH(OctDum1+9)=10),OctDum1+9,""),IF(AND(YEAR(OctDum1+16)=AnCalendar,MONTH(OctDum1+16)=10),OctDum1+16,""))</f>
        <v>44845</v>
      </c>
      <c r="M43" s="40">
        <f>IF(DAY(OctDum1)=1,IF(AND(YEAR(OctDum1+10)=AnCalendar,MONTH(OctDum1+10)=10),OctDum1+10,""),IF(AND(YEAR(OctDum1+17)=AnCalendar,MONTH(OctDum1+17)=10),OctDum1+17,""))</f>
        <v>44846</v>
      </c>
      <c r="N43" s="40">
        <f>IF(DAY(OctDum1)=1,IF(AND(YEAR(OctDum1+11)=AnCalendar,MONTH(OctDum1+11)=10),OctDum1+11,""),IF(AND(YEAR(OctDum1+18)=AnCalendar,MONTH(OctDum1+18)=10),OctDum1+18,""))</f>
        <v>44847</v>
      </c>
      <c r="O43" s="40">
        <f>IF(DAY(OctDum1)=1,IF(AND(YEAR(OctDum1+12)=AnCalendar,MONTH(OctDum1+12)=10),OctDum1+12,""),IF(AND(YEAR(OctDum1+19)=AnCalendar,MONTH(OctDum1+19)=10),OctDum1+19,""))</f>
        <v>44848</v>
      </c>
      <c r="P43" s="40">
        <f>IF(DAY(OctDum1)=1,IF(AND(YEAR(OctDum1+13)=AnCalendar,MONTH(OctDum1+13)=10),OctDum1+13,""),IF(AND(YEAR(OctDum1+20)=AnCalendar,MONTH(OctDum1+20)=10),OctDum1+20,""))</f>
        <v>44849</v>
      </c>
      <c r="Q43" s="40">
        <f>IF(DAY(OctDum1)=1,IF(AND(YEAR(OctDum1+14)=AnCalendar,MONTH(OctDum1+14)=10),OctDum1+14,""),IF(AND(YEAR(OctDum1+21)=AnCalendar,MONTH(OctDum1+21)=10),OctDum1+21,""))</f>
        <v>44850</v>
      </c>
      <c r="S43" s="5"/>
      <c r="U43" s="12"/>
      <c r="V43" s="32"/>
      <c r="W43" s="32"/>
    </row>
    <row r="44" spans="1:23" ht="15" customHeight="1" x14ac:dyDescent="0.2">
      <c r="A44" s="29" t="s">
        <v>19</v>
      </c>
      <c r="C44" s="40">
        <f>IF(DAY(SeptDum1)=1,IF(AND(YEAR(SeptDum1+15)=AnCalendar,MONTH(SeptDum1+15)=9),SeptDum1+15,""),IF(AND(YEAR(SeptDum1+22)=AnCalendar,MONTH(SeptDum1+22)=9),SeptDum1+22,""))</f>
        <v>44823</v>
      </c>
      <c r="D44" s="40">
        <f>IF(DAY(SeptDum1)=1,IF(AND(YEAR(SeptDum1+16)=AnCalendar,MONTH(SeptDum1+16)=9),SeptDum1+16,""),IF(AND(YEAR(SeptDum1+23)=AnCalendar,MONTH(SeptDum1+23)=9),SeptDum1+23,""))</f>
        <v>44824</v>
      </c>
      <c r="E44" s="40">
        <f>IF(DAY(SeptDum1)=1,IF(AND(YEAR(SeptDum1+17)=AnCalendar,MONTH(SeptDum1+17)=9),SeptDum1+17,""),IF(AND(YEAR(SeptDum1+24)=AnCalendar,MONTH(SeptDum1+24)=9),SeptDum1+24,""))</f>
        <v>44825</v>
      </c>
      <c r="F44" s="40">
        <f>IF(DAY(SeptDum1)=1,IF(AND(YEAR(SeptDum1+18)=AnCalendar,MONTH(SeptDum1+18)=9),SeptDum1+18,""),IF(AND(YEAR(SeptDum1+25)=AnCalendar,MONTH(SeptDum1+25)=9),SeptDum1+25,""))</f>
        <v>44826</v>
      </c>
      <c r="G44" s="40">
        <f>IF(DAY(SeptDum1)=1,IF(AND(YEAR(SeptDum1+19)=AnCalendar,MONTH(SeptDum1+19)=9),SeptDum1+19,""),IF(AND(YEAR(SeptDum1+26)=AnCalendar,MONTH(SeptDum1+26)=9),SeptDum1+26,""))</f>
        <v>44827</v>
      </c>
      <c r="H44" s="40">
        <f>IF(DAY(SeptDum1)=1,IF(AND(YEAR(SeptDum1+20)=AnCalendar,MONTH(SeptDum1+20)=9),SeptDum1+20,""),IF(AND(YEAR(SeptDum1+27)=AnCalendar,MONTH(SeptDum1+27)=9),SeptDum1+27,""))</f>
        <v>44828</v>
      </c>
      <c r="I44" s="40">
        <f>IF(DAY(SeptDum1)=1,IF(AND(YEAR(SeptDum1+21)=AnCalendar,MONTH(SeptDum1+21)=9),SeptDum1+21,""),IF(AND(YEAR(SeptDum1+28)=AnCalendar,MONTH(SeptDum1+28)=9),SeptDum1+28,""))</f>
        <v>44829</v>
      </c>
      <c r="K44" s="40">
        <f>IF(DAY(OctDum1)=1,IF(AND(YEAR(OctDum1+15)=AnCalendar,MONTH(OctDum1+15)=10),OctDum1+15,""),IF(AND(YEAR(OctDum1+22)=AnCalendar,MONTH(OctDum1+22)=10),OctDum1+22,""))</f>
        <v>44851</v>
      </c>
      <c r="L44" s="40">
        <f>IF(DAY(OctDum1)=1,IF(AND(YEAR(OctDum1+16)=AnCalendar,MONTH(OctDum1+16)=10),OctDum1+16,""),IF(AND(YEAR(OctDum1+23)=AnCalendar,MONTH(OctDum1+23)=10),OctDum1+23,""))</f>
        <v>44852</v>
      </c>
      <c r="M44" s="40">
        <f>IF(DAY(OctDum1)=1,IF(AND(YEAR(OctDum1+17)=AnCalendar,MONTH(OctDum1+17)=10),OctDum1+17,""),IF(AND(YEAR(OctDum1+24)=AnCalendar,MONTH(OctDum1+24)=10),OctDum1+24,""))</f>
        <v>44853</v>
      </c>
      <c r="N44" s="40">
        <f>IF(DAY(OctDum1)=1,IF(AND(YEAR(OctDum1+18)=AnCalendar,MONTH(OctDum1+18)=10),OctDum1+18,""),IF(AND(YEAR(OctDum1+25)=AnCalendar,MONTH(OctDum1+25)=10),OctDum1+25,""))</f>
        <v>44854</v>
      </c>
      <c r="O44" s="40">
        <f>IF(DAY(OctDum1)=1,IF(AND(YEAR(OctDum1+19)=AnCalendar,MONTH(OctDum1+19)=10),OctDum1+19,""),IF(AND(YEAR(OctDum1+26)=AnCalendar,MONTH(OctDum1+26)=10),OctDum1+26,""))</f>
        <v>44855</v>
      </c>
      <c r="P44" s="40">
        <f>IF(DAY(OctDum1)=1,IF(AND(YEAR(OctDum1+20)=AnCalendar,MONTH(OctDum1+20)=10),OctDum1+20,""),IF(AND(YEAR(OctDum1+27)=AnCalendar,MONTH(OctDum1+27)=10),OctDum1+27,""))</f>
        <v>44856</v>
      </c>
      <c r="Q44" s="40">
        <f>IF(DAY(OctDum1)=1,IF(AND(YEAR(OctDum1+21)=AnCalendar,MONTH(OctDum1+21)=10),OctDum1+21,""),IF(AND(YEAR(OctDum1+28)=AnCalendar,MONTH(OctDum1+28)=10),OctDum1+28,""))</f>
        <v>44857</v>
      </c>
      <c r="S44" s="5"/>
      <c r="U44" s="18" t="s">
        <v>52</v>
      </c>
      <c r="V44" s="32"/>
      <c r="W44" s="32"/>
    </row>
    <row r="45" spans="1:23" ht="15" customHeight="1" x14ac:dyDescent="0.2">
      <c r="A45" s="29" t="s">
        <v>20</v>
      </c>
      <c r="C45" s="40">
        <f>IF(DAY(SeptDum1)=1,IF(AND(YEAR(SeptDum1+22)=AnCalendar,MONTH(SeptDum1+22)=9),SeptDum1+22,""),IF(AND(YEAR(SeptDum1+29)=AnCalendar,MONTH(SeptDum1+29)=9),SeptDum1+29,""))</f>
        <v>44830</v>
      </c>
      <c r="D45" s="40">
        <f>IF(DAY(SeptDum1)=1,IF(AND(YEAR(SeptDum1+23)=AnCalendar,MONTH(SeptDum1+23)=9),SeptDum1+23,""),IF(AND(YEAR(SeptDum1+30)=AnCalendar,MONTH(SeptDum1+30)=9),SeptDum1+30,""))</f>
        <v>44831</v>
      </c>
      <c r="E45" s="40">
        <f>IF(DAY(SeptDum1)=1,IF(AND(YEAR(SeptDum1+24)=AnCalendar,MONTH(SeptDum1+24)=9),SeptDum1+24,""),IF(AND(YEAR(SeptDum1+31)=AnCalendar,MONTH(SeptDum1+31)=9),SeptDum1+31,""))</f>
        <v>44832</v>
      </c>
      <c r="F45" s="40">
        <f>IF(DAY(SeptDum1)=1,IF(AND(YEAR(SeptDum1+25)=AnCalendar,MONTH(SeptDum1+25)=9),SeptDum1+25,""),IF(AND(YEAR(SeptDum1+32)=AnCalendar,MONTH(SeptDum1+32)=9),SeptDum1+32,""))</f>
        <v>44833</v>
      </c>
      <c r="G45" s="40">
        <f>IF(DAY(SeptDum1)=1,IF(AND(YEAR(SeptDum1+26)=AnCalendar,MONTH(SeptDum1+26)=9),SeptDum1+26,""),IF(AND(YEAR(SeptDum1+33)=AnCalendar,MONTH(SeptDum1+33)=9),SeptDum1+33,""))</f>
        <v>44834</v>
      </c>
      <c r="H45" s="40" t="str">
        <f>IF(DAY(SeptDum1)=1,IF(AND(YEAR(SeptDum1+27)=AnCalendar,MONTH(SeptDum1+27)=9),SeptDum1+27,""),IF(AND(YEAR(SeptDum1+34)=AnCalendar,MONTH(SeptDum1+34)=9),SeptDum1+34,""))</f>
        <v/>
      </c>
      <c r="I45" s="40" t="str">
        <f>IF(DAY(SeptDum1)=1,IF(AND(YEAR(SeptDum1+28)=AnCalendar,MONTH(SeptDum1+28)=9),SeptDum1+28,""),IF(AND(YEAR(SeptDum1+35)=AnCalendar,MONTH(SeptDum1+35)=9),SeptDum1+35,""))</f>
        <v/>
      </c>
      <c r="K45" s="40">
        <f>IF(DAY(OctDum1)=1,IF(AND(YEAR(OctDum1+22)=AnCalendar,MONTH(OctDum1+22)=10),OctDum1+22,""),IF(AND(YEAR(OctDum1+29)=AnCalendar,MONTH(OctDum1+29)=10),OctDum1+29,""))</f>
        <v>44858</v>
      </c>
      <c r="L45" s="40">
        <f>IF(DAY(OctDum1)=1,IF(AND(YEAR(OctDum1+23)=AnCalendar,MONTH(OctDum1+23)=10),OctDum1+23,""),IF(AND(YEAR(OctDum1+30)=AnCalendar,MONTH(OctDum1+30)=10),OctDum1+30,""))</f>
        <v>44859</v>
      </c>
      <c r="M45" s="40">
        <f>IF(DAY(OctDum1)=1,IF(AND(YEAR(OctDum1+24)=AnCalendar,MONTH(OctDum1+24)=10),OctDum1+24,""),IF(AND(YEAR(OctDum1+31)=AnCalendar,MONTH(OctDum1+31)=10),OctDum1+31,""))</f>
        <v>44860</v>
      </c>
      <c r="N45" s="40">
        <f>IF(DAY(OctDum1)=1,IF(AND(YEAR(OctDum1+25)=AnCalendar,MONTH(OctDum1+25)=10),OctDum1+25,""),IF(AND(YEAR(OctDum1+32)=AnCalendar,MONTH(OctDum1+32)=10),OctDum1+32,""))</f>
        <v>44861</v>
      </c>
      <c r="O45" s="40">
        <f>IF(DAY(OctDum1)=1,IF(AND(YEAR(OctDum1+26)=AnCalendar,MONTH(OctDum1+26)=10),OctDum1+26,""),IF(AND(YEAR(OctDum1+33)=AnCalendar,MONTH(OctDum1+33)=10),OctDum1+33,""))</f>
        <v>44862</v>
      </c>
      <c r="P45" s="40">
        <f>IF(DAY(OctDum1)=1,IF(AND(YEAR(OctDum1+27)=AnCalendar,MONTH(OctDum1+27)=10),OctDum1+27,""),IF(AND(YEAR(OctDum1+34)=AnCalendar,MONTH(OctDum1+34)=10),OctDum1+34,""))</f>
        <v>44863</v>
      </c>
      <c r="Q45" s="40">
        <f>IF(DAY(OctDum1)=1,IF(AND(YEAR(OctDum1+28)=AnCalendar,MONTH(OctDum1+28)=10),OctDum1+28,""),IF(AND(YEAR(OctDum1+35)=AnCalendar,MONTH(OctDum1+35)=10),OctDum1+35,""))</f>
        <v>44864</v>
      </c>
      <c r="S45" s="5"/>
      <c r="U45" s="19" t="s">
        <v>53</v>
      </c>
      <c r="V45" s="32"/>
      <c r="W45" s="32"/>
    </row>
    <row r="46" spans="1:23" ht="15" customHeight="1" x14ac:dyDescent="0.2">
      <c r="A46" s="29"/>
      <c r="C46" s="40" t="str">
        <f>IF(DAY(SeptDum1)=1,IF(AND(YEAR(SeptDum1+29)=AnCalendar,MONTH(SeptDum1+29)=9),SeptDum1+29,""),IF(AND(YEAR(SeptDum1+36)=AnCalendar,MONTH(SeptDum1+36)=9),SeptDum1+36,""))</f>
        <v/>
      </c>
      <c r="D46" s="40" t="str">
        <f>IF(DAY(SeptDum1)=1,IF(AND(YEAR(SeptDum1+30)=AnCalendar,MONTH(SeptDum1+30)=9),SeptDum1+30,""),IF(AND(YEAR(SeptDum1+37)=AnCalendar,MONTH(SeptDum1+37)=9),SeptDum1+37,""))</f>
        <v/>
      </c>
      <c r="E46" s="40" t="str">
        <f>IF(DAY(SeptDum1)=1,IF(AND(YEAR(SeptDum1+31)=AnCalendar,MONTH(SeptDum1+31)=9),SeptDum1+31,""),IF(AND(YEAR(SeptDum1+38)=AnCalendar,MONTH(SeptDum1+38)=9),SeptDum1+38,""))</f>
        <v/>
      </c>
      <c r="F46" s="40" t="str">
        <f>IF(DAY(SeptDum1)=1,IF(AND(YEAR(SeptDum1+32)=AnCalendar,MONTH(SeptDum1+32)=9),SeptDum1+32,""),IF(AND(YEAR(SeptDum1+39)=AnCalendar,MONTH(SeptDum1+39)=9),SeptDum1+39,""))</f>
        <v/>
      </c>
      <c r="G46" s="40" t="str">
        <f>IF(DAY(SeptDum1)=1,IF(AND(YEAR(SeptDum1+33)=AnCalendar,MONTH(SeptDum1+33)=9),SeptDum1+33,""),IF(AND(YEAR(SeptDum1+40)=AnCalendar,MONTH(SeptDum1+40)=9),SeptDum1+40,""))</f>
        <v/>
      </c>
      <c r="H46" s="40" t="str">
        <f>IF(DAY(SeptDum1)=1,IF(AND(YEAR(SeptDum1+34)=AnCalendar,MONTH(SeptDum1+34)=9),SeptDum1+34,""),IF(AND(YEAR(SeptDum1+41)=AnCalendar,MONTH(SeptDum1+41)=9),SeptDum1+41,""))</f>
        <v/>
      </c>
      <c r="I46" s="40" t="str">
        <f>IF(DAY(SeptDum1)=1,IF(AND(YEAR(SeptDum1+35)=AnCalendar,MONTH(SeptDum1+35)=9),SeptDum1+35,""),IF(AND(YEAR(SeptDum1+42)=AnCalendar,MONTH(SeptDum1+42)=9),SeptDum1+42,""))</f>
        <v/>
      </c>
      <c r="K46" s="40">
        <f>IF(DAY(OctDum1)=1,IF(AND(YEAR(OctDum1+29)=AnCalendar,MONTH(OctDum1+29)=10),OctDum1+29,""),IF(AND(YEAR(OctDum1+36)=AnCalendar,MONTH(OctDum1+36)=10),OctDum1+36,""))</f>
        <v>44865</v>
      </c>
      <c r="L46" s="40" t="str">
        <f>IF(DAY(OctDum1)=1,IF(AND(YEAR(OctDum1+30)=AnCalendar,MONTH(OctDum1+30)=10),OctDum1+30,""),IF(AND(YEAR(OctDum1+37)=AnCalendar,MONTH(OctDum1+37)=10),OctDum1+37,""))</f>
        <v/>
      </c>
      <c r="M46" s="40" t="str">
        <f>IF(DAY(OctDum1)=1,IF(AND(YEAR(OctDum1+31)=AnCalendar,MONTH(OctDum1+31)=10),OctDum1+31,""),IF(AND(YEAR(OctDum1+38)=AnCalendar,MONTH(OctDum1+38)=10),OctDum1+38,""))</f>
        <v/>
      </c>
      <c r="N46" s="40" t="str">
        <f>IF(DAY(OctDum1)=1,IF(AND(YEAR(OctDum1+32)=AnCalendar,MONTH(OctDum1+32)=10),OctDum1+32,""),IF(AND(YEAR(OctDum1+39)=AnCalendar,MONTH(OctDum1+39)=10),OctDum1+39,""))</f>
        <v/>
      </c>
      <c r="O46" s="40" t="str">
        <f>IF(DAY(OctDum1)=1,IF(AND(YEAR(OctDum1+33)=AnCalendar,MONTH(OctDum1+33)=10),OctDum1+33,""),IF(AND(YEAR(OctDum1+40)=AnCalendar,MONTH(OctDum1+40)=10),OctDum1+40,""))</f>
        <v/>
      </c>
      <c r="P46" s="40" t="str">
        <f>IF(DAY(OctDum1)=1,IF(AND(YEAR(OctDum1+34)=AnCalendar,MONTH(OctDum1+34)=10),OctDum1+34,""),IF(AND(YEAR(OctDum1+41)=AnCalendar,MONTH(OctDum1+41)=10),OctDum1+41,""))</f>
        <v/>
      </c>
      <c r="Q46" s="40" t="str">
        <f>IF(DAY(OctDum1)=1,IF(AND(YEAR(OctDum1+35)=AnCalendar,MONTH(OctDum1+35)=10),OctDum1+35,""),IF(AND(YEAR(OctDum1+42)=AnCalendar,MONTH(OctDum1+42)=10),OctDum1+42,""))</f>
        <v/>
      </c>
      <c r="S46" s="5"/>
      <c r="U46" s="19"/>
      <c r="V46" s="32"/>
      <c r="W46" s="32"/>
    </row>
    <row r="47" spans="1:23" ht="15" customHeight="1" x14ac:dyDescent="0.2">
      <c r="A47" s="29" t="s">
        <v>21</v>
      </c>
      <c r="C47" s="2"/>
      <c r="D47" s="2"/>
      <c r="E47" s="2"/>
      <c r="F47" s="2"/>
      <c r="G47" s="2"/>
      <c r="H47" s="2"/>
      <c r="I47" s="2"/>
      <c r="S47" s="5"/>
      <c r="U47" s="19" t="s">
        <v>54</v>
      </c>
      <c r="V47" s="32"/>
      <c r="W47" s="32"/>
    </row>
    <row r="48" spans="1:23" ht="15" customHeight="1" x14ac:dyDescent="0.2">
      <c r="A48" s="29" t="s">
        <v>22</v>
      </c>
      <c r="C48" s="35" t="s">
        <v>32</v>
      </c>
      <c r="D48" s="35"/>
      <c r="E48" s="35"/>
      <c r="F48" s="35"/>
      <c r="G48" s="35"/>
      <c r="H48" s="35"/>
      <c r="I48" s="35"/>
      <c r="K48" s="35" t="s">
        <v>44</v>
      </c>
      <c r="L48" s="35"/>
      <c r="M48" s="35"/>
      <c r="N48" s="35"/>
      <c r="O48" s="35"/>
      <c r="P48" s="35"/>
      <c r="Q48" s="35"/>
      <c r="S48" s="5"/>
      <c r="U48" s="19" t="s">
        <v>55</v>
      </c>
      <c r="V48" s="32"/>
      <c r="W48" s="32"/>
    </row>
    <row r="49" spans="1:21" ht="15" customHeight="1" x14ac:dyDescent="0.2">
      <c r="A49" s="29" t="s">
        <v>23</v>
      </c>
      <c r="C49" s="22" t="s">
        <v>27</v>
      </c>
      <c r="D49" s="22" t="s">
        <v>33</v>
      </c>
      <c r="E49" s="22" t="s">
        <v>34</v>
      </c>
      <c r="F49" s="22" t="s">
        <v>35</v>
      </c>
      <c r="G49" s="22" t="s">
        <v>36</v>
      </c>
      <c r="H49" s="22" t="s">
        <v>37</v>
      </c>
      <c r="I49" s="22" t="s">
        <v>38</v>
      </c>
      <c r="J49" s="11"/>
      <c r="K49" s="22" t="s">
        <v>27</v>
      </c>
      <c r="L49" s="22" t="s">
        <v>33</v>
      </c>
      <c r="M49" s="22" t="s">
        <v>34</v>
      </c>
      <c r="N49" s="22" t="s">
        <v>35</v>
      </c>
      <c r="O49" s="22" t="s">
        <v>36</v>
      </c>
      <c r="P49" s="22" t="s">
        <v>37</v>
      </c>
      <c r="Q49" s="22" t="s">
        <v>38</v>
      </c>
      <c r="S49" s="5"/>
      <c r="U49" s="19" t="s">
        <v>56</v>
      </c>
    </row>
    <row r="50" spans="1:21" ht="15" customHeight="1" x14ac:dyDescent="0.2">
      <c r="A50" s="29"/>
      <c r="C50" s="40" t="str">
        <f>IF(DAY(NovDum1)=1,"",IF(AND(YEAR(NovDum1+1)=AnCalendar,MONTH(NovDum1+1)=11),NovDum1+1,""))</f>
        <v/>
      </c>
      <c r="D50" s="40">
        <f>IF(DAY(NovDum1)=1,"",IF(AND(YEAR(NovDum1+2)=AnCalendar,MONTH(NovDum1+2)=11),NovDum1+2,""))</f>
        <v>44866</v>
      </c>
      <c r="E50" s="40">
        <f>IF(DAY(NovDum1)=1,"",IF(AND(YEAR(NovDum1+3)=AnCalendar,MONTH(NovDum1+3)=11),NovDum1+3,""))</f>
        <v>44867</v>
      </c>
      <c r="F50" s="40">
        <f>IF(DAY(NovDum1)=1,"",IF(AND(YEAR(NovDum1+4)=AnCalendar,MONTH(NovDum1+4)=11),NovDum1+4,""))</f>
        <v>44868</v>
      </c>
      <c r="G50" s="40">
        <f>IF(DAY(NovDum1)=1,"",IF(AND(YEAR(NovDum1+5)=AnCalendar,MONTH(NovDum1+5)=11),NovDum1+5,""))</f>
        <v>44869</v>
      </c>
      <c r="H50" s="40">
        <f>IF(DAY(NovDum1)=1,"",IF(AND(YEAR(NovDum1+6)=AnCalendar,MONTH(NovDum1+6)=11),NovDum1+6,""))</f>
        <v>44870</v>
      </c>
      <c r="I50" s="40">
        <f>IF(DAY(NovDum1)=1,IF(AND(YEAR(NovDum1)=AnCalendar,MONTH(NovDum1)=11),NovDum1,""),IF(AND(YEAR(NovDum1+7)=AnCalendar,MONTH(NovDum1+7)=11),NovDum1+7,""))</f>
        <v>44871</v>
      </c>
      <c r="K50" s="40" t="str">
        <f>IF(DAY(DecDum1)=1,"",IF(AND(YEAR(DecDum1+1)=AnCalendar,MONTH(DecDum1+1)=12),DecDum1+1,""))</f>
        <v/>
      </c>
      <c r="L50" s="40" t="str">
        <f>IF(DAY(DecDum1)=1,"",IF(AND(YEAR(DecDum1+2)=AnCalendar,MONTH(DecDum1+2)=12),DecDum1+2,""))</f>
        <v/>
      </c>
      <c r="M50" s="40" t="str">
        <f>IF(DAY(DecDum1)=1,"",IF(AND(YEAR(DecDum1+3)=AnCalendar,MONTH(DecDum1+3)=12),DecDum1+3,""))</f>
        <v/>
      </c>
      <c r="N50" s="40">
        <f>IF(DAY(DecDum1)=1,"",IF(AND(YEAR(DecDum1+4)=AnCalendar,MONTH(DecDum1+4)=12),DecDum1+4,""))</f>
        <v>44896</v>
      </c>
      <c r="O50" s="40">
        <f>IF(DAY(DecDum1)=1,"",IF(AND(YEAR(DecDum1+5)=AnCalendar,MONTH(DecDum1+5)=12),DecDum1+5,""))</f>
        <v>44897</v>
      </c>
      <c r="P50" s="40">
        <f>IF(DAY(DecDum1)=1,"",IF(AND(YEAR(DecDum1+6)=AnCalendar,MONTH(DecDum1+6)=12),DecDum1+6,""))</f>
        <v>44898</v>
      </c>
      <c r="Q50" s="40">
        <f>IF(DAY(DecDum1)=1,IF(AND(YEAR(DecDum1)=AnCalendar,MONTH(DecDum1)=12),DecDum1,""),IF(AND(YEAR(DecDum1+7)=AnCalendar,MONTH(DecDum1+7)=12),DecDum1+7,""))</f>
        <v>44899</v>
      </c>
      <c r="S50" s="5"/>
      <c r="U50" s="8"/>
    </row>
    <row r="51" spans="1:21" ht="15" customHeight="1" x14ac:dyDescent="0.2">
      <c r="A51" s="29" t="s">
        <v>24</v>
      </c>
      <c r="C51" s="40">
        <f>IF(DAY(NovDum1)=1,IF(AND(YEAR(NovDum1+1)=AnCalendar,MONTH(NovDum1+1)=11),NovDum1+1,""),IF(AND(YEAR(NovDum1+8)=AnCalendar,MONTH(NovDum1+8)=11),NovDum1+8,""))</f>
        <v>44872</v>
      </c>
      <c r="D51" s="40">
        <f>IF(DAY(NovDum1)=1,IF(AND(YEAR(NovDum1+2)=AnCalendar,MONTH(NovDum1+2)=11),NovDum1+2,""),IF(AND(YEAR(NovDum1+9)=AnCalendar,MONTH(NovDum1+9)=11),NovDum1+9,""))</f>
        <v>44873</v>
      </c>
      <c r="E51" s="40">
        <f>IF(DAY(NovDum1)=1,IF(AND(YEAR(NovDum1+3)=AnCalendar,MONTH(NovDum1+3)=11),NovDum1+3,""),IF(AND(YEAR(NovDum1+10)=AnCalendar,MONTH(NovDum1+10)=11),NovDum1+10,""))</f>
        <v>44874</v>
      </c>
      <c r="F51" s="40">
        <f>IF(DAY(NovDum1)=1,IF(AND(YEAR(NovDum1+4)=AnCalendar,MONTH(NovDum1+4)=11),NovDum1+4,""),IF(AND(YEAR(NovDum1+11)=AnCalendar,MONTH(NovDum1+11)=11),NovDum1+11,""))</f>
        <v>44875</v>
      </c>
      <c r="G51" s="40">
        <f>IF(DAY(NovDum1)=1,IF(AND(YEAR(NovDum1+5)=AnCalendar,MONTH(NovDum1+5)=11),NovDum1+5,""),IF(AND(YEAR(NovDum1+12)=AnCalendar,MONTH(NovDum1+12)=11),NovDum1+12,""))</f>
        <v>44876</v>
      </c>
      <c r="H51" s="40">
        <f>IF(DAY(NovDum1)=1,IF(AND(YEAR(NovDum1+6)=AnCalendar,MONTH(NovDum1+6)=11),NovDum1+6,""),IF(AND(YEAR(NovDum1+13)=AnCalendar,MONTH(NovDum1+13)=11),NovDum1+13,""))</f>
        <v>44877</v>
      </c>
      <c r="I51" s="40">
        <f>IF(DAY(NovDum1)=1,IF(AND(YEAR(NovDum1+7)=AnCalendar,MONTH(NovDum1+7)=11),NovDum1+7,""),IF(AND(YEAR(NovDum1+14)=AnCalendar,MONTH(NovDum1+14)=11),NovDum1+14,""))</f>
        <v>44878</v>
      </c>
      <c r="K51" s="40">
        <f>IF(DAY(DecDum1)=1,IF(AND(YEAR(DecDum1+1)=AnCalendar,MONTH(DecDum1+1)=12),DecDum1+1,""),IF(AND(YEAR(DecDum1+8)=AnCalendar,MONTH(DecDum1+8)=12),DecDum1+8,""))</f>
        <v>44900</v>
      </c>
      <c r="L51" s="40">
        <f>IF(DAY(DecDum1)=1,IF(AND(YEAR(DecDum1+2)=AnCalendar,MONTH(DecDum1+2)=12),DecDum1+2,""),IF(AND(YEAR(DecDum1+9)=AnCalendar,MONTH(DecDum1+9)=12),DecDum1+9,""))</f>
        <v>44901</v>
      </c>
      <c r="M51" s="40">
        <f>IF(DAY(DecDum1)=1,IF(AND(YEAR(DecDum1+3)=AnCalendar,MONTH(DecDum1+3)=12),DecDum1+3,""),IF(AND(YEAR(DecDum1+10)=AnCalendar,MONTH(DecDum1+10)=12),DecDum1+10,""))</f>
        <v>44902</v>
      </c>
      <c r="N51" s="40">
        <f>IF(DAY(DecDum1)=1,IF(AND(YEAR(DecDum1+4)=AnCalendar,MONTH(DecDum1+4)=12),DecDum1+4,""),IF(AND(YEAR(DecDum1+11)=AnCalendar,MONTH(DecDum1+11)=12),DecDum1+11,""))</f>
        <v>44903</v>
      </c>
      <c r="O51" s="40">
        <f>IF(DAY(DecDum1)=1,IF(AND(YEAR(DecDum1+5)=AnCalendar,MONTH(DecDum1+5)=12),DecDum1+5,""),IF(AND(YEAR(DecDum1+12)=AnCalendar,MONTH(DecDum1+12)=12),DecDum1+12,""))</f>
        <v>44904</v>
      </c>
      <c r="P51" s="40">
        <f>IF(DAY(DecDum1)=1,IF(AND(YEAR(DecDum1+6)=AnCalendar,MONTH(DecDum1+6)=12),DecDum1+6,""),IF(AND(YEAR(DecDum1+13)=AnCalendar,MONTH(DecDum1+13)=12),DecDum1+13,""))</f>
        <v>44905</v>
      </c>
      <c r="Q51" s="40">
        <f>IF(DAY(DecDum1)=1,IF(AND(YEAR(DecDum1+7)=AnCalendar,MONTH(DecDum1+7)=12),DecDum1+7,""),IF(AND(YEAR(DecDum1+14)=AnCalendar,MONTH(DecDum1+14)=12),DecDum1+14,""))</f>
        <v>44906</v>
      </c>
      <c r="S51" s="5"/>
      <c r="U51" s="37" t="s">
        <v>57</v>
      </c>
    </row>
    <row r="52" spans="1:21" ht="15" customHeight="1" x14ac:dyDescent="0.2">
      <c r="C52" s="40">
        <f>IF(DAY(NovDum1)=1,IF(AND(YEAR(NovDum1+8)=AnCalendar,MONTH(NovDum1+8)=11),NovDum1+8,""),IF(AND(YEAR(NovDum1+15)=AnCalendar,MONTH(NovDum1+15)=11),NovDum1+15,""))</f>
        <v>44879</v>
      </c>
      <c r="D52" s="40">
        <f>IF(DAY(NovDum1)=1,IF(AND(YEAR(NovDum1+9)=AnCalendar,MONTH(NovDum1+9)=11),NovDum1+9,""),IF(AND(YEAR(NovDum1+16)=AnCalendar,MONTH(NovDum1+16)=11),NovDum1+16,""))</f>
        <v>44880</v>
      </c>
      <c r="E52" s="40">
        <f>IF(DAY(NovDum1)=1,IF(AND(YEAR(NovDum1+10)=AnCalendar,MONTH(NovDum1+10)=11),NovDum1+10,""),IF(AND(YEAR(NovDum1+17)=AnCalendar,MONTH(NovDum1+17)=11),NovDum1+17,""))</f>
        <v>44881</v>
      </c>
      <c r="F52" s="40">
        <f>IF(DAY(NovDum1)=1,IF(AND(YEAR(NovDum1+11)=AnCalendar,MONTH(NovDum1+11)=11),NovDum1+11,""),IF(AND(YEAR(NovDum1+18)=AnCalendar,MONTH(NovDum1+18)=11),NovDum1+18,""))</f>
        <v>44882</v>
      </c>
      <c r="G52" s="40">
        <f>IF(DAY(NovDum1)=1,IF(AND(YEAR(NovDum1+12)=AnCalendar,MONTH(NovDum1+12)=11),NovDum1+12,""),IF(AND(YEAR(NovDum1+19)=AnCalendar,MONTH(NovDum1+19)=11),NovDum1+19,""))</f>
        <v>44883</v>
      </c>
      <c r="H52" s="40">
        <f>IF(DAY(NovDum1)=1,IF(AND(YEAR(NovDum1+13)=AnCalendar,MONTH(NovDum1+13)=11),NovDum1+13,""),IF(AND(YEAR(NovDum1+20)=AnCalendar,MONTH(NovDum1+20)=11),NovDum1+20,""))</f>
        <v>44884</v>
      </c>
      <c r="I52" s="40">
        <f>IF(DAY(NovDum1)=1,IF(AND(YEAR(NovDum1+14)=AnCalendar,MONTH(NovDum1+14)=11),NovDum1+14,""),IF(AND(YEAR(NovDum1+21)=AnCalendar,MONTH(NovDum1+21)=11),NovDum1+21,""))</f>
        <v>44885</v>
      </c>
      <c r="K52" s="40">
        <f>IF(DAY(DecDum1)=1,IF(AND(YEAR(DecDum1+8)=AnCalendar,MONTH(DecDum1+8)=12),DecDum1+8,""),IF(AND(YEAR(DecDum1+15)=AnCalendar,MONTH(DecDum1+15)=12),DecDum1+15,""))</f>
        <v>44907</v>
      </c>
      <c r="L52" s="40">
        <f>IF(DAY(DecDum1)=1,IF(AND(YEAR(DecDum1+9)=AnCalendar,MONTH(DecDum1+9)=12),DecDum1+9,""),IF(AND(YEAR(DecDum1+16)=AnCalendar,MONTH(DecDum1+16)=12),DecDum1+16,""))</f>
        <v>44908</v>
      </c>
      <c r="M52" s="40">
        <f>IF(DAY(DecDum1)=1,IF(AND(YEAR(DecDum1+10)=AnCalendar,MONTH(DecDum1+10)=12),DecDum1+10,""),IF(AND(YEAR(DecDum1+17)=AnCalendar,MONTH(DecDum1+17)=12),DecDum1+17,""))</f>
        <v>44909</v>
      </c>
      <c r="N52" s="40">
        <f>IF(DAY(DecDum1)=1,IF(AND(YEAR(DecDum1+11)=AnCalendar,MONTH(DecDum1+11)=12),DecDum1+11,""),IF(AND(YEAR(DecDum1+18)=AnCalendar,MONTH(DecDum1+18)=12),DecDum1+18,""))</f>
        <v>44910</v>
      </c>
      <c r="O52" s="40">
        <f>IF(DAY(DecDum1)=1,IF(AND(YEAR(DecDum1+12)=AnCalendar,MONTH(DecDum1+12)=12),DecDum1+12,""),IF(AND(YEAR(DecDum1+19)=AnCalendar,MONTH(DecDum1+19)=12),DecDum1+19,""))</f>
        <v>44911</v>
      </c>
      <c r="P52" s="40">
        <f>IF(DAY(DecDum1)=1,IF(AND(YEAR(DecDum1+13)=AnCalendar,MONTH(DecDum1+13)=12),DecDum1+13,""),IF(AND(YEAR(DecDum1+20)=AnCalendar,MONTH(DecDum1+20)=12),DecDum1+20,""))</f>
        <v>44912</v>
      </c>
      <c r="Q52" s="40">
        <f>IF(DAY(DecDum1)=1,IF(AND(YEAR(DecDum1+14)=AnCalendar,MONTH(DecDum1+14)=12),DecDum1+14,""),IF(AND(YEAR(DecDum1+21)=AnCalendar,MONTH(DecDum1+21)=12),DecDum1+21,""))</f>
        <v>44913</v>
      </c>
      <c r="S52" s="5"/>
      <c r="U52" s="37"/>
    </row>
    <row r="53" spans="1:21" ht="15" customHeight="1" x14ac:dyDescent="0.2">
      <c r="C53" s="40">
        <f>IF(DAY(NovDum1)=1,IF(AND(YEAR(NovDum1+15)=AnCalendar,MONTH(NovDum1+15)=11),NovDum1+15,""),IF(AND(YEAR(NovDum1+22)=AnCalendar,MONTH(NovDum1+22)=11),NovDum1+22,""))</f>
        <v>44886</v>
      </c>
      <c r="D53" s="40">
        <f>IF(DAY(NovDum1)=1,IF(AND(YEAR(NovDum1+16)=AnCalendar,MONTH(NovDum1+16)=11),NovDum1+16,""),IF(AND(YEAR(NovDum1+23)=AnCalendar,MONTH(NovDum1+23)=11),NovDum1+23,""))</f>
        <v>44887</v>
      </c>
      <c r="E53" s="40">
        <f>IF(DAY(NovDum1)=1,IF(AND(YEAR(NovDum1+17)=AnCalendar,MONTH(NovDum1+17)=11),NovDum1+17,""),IF(AND(YEAR(NovDum1+24)=AnCalendar,MONTH(NovDum1+24)=11),NovDum1+24,""))</f>
        <v>44888</v>
      </c>
      <c r="F53" s="40">
        <f>IF(DAY(NovDum1)=1,IF(AND(YEAR(NovDum1+18)=AnCalendar,MONTH(NovDum1+18)=11),NovDum1+18,""),IF(AND(YEAR(NovDum1+25)=AnCalendar,MONTH(NovDum1+25)=11),NovDum1+25,""))</f>
        <v>44889</v>
      </c>
      <c r="G53" s="40">
        <f>IF(DAY(NovDum1)=1,IF(AND(YEAR(NovDum1+19)=AnCalendar,MONTH(NovDum1+19)=11),NovDum1+19,""),IF(AND(YEAR(NovDum1+26)=AnCalendar,MONTH(NovDum1+26)=11),NovDum1+26,""))</f>
        <v>44890</v>
      </c>
      <c r="H53" s="40">
        <f>IF(DAY(NovDum1)=1,IF(AND(YEAR(NovDum1+20)=AnCalendar,MONTH(NovDum1+20)=11),NovDum1+20,""),IF(AND(YEAR(NovDum1+27)=AnCalendar,MONTH(NovDum1+27)=11),NovDum1+27,""))</f>
        <v>44891</v>
      </c>
      <c r="I53" s="40">
        <f>IF(DAY(NovDum1)=1,IF(AND(YEAR(NovDum1+21)=AnCalendar,MONTH(NovDum1+21)=11),NovDum1+21,""),IF(AND(YEAR(NovDum1+28)=AnCalendar,MONTH(NovDum1+28)=11),NovDum1+28,""))</f>
        <v>44892</v>
      </c>
      <c r="K53" s="40">
        <f>IF(DAY(DecDum1)=1,IF(AND(YEAR(DecDum1+15)=AnCalendar,MONTH(DecDum1+15)=12),DecDum1+15,""),IF(AND(YEAR(DecDum1+22)=AnCalendar,MONTH(DecDum1+22)=12),DecDum1+22,""))</f>
        <v>44914</v>
      </c>
      <c r="L53" s="40">
        <f>IF(DAY(DecDum1)=1,IF(AND(YEAR(DecDum1+16)=AnCalendar,MONTH(DecDum1+16)=12),DecDum1+16,""),IF(AND(YEAR(DecDum1+23)=AnCalendar,MONTH(DecDum1+23)=12),DecDum1+23,""))</f>
        <v>44915</v>
      </c>
      <c r="M53" s="40">
        <f>IF(DAY(DecDum1)=1,IF(AND(YEAR(DecDum1+17)=AnCalendar,MONTH(DecDum1+17)=12),DecDum1+17,""),IF(AND(YEAR(DecDum1+24)=AnCalendar,MONTH(DecDum1+24)=12),DecDum1+24,""))</f>
        <v>44916</v>
      </c>
      <c r="N53" s="40">
        <f>IF(DAY(DecDum1)=1,IF(AND(YEAR(DecDum1+18)=AnCalendar,MONTH(DecDum1+18)=12),DecDum1+18,""),IF(AND(YEAR(DecDum1+25)=AnCalendar,MONTH(DecDum1+25)=12),DecDum1+25,""))</f>
        <v>44917</v>
      </c>
      <c r="O53" s="40">
        <f>IF(DAY(DecDum1)=1,IF(AND(YEAR(DecDum1+19)=AnCalendar,MONTH(DecDum1+19)=12),DecDum1+19,""),IF(AND(YEAR(DecDum1+26)=AnCalendar,MONTH(DecDum1+26)=12),DecDum1+26,""))</f>
        <v>44918</v>
      </c>
      <c r="P53" s="40">
        <f>IF(DAY(DecDum1)=1,IF(AND(YEAR(DecDum1+20)=AnCalendar,MONTH(DecDum1+20)=12),DecDum1+20,""),IF(AND(YEAR(DecDum1+27)=AnCalendar,MONTH(DecDum1+27)=12),DecDum1+27,""))</f>
        <v>44919</v>
      </c>
      <c r="Q53" s="40">
        <f>IF(DAY(DecDum1)=1,IF(AND(YEAR(DecDum1+21)=AnCalendar,MONTH(DecDum1+21)=12),DecDum1+21,""),IF(AND(YEAR(DecDum1+28)=AnCalendar,MONTH(DecDum1+28)=12),DecDum1+28,""))</f>
        <v>44920</v>
      </c>
      <c r="S53" s="5"/>
      <c r="U53" s="37"/>
    </row>
    <row r="54" spans="1:21" ht="15" customHeight="1" x14ac:dyDescent="0.2">
      <c r="C54" s="40">
        <f>IF(DAY(NovDum1)=1,IF(AND(YEAR(NovDum1+22)=AnCalendar,MONTH(NovDum1+22)=11),NovDum1+22,""),IF(AND(YEAR(NovDum1+29)=AnCalendar,MONTH(NovDum1+29)=11),NovDum1+29,""))</f>
        <v>44893</v>
      </c>
      <c r="D54" s="40">
        <f>IF(DAY(NovDum1)=1,IF(AND(YEAR(NovDum1+23)=AnCalendar,MONTH(NovDum1+23)=11),NovDum1+23,""),IF(AND(YEAR(NovDum1+30)=AnCalendar,MONTH(NovDum1+30)=11),NovDum1+30,""))</f>
        <v>44894</v>
      </c>
      <c r="E54" s="40">
        <f>IF(DAY(NovDum1)=1,IF(AND(YEAR(NovDum1+24)=AnCalendar,MONTH(NovDum1+24)=11),NovDum1+24,""),IF(AND(YEAR(NovDum1+31)=AnCalendar,MONTH(NovDum1+31)=11),NovDum1+31,""))</f>
        <v>44895</v>
      </c>
      <c r="F54" s="40" t="str">
        <f>IF(DAY(NovDum1)=1,IF(AND(YEAR(NovDum1+25)=AnCalendar,MONTH(NovDum1+25)=11),NovDum1+25,""),IF(AND(YEAR(NovDum1+32)=AnCalendar,MONTH(NovDum1+32)=11),NovDum1+32,""))</f>
        <v/>
      </c>
      <c r="G54" s="40" t="str">
        <f>IF(DAY(NovDum1)=1,IF(AND(YEAR(NovDum1+26)=AnCalendar,MONTH(NovDum1+26)=11),NovDum1+26,""),IF(AND(YEAR(NovDum1+33)=AnCalendar,MONTH(NovDum1+33)=11),NovDum1+33,""))</f>
        <v/>
      </c>
      <c r="H54" s="40" t="str">
        <f>IF(DAY(NovDum1)=1,IF(AND(YEAR(NovDum1+27)=AnCalendar,MONTH(NovDum1+27)=11),NovDum1+27,""),IF(AND(YEAR(NovDum1+34)=AnCalendar,MONTH(NovDum1+34)=11),NovDum1+34,""))</f>
        <v/>
      </c>
      <c r="I54" s="40" t="str">
        <f>IF(DAY(NovDum1)=1,IF(AND(YEAR(NovDum1+28)=AnCalendar,MONTH(NovDum1+28)=11),NovDum1+28,""),IF(AND(YEAR(NovDum1+35)=AnCalendar,MONTH(NovDum1+35)=11),NovDum1+35,""))</f>
        <v/>
      </c>
      <c r="K54" s="40">
        <f>IF(DAY(DecDum1)=1,IF(AND(YEAR(DecDum1+22)=AnCalendar,MONTH(DecDum1+22)=12),DecDum1+22,""),IF(AND(YEAR(DecDum1+29)=AnCalendar,MONTH(DecDum1+29)=12),DecDum1+29,""))</f>
        <v>44921</v>
      </c>
      <c r="L54" s="40">
        <f>IF(DAY(DecDum1)=1,IF(AND(YEAR(DecDum1+23)=AnCalendar,MONTH(DecDum1+23)=12),DecDum1+23,""),IF(AND(YEAR(DecDum1+30)=AnCalendar,MONTH(DecDum1+30)=12),DecDum1+30,""))</f>
        <v>44922</v>
      </c>
      <c r="M54" s="40">
        <f>IF(DAY(DecDum1)=1,IF(AND(YEAR(DecDum1+24)=AnCalendar,MONTH(DecDum1+24)=12),DecDum1+24,""),IF(AND(YEAR(DecDum1+31)=AnCalendar,MONTH(DecDum1+31)=12),DecDum1+31,""))</f>
        <v>44923</v>
      </c>
      <c r="N54" s="40">
        <f>IF(DAY(DecDum1)=1,IF(AND(YEAR(DecDum1+25)=AnCalendar,MONTH(DecDum1+25)=12),DecDum1+25,""),IF(AND(YEAR(DecDum1+32)=AnCalendar,MONTH(DecDum1+32)=12),DecDum1+32,""))</f>
        <v>44924</v>
      </c>
      <c r="O54" s="40">
        <f>IF(DAY(DecDum1)=1,IF(AND(YEAR(DecDum1+26)=AnCalendar,MONTH(DecDum1+26)=12),DecDum1+26,""),IF(AND(YEAR(DecDum1+33)=AnCalendar,MONTH(DecDum1+33)=12),DecDum1+33,""))</f>
        <v>44925</v>
      </c>
      <c r="P54" s="40">
        <f>IF(DAY(DecDum1)=1,IF(AND(YEAR(DecDum1+27)=AnCalendar,MONTH(DecDum1+27)=12),DecDum1+27,""),IF(AND(YEAR(DecDum1+34)=AnCalendar,MONTH(DecDum1+34)=12),DecDum1+34,""))</f>
        <v>44926</v>
      </c>
      <c r="Q54" s="40" t="str">
        <f>IF(DAY(DecDum1)=1,IF(AND(YEAR(DecDum1+28)=AnCalendar,MONTH(DecDum1+28)=12),DecDum1+28,""),IF(AND(YEAR(DecDum1+35)=AnCalendar,MONTH(DecDum1+35)=12),DecDum1+35,""))</f>
        <v/>
      </c>
      <c r="S54" s="5"/>
      <c r="U54" s="37"/>
    </row>
    <row r="55" spans="1:21" ht="15" customHeight="1" x14ac:dyDescent="0.2">
      <c r="C55" s="40" t="str">
        <f>IF(DAY(NovDum1)=1,IF(AND(YEAR(NovDum1+29)=AnCalendar,MONTH(NovDum1+29)=11),NovDum1+29,""),IF(AND(YEAR(NovDum1+36)=AnCalendar,MONTH(NovDum1+36)=11),NovDum1+36,""))</f>
        <v/>
      </c>
      <c r="D55" s="40" t="str">
        <f>IF(DAY(NovDum1)=1,IF(AND(YEAR(NovDum1+30)=AnCalendar,MONTH(NovDum1+30)=11),NovDum1+30,""),IF(AND(YEAR(NovDum1+37)=AnCalendar,MONTH(NovDum1+37)=11),NovDum1+37,""))</f>
        <v/>
      </c>
      <c r="E55" s="40" t="str">
        <f>IF(DAY(NovDum1)=1,IF(AND(YEAR(NovDum1+31)=AnCalendar,MONTH(NovDum1+31)=11),NovDum1+31,""),IF(AND(YEAR(NovDum1+38)=AnCalendar,MONTH(NovDum1+38)=11),NovDum1+38,""))</f>
        <v/>
      </c>
      <c r="F55" s="40" t="str">
        <f>IF(DAY(NovDum1)=1,IF(AND(YEAR(NovDum1+32)=AnCalendar,MONTH(NovDum1+32)=11),NovDum1+32,""),IF(AND(YEAR(NovDum1+39)=AnCalendar,MONTH(NovDum1+39)=11),NovDum1+39,""))</f>
        <v/>
      </c>
      <c r="G55" s="40" t="str">
        <f>IF(DAY(NovDum1)=1,IF(AND(YEAR(NovDum1+33)=AnCalendar,MONTH(NovDum1+33)=11),NovDum1+33,""),IF(AND(YEAR(NovDum1+40)=AnCalendar,MONTH(NovDum1+40)=11),NovDum1+40,""))</f>
        <v/>
      </c>
      <c r="H55" s="40" t="str">
        <f>IF(DAY(NovDum1)=1,IF(AND(YEAR(NovDum1+34)=AnCalendar,MONTH(NovDum1+34)=11),NovDum1+34,""),IF(AND(YEAR(NovDum1+41)=AnCalendar,MONTH(NovDum1+41)=11),NovDum1+41,""))</f>
        <v/>
      </c>
      <c r="I55" s="40" t="str">
        <f>IF(DAY(NovDum1)=1,IF(AND(YEAR(NovDum1+35)=AnCalendar,MONTH(NovDum1+35)=11),NovDum1+35,""),IF(AND(YEAR(NovDum1+42)=AnCalendar,MONTH(NovDum1+42)=11),NovDum1+42,""))</f>
        <v/>
      </c>
      <c r="K55" s="40" t="str">
        <f>IF(DAY(DecDum1)=1,IF(AND(YEAR(DecDum1+29)=AnCalendar,MONTH(DecDum1+29)=12),DecDum1+29,""),IF(AND(YEAR(DecDum1+36)=AnCalendar,MONTH(DecDum1+36)=12),DecDum1+36,""))</f>
        <v/>
      </c>
      <c r="L55" s="40" t="str">
        <f>IF(DAY(DecDum1)=1,IF(AND(YEAR(DecDum1+30)=AnCalendar,MONTH(DecDum1+30)=12),DecDum1+30,""),IF(AND(YEAR(DecDum1+37)=AnCalendar,MONTH(DecDum1+37)=12),DecDum1+37,""))</f>
        <v/>
      </c>
      <c r="M55" s="40" t="str">
        <f>IF(DAY(DecDum1)=1,IF(AND(YEAR(DecDum1+31)=AnCalendar,MONTH(DecDum1+31)=12),DecDum1+31,""),IF(AND(YEAR(DecDum1+38)=AnCalendar,MONTH(DecDum1+38)=12),DecDum1+38,""))</f>
        <v/>
      </c>
      <c r="N55" s="40" t="str">
        <f>IF(DAY(DecDum1)=1,IF(AND(YEAR(DecDum1+32)=AnCalendar,MONTH(DecDum1+32)=12),DecDum1+32,""),IF(AND(YEAR(DecDum1+39)=AnCalendar,MONTH(DecDum1+39)=12),DecDum1+39,""))</f>
        <v/>
      </c>
      <c r="O55" s="40" t="str">
        <f>IF(DAY(DecDum1)=1,IF(AND(YEAR(DecDum1+33)=AnCalendar,MONTH(DecDum1+33)=12),DecDum1+33,""),IF(AND(YEAR(DecDum1+40)=AnCalendar,MONTH(DecDum1+40)=12),DecDum1+40,""))</f>
        <v/>
      </c>
      <c r="P55" s="40" t="str">
        <f>IF(DAY(DecDum1)=1,IF(AND(YEAR(DecDum1+34)=AnCalendar,MONTH(DecDum1+34)=12),DecDum1+34,""),IF(AND(YEAR(DecDum1+41)=AnCalendar,MONTH(DecDum1+41)=12),DecDum1+41,""))</f>
        <v/>
      </c>
      <c r="Q55" s="40" t="str">
        <f>IF(DAY(DecDum1)=1,IF(AND(YEAR(DecDum1+35)=AnCalendar,MONTH(DecDum1+35)=12),DecDum1+35,""),IF(AND(YEAR(DecDum1+42)=AnCalendar,MONTH(DecDum1+42)=12),DecDum1+42,""))</f>
        <v/>
      </c>
      <c r="S55" s="5"/>
      <c r="U55" s="37"/>
    </row>
    <row r="56" spans="1:21" ht="15" customHeight="1" x14ac:dyDescent="0.2">
      <c r="K56" s="2"/>
      <c r="L56" s="2"/>
      <c r="M56" s="2"/>
      <c r="N56" s="2"/>
      <c r="O56" s="2"/>
      <c r="P56" s="2"/>
      <c r="Q56" s="2"/>
      <c r="U56" s="7"/>
    </row>
    <row r="57" spans="1:21" ht="15" customHeight="1" x14ac:dyDescent="0.2">
      <c r="U57" s="7"/>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4">
    <mergeCell ref="C1:F1"/>
    <mergeCell ref="C3:I3"/>
    <mergeCell ref="K3:Q3"/>
    <mergeCell ref="U51:U55"/>
    <mergeCell ref="C39:I39"/>
    <mergeCell ref="K39:Q39"/>
    <mergeCell ref="C48:I48"/>
    <mergeCell ref="K48:Q48"/>
    <mergeCell ref="C12:I12"/>
    <mergeCell ref="K12:Q12"/>
    <mergeCell ref="C21:I21"/>
    <mergeCell ref="K21:Q21"/>
    <mergeCell ref="C30:I30"/>
    <mergeCell ref="K30:Q30"/>
  </mergeCells>
  <phoneticPr fontId="6" type="noConversion"/>
  <dataValidations count="1">
    <dataValidation allowBlank="1" showInputMessage="1" showErrorMessage="1" errorTitle="An nevalid" error="Introduceți un an între 1900 și 9999 sau utilizați bara de defilare pentru a găsi un an." sqref="C1" xr:uid="{00000000-0002-0000-0000-000000000000}"/>
  </dataValidations>
  <printOptions horizontalCentered="1" verticalCentered="1"/>
  <pageMargins left="0.5" right="0.5" top="0.5" bottom="0.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Incrementare/decrementare">
              <controlPr defaultSize="0" print="0" autoPict="0" altText="Utilizați butonul de incrementare/decrementare pentru a schimba anul calendaristic sau introduceți anul în celula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docProps/app.xml><?xml version="1.0" encoding="utf-8"?>
<ap:Properties xmlns:vt="http://schemas.openxmlformats.org/officeDocument/2006/docPropsVTypes" xmlns:ap="http://schemas.openxmlformats.org/officeDocument/2006/extended-properties">
  <ap:Template>TM16410228</ap:Template>
  <ap:TotalTime>0</ap:TotalTime>
  <ap:DocSecurity>0</ap:DocSecurity>
  <ap:ScaleCrop>false</ap:ScaleCrop>
  <ap:HeadingPairs>
    <vt:vector baseType="variant" size="4">
      <vt:variant>
        <vt:lpstr>Foi de lucru</vt:lpstr>
      </vt:variant>
      <vt:variant>
        <vt:i4>2</vt:i4>
      </vt:variant>
      <vt:variant>
        <vt:lpstr>Zone denumite</vt:lpstr>
      </vt:variant>
      <vt:variant>
        <vt:i4>2</vt:i4>
      </vt:variant>
    </vt:vector>
  </ap:HeadingPairs>
  <ap:TitlesOfParts>
    <vt:vector baseType="lpstr" size="4">
      <vt:lpstr>Început</vt:lpstr>
      <vt:lpstr>Calendar anual</vt:lpstr>
      <vt:lpstr>AnCalendar</vt:lpstr>
      <vt:lpstr>'Calendar anual'!Zona_de_imprimat</vt:lpstr>
    </vt:vector>
  </ap:TitlesOfParts>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2022-01-27T06:58:06Z</dcterms:modified>
</cp:coreProperties>
</file>