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440" windowHeight="12570"/>
  </bookViews>
  <sheets>
    <sheet name="Buget de familie" sheetId="1" r:id="rId1"/>
  </sheets>
  <definedNames>
    <definedName name="AnBuget">'Buget de familie'!$C$2</definedName>
    <definedName name="_xlnm.Print_Titles" localSheetId="0">'Buget de familie'!$13:$13</definedName>
  </definedNames>
  <calcPr calcId="152511"/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14" i="1"/>
  <c r="D28" i="1"/>
  <c r="E28" i="1"/>
  <c r="F28" i="1"/>
  <c r="G28" i="1"/>
  <c r="H28" i="1"/>
  <c r="I28" i="1"/>
  <c r="J28" i="1"/>
  <c r="K28" i="1"/>
  <c r="L28" i="1"/>
  <c r="M28" i="1"/>
  <c r="N28" i="1"/>
  <c r="C28" i="1"/>
  <c r="O9" i="1"/>
  <c r="O10" i="1"/>
  <c r="O8" i="1"/>
  <c r="D11" i="1"/>
  <c r="E11" i="1"/>
  <c r="E5" i="1" s="1"/>
  <c r="F11" i="1"/>
  <c r="G11" i="1"/>
  <c r="G5" i="1" s="1"/>
  <c r="H11" i="1"/>
  <c r="I11" i="1"/>
  <c r="I5" i="1" s="1"/>
  <c r="J11" i="1"/>
  <c r="K11" i="1"/>
  <c r="K5" i="1" s="1"/>
  <c r="L11" i="1"/>
  <c r="M11" i="1"/>
  <c r="M5" i="1" s="1"/>
  <c r="N11" i="1"/>
  <c r="C11" i="1"/>
  <c r="D5" i="1"/>
  <c r="F5" i="1"/>
  <c r="H5" i="1"/>
  <c r="J5" i="1"/>
  <c r="L5" i="1"/>
  <c r="N5" i="1"/>
  <c r="C5" i="1"/>
  <c r="O11" i="1" l="1"/>
  <c r="O5" i="1" s="1"/>
  <c r="O28" i="1"/>
</calcChain>
</file>

<file path=xl/sharedStrings.xml><?xml version="1.0" encoding="utf-8"?>
<sst xmlns="http://schemas.openxmlformats.org/spreadsheetml/2006/main" count="67" uniqueCount="39">
  <si>
    <t>Locuinţă</t>
  </si>
  <si>
    <t>Alimentare</t>
  </si>
  <si>
    <t>Asigurare</t>
  </si>
  <si>
    <t>Electricitate</t>
  </si>
  <si>
    <t>Apă</t>
  </si>
  <si>
    <t>Gaze</t>
  </si>
  <si>
    <t>Taxe şcolare</t>
  </si>
  <si>
    <t>Cablu TV</t>
  </si>
  <si>
    <t>Internet</t>
  </si>
  <si>
    <t>Divertisment</t>
  </si>
  <si>
    <t>Venit 1</t>
  </si>
  <si>
    <t>Venit 2</t>
  </si>
  <si>
    <t>Alte venituri</t>
  </si>
  <si>
    <t>Telefon domiciliu</t>
  </si>
  <si>
    <t>Plată maşină</t>
  </si>
  <si>
    <t>Telefon mobil</t>
  </si>
  <si>
    <t>Numerar lunar</t>
  </si>
  <si>
    <t>Economii</t>
  </si>
  <si>
    <t>NUMERAR DISPONIBIL</t>
  </si>
  <si>
    <t>IAN</t>
  </si>
  <si>
    <t>FEB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</si>
  <si>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</si>
  <si>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</si>
  <si>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</si>
  <si>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</si>
  <si>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</si>
  <si>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</si>
  <si>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</si>
  <si>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</si>
  <si>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</si>
  <si>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TENDINŢĂ</t>
  </si>
  <si>
    <t>BUGETUL FAMILIEI POTRA</t>
  </si>
  <si>
    <t>MAR</t>
  </si>
  <si>
    <t>TIP DE VENIT</t>
  </si>
  <si>
    <t>CHELTUIELI</t>
  </si>
  <si>
    <t>TOTAL CHELTUIELI</t>
  </si>
  <si>
    <t>TOTAL VENIT</t>
  </si>
  <si>
    <t>TOTAL AN CURENT</t>
  </si>
  <si>
    <t>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</si>
</sst>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\ &quot;lei&quot;"/>
  </numFmts>
  <fonts count="11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b/>
      <i/>
      <strike/>
      <condense/>
      <extend/>
      <outline/>
      <shadow/>
      <sz val="10"/>
      <color theme="0" tint="-0.3499862666707357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25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3" applyFont="1" applyFill="1" applyBorder="1" applyAlignment="1">
      <alignment horizontal="left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Fill="1" applyBorder="1">
      <alignment vertical="center"/>
    </xf>
    <xf numFmtId="0" fontId="0" fillId="0" borderId="0" xfId="0" applyAlignment="1">
      <alignment horizontal="center"/>
    </xf>
    <xf numFmtId="166" fontId="0" fillId="0" borderId="0" xfId="2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>
      <alignment vertical="center"/>
    </xf>
  </cellXfs>
  <cellStyles count="8">
    <cellStyle name="20% - Accent1" xfId="2" builtinId="30"/>
    <cellStyle name="Normal" xfId="0" builtinId="0" customBuiltin="1"/>
    <cellStyle name="Titlu" xfId="3" builtinId="15" customBuiltin="1"/>
    <cellStyle name="Titlu 1" xfId="1" builtinId="16" customBuiltin="1"/>
    <cellStyle name="Titlu 2" xfId="4" builtinId="17" customBuiltin="1"/>
    <cellStyle name="Titlu 3" xfId="5" builtinId="18" customBuiltin="1"/>
    <cellStyle name="Titlu 4" xfId="6" builtinId="19" customBuiltin="1"/>
    <cellStyle name="Total" xfId="7" builtinId="25" customBuiltin="1"/>
  </cellStyles>
  <dxfs count="103">
    <dxf>
      <numFmt numFmtId="166" formatCode="#,##0.00\ &quot;lei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#,##0.00\ &quot;lei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#,##0.00\ &quot;lei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#,##0.00\ &quot;lei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#,##0.00\ &quot;lei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#,##0.00\ &quot;lei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#,##0.00\ &quot;lei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#,##0.00\ &quot;lei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#,##0.00\ &quot;lei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#,##0.00\ &quot;lei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#,##0.00\ &quot;lei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#,##0.00\ &quot;lei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#,##0.00\ &quot;lei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numFmt numFmtId="166" formatCode="#,##0.00\ &quot;lei&quot;"/>
    </dxf>
    <dxf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102"/>
      <tableStyleElement type="headerRow" dxfId="101"/>
      <tableStyleElement type="totalRow" dxfId="100"/>
      <tableStyleElement type="firstColumn" dxfId="99"/>
      <tableStyleElement type="firstHeaderCell" dxfId="98"/>
      <tableStyleElement type="firstTotalCell" dxfId="97"/>
    </tableStyle>
    <tableStyle name="Family Budget Cash Available 2" pivot="0" count="6">
      <tableStyleElement type="wholeTable" dxfId="96"/>
      <tableStyleElement type="headerRow" dxfId="95"/>
      <tableStyleElement type="totalRow" dxfId="94"/>
      <tableStyleElement type="firstColumn" dxfId="93"/>
      <tableStyleElement type="firstHeaderCell" dxfId="92"/>
      <tableStyleElement type="firstTotalCell" dxfId="91"/>
    </tableStyle>
    <tableStyle name="Family Budget Cash Available 3" pivot="0" count="6">
      <tableStyleElement type="wholeTable" dxfId="90"/>
      <tableStyleElement type="headerRow" dxfId="89"/>
      <tableStyleElement type="totalRow" dxfId="88"/>
      <tableStyleElement type="firstColumn" dxfId="87"/>
      <tableStyleElement type="firstHeaderCell" dxfId="86"/>
      <tableStyleElement type="firstTotalCell" dxfId="8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Ilustrație antet" descr="Line drawing of tree and house" title="Budget Artwork"/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  <a:extLst/>
      </xdr:spPr>
    </xdr:sp>
    <xdr:clientData/>
  </xdr:twoCellAnchor>
</xdr:wsDr>
</file>

<file path=xl/tables/table1.xml><?xml version="1.0" encoding="utf-8"?>
<table xmlns="http://schemas.openxmlformats.org/spreadsheetml/2006/main" id="1" name="tblVenit" displayName="tblVenit" ref="B7:P11" totalsRowCount="1">
  <tableColumns count="15">
    <tableColumn id="1" name="TIP DE VENIT" totalsRowLabel="TOTAL VENIT" totalsRowDxfId="84"/>
    <tableColumn id="2" name="IAN" totalsRowFunction="sum" dataDxfId="39" totalsRowDxfId="26"/>
    <tableColumn id="3" name="FEB" totalsRowFunction="sum" dataDxfId="38" totalsRowDxfId="25"/>
    <tableColumn id="4" name="MAR" totalsRowFunction="sum" dataDxfId="37" totalsRowDxfId="24"/>
    <tableColumn id="5" name="APR" totalsRowFunction="sum" dataDxfId="36" totalsRowDxfId="23"/>
    <tableColumn id="6" name="MAI" totalsRowFunction="sum" dataDxfId="35" totalsRowDxfId="22"/>
    <tableColumn id="7" name="IUN" totalsRowFunction="sum" dataDxfId="34" totalsRowDxfId="21"/>
    <tableColumn id="8" name="IUL" totalsRowFunction="sum" dataDxfId="33" totalsRowDxfId="20"/>
    <tableColumn id="9" name="AUG" totalsRowFunction="sum" dataDxfId="32" totalsRowDxfId="19"/>
    <tableColumn id="10" name="SEP" totalsRowFunction="sum" dataDxfId="31" totalsRowDxfId="18"/>
    <tableColumn id="11" name="OCT" totalsRowFunction="sum" dataDxfId="30" totalsRowDxfId="17"/>
    <tableColumn id="12" name="NOV" totalsRowFunction="sum" dataDxfId="29" totalsRowDxfId="16"/>
    <tableColumn id="13" name="DEC" totalsRowFunction="sum" dataDxfId="28" totalsRowDxfId="15"/>
    <tableColumn id="14" name="TOTAL AN CURENT" totalsRowFunction="sum" dataDxfId="27" totalsRowDxfId="14">
      <calculatedColumnFormula>SUM(tblVenit[[#This Row],[IAN]:[DEC]])</calculatedColumnFormula>
    </tableColumn>
    <tableColumn id="15" name="TENDINŢĂ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Venit lunar" altTextSummary="Rezumă venitul după tip pentru fiecare lună din calendar."/>
    </ext>
  </extLst>
</table>
</file>

<file path=xl/tables/table2.xml><?xml version="1.0" encoding="utf-8"?>
<table xmlns="http://schemas.openxmlformats.org/spreadsheetml/2006/main" id="2" name="tblCheltuieli" displayName="tblCheltuieli" ref="B13:P28" totalsRowCount="1">
  <tableColumns count="15">
    <tableColumn id="1" name="CHELTUIELI" totalsRowLabel="TOTAL CHELTUIELI" dataDxfId="13" totalsRowDxfId="83"/>
    <tableColumn id="2" name="IAN" totalsRowFunction="sum" dataDxfId="12" totalsRowDxfId="82"/>
    <tableColumn id="3" name="FEB" totalsRowFunction="sum" dataDxfId="11" totalsRowDxfId="81"/>
    <tableColumn id="4" name="MAR" totalsRowFunction="sum" dataDxfId="10" totalsRowDxfId="80"/>
    <tableColumn id="5" name="APR" totalsRowFunction="sum" dataDxfId="9" totalsRowDxfId="79"/>
    <tableColumn id="6" name="MAI" totalsRowFunction="sum" dataDxfId="8" totalsRowDxfId="78"/>
    <tableColumn id="7" name="IUN" totalsRowFunction="sum" dataDxfId="7" totalsRowDxfId="77"/>
    <tableColumn id="8" name="IUL" totalsRowFunction="sum" dataDxfId="6" totalsRowDxfId="76"/>
    <tableColumn id="9" name="AUG" totalsRowFunction="sum" dataDxfId="5" totalsRowDxfId="75"/>
    <tableColumn id="10" name="SEP" totalsRowFunction="sum" dataDxfId="4" totalsRowDxfId="74"/>
    <tableColumn id="11" name="OCT" totalsRowFunction="sum" dataDxfId="3" totalsRowDxfId="73"/>
    <tableColumn id="12" name="NOV" totalsRowFunction="sum" dataDxfId="2" totalsRowDxfId="72"/>
    <tableColumn id="13" name="DEC" totalsRowFunction="sum" dataDxfId="1" totalsRowDxfId="71"/>
    <tableColumn id="14" name="TOTAL AN CURENT" totalsRowFunction="sum" dataDxfId="0" totalsRowDxfId="70">
      <calculatedColumnFormula>SUM(tblCheltuieli[[#This Row],[IAN]:[DEC]])</calculatedColumnFormula>
    </tableColumn>
    <tableColumn id="15" name="TENDINŢĂ" totalsRowDxfId="69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Cheltuieli lunare" altTextSummary="Rezumatul cheltuielilor pentru fiecare lună din calendar."/>
    </ext>
  </extLst>
</table>
</file>

<file path=xl/tables/table3.xml><?xml version="1.0" encoding="utf-8"?>
<table xmlns="http://schemas.openxmlformats.org/spreadsheetml/2006/main" id="3" name="tblNumerarDisponibil" displayName="tblNumerarDisponibil" ref="B4:P5">
  <tableColumns count="15">
    <tableColumn id="1" name="NUMERAR DISPONIBIL" totalsRowLabel="Total" dataDxfId="53" totalsRowDxfId="68"/>
    <tableColumn id="2" name="IAN" dataDxfId="52" totalsRowDxfId="67">
      <calculatedColumnFormula>tblVenit[[#Totals],[IAN]]-tblCheltuieli[[#Totals],[IAN]]</calculatedColumnFormula>
    </tableColumn>
    <tableColumn id="3" name="FEB" dataDxfId="51" totalsRowDxfId="66">
      <calculatedColumnFormula>tblVenit[[#Totals],[FEB]]-tblCheltuieli[[#Totals],[FEB]]</calculatedColumnFormula>
    </tableColumn>
    <tableColumn id="4" name="MAR" dataDxfId="50" totalsRowDxfId="65">
      <calculatedColumnFormula>tblVenit[[#Totals],[MAR]]-tblCheltuieli[[#Totals],[MAR]]</calculatedColumnFormula>
    </tableColumn>
    <tableColumn id="5" name="APR" dataDxfId="49" totalsRowDxfId="64">
      <calculatedColumnFormula>tblVenit[[#Totals],[APR]]-tblCheltuieli[[#Totals],[APR]]</calculatedColumnFormula>
    </tableColumn>
    <tableColumn id="6" name="MAI" dataDxfId="48" totalsRowDxfId="63">
      <calculatedColumnFormula>tblVenit[[#Totals],[MAI]]-tblCheltuieli[[#Totals],[MAI]]</calculatedColumnFormula>
    </tableColumn>
    <tableColumn id="7" name="IUN" dataDxfId="47" totalsRowDxfId="62">
      <calculatedColumnFormula>tblVenit[[#Totals],[IUN]]-tblCheltuieli[[#Totals],[IUN]]</calculatedColumnFormula>
    </tableColumn>
    <tableColumn id="8" name="IUL" dataDxfId="46" totalsRowDxfId="61">
      <calculatedColumnFormula>tblVenit[[#Totals],[IUL]]-tblCheltuieli[[#Totals],[IUL]]</calculatedColumnFormula>
    </tableColumn>
    <tableColumn id="9" name="AUG" dataDxfId="45" totalsRowDxfId="60">
      <calculatedColumnFormula>tblVenit[[#Totals],[AUG]]-tblCheltuieli[[#Totals],[AUG]]</calculatedColumnFormula>
    </tableColumn>
    <tableColumn id="10" name="SEP" dataDxfId="44" totalsRowDxfId="59">
      <calculatedColumnFormula>tblVenit[[#Totals],[SEP]]-tblCheltuieli[[#Totals],[SEP]]</calculatedColumnFormula>
    </tableColumn>
    <tableColumn id="11" name="OCT" dataDxfId="43" totalsRowDxfId="58">
      <calculatedColumnFormula>tblVenit[[#Totals],[OCT]]-tblCheltuieli[[#Totals],[OCT]]</calculatedColumnFormula>
    </tableColumn>
    <tableColumn id="12" name="NOV" dataDxfId="42" totalsRowDxfId="57">
      <calculatedColumnFormula>tblVenit[[#Totals],[NOV]]-tblCheltuieli[[#Totals],[NOV]]</calculatedColumnFormula>
    </tableColumn>
    <tableColumn id="13" name="DEC" dataDxfId="41" totalsRowDxfId="56">
      <calculatedColumnFormula>tblVenit[[#Totals],[DEC]]-tblCheltuieli[[#Totals],[DEC]]</calculatedColumnFormula>
    </tableColumn>
    <tableColumn id="14" name="TOTAL AN CURENT" dataDxfId="40" totalsRowDxfId="55">
      <calculatedColumnFormula>tblVenit[[#Totals],[TOTAL AN CURENT]]-tblCheltuieli[[#Totals],[TOTAL AN CURENT]]</calculatedColumnFormula>
    </tableColumn>
    <tableColumn id="15" name="TENDINŢĂ" totalsRowFunction="count" totalsRowDxfId="54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Numerar lunar disponibil" altTextSummary="Rezumă numerarul disponibil (venitul minus cheltuieli) pentru fiecare lună din calendar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8"/>
  <sheetViews>
    <sheetView showGridLines="0" tabSelected="1" zoomScale="90" zoomScaleNormal="90" workbookViewId="0"/>
  </sheetViews>
  <sheetFormatPr defaultRowHeight="21" customHeight="1" x14ac:dyDescent="0.2"/>
  <cols>
    <col min="1" max="1" width="1.42578125" style="2" customWidth="1"/>
    <col min="2" max="2" width="23.28515625" style="2" customWidth="1"/>
    <col min="3" max="14" width="12" style="2" customWidth="1"/>
    <col min="15" max="15" width="16.710937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 t="s">
        <v>31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3" t="s">
        <v>38</v>
      </c>
      <c r="C2" s="4">
        <v>2013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6" t="s">
        <v>18</v>
      </c>
      <c r="C4" s="17" t="s">
        <v>19</v>
      </c>
      <c r="D4" s="17" t="s">
        <v>20</v>
      </c>
      <c r="E4" s="17" t="s">
        <v>32</v>
      </c>
      <c r="F4" s="17" t="s">
        <v>21</v>
      </c>
      <c r="G4" s="17" t="s">
        <v>22</v>
      </c>
      <c r="H4" s="17" t="s">
        <v>23</v>
      </c>
      <c r="I4" s="17" t="s">
        <v>24</v>
      </c>
      <c r="J4" s="17" t="s">
        <v>25</v>
      </c>
      <c r="K4" s="17" t="s">
        <v>26</v>
      </c>
      <c r="L4" s="17" t="s">
        <v>27</v>
      </c>
      <c r="M4" s="17" t="s">
        <v>28</v>
      </c>
      <c r="N4" s="17" t="s">
        <v>29</v>
      </c>
      <c r="O4" s="17" t="s">
        <v>37</v>
      </c>
      <c r="P4" s="17" t="s">
        <v>30</v>
      </c>
    </row>
    <row r="5" spans="1:16" s="6" customFormat="1" ht="21" customHeight="1" x14ac:dyDescent="0.2">
      <c r="A5" s="5"/>
      <c r="B5" s="8" t="s">
        <v>16</v>
      </c>
      <c r="C5" s="22">
        <f>tblVenit[[#Totals],[IAN]]-tblCheltuieli[[#Totals],[IAN]]</f>
        <v>1220</v>
      </c>
      <c r="D5" s="22">
        <f>tblVenit[[#Totals],[FEB]]-tblCheltuieli[[#Totals],[FEB]]</f>
        <v>1587</v>
      </c>
      <c r="E5" s="22">
        <f>tblVenit[[#Totals],[MAR]]-tblCheltuieli[[#Totals],[MAR]]</f>
        <v>1174</v>
      </c>
      <c r="F5" s="22">
        <f>tblVenit[[#Totals],[APR]]-tblCheltuieli[[#Totals],[APR]]</f>
        <v>1445</v>
      </c>
      <c r="G5" s="22">
        <f>tblVenit[[#Totals],[MAI]]-tblCheltuieli[[#Totals],[MAI]]</f>
        <v>1391</v>
      </c>
      <c r="H5" s="22">
        <f>tblVenit[[#Totals],[IUN]]-tblCheltuieli[[#Totals],[IUN]]</f>
        <v>1434</v>
      </c>
      <c r="I5" s="22">
        <f>tblVenit[[#Totals],[IUL]]-tblCheltuieli[[#Totals],[IUL]]</f>
        <v>1085</v>
      </c>
      <c r="J5" s="22">
        <f>tblVenit[[#Totals],[AUG]]-tblCheltuieli[[#Totals],[AUG]]</f>
        <v>1181</v>
      </c>
      <c r="K5" s="22">
        <f>tblVenit[[#Totals],[SEP]]-tblCheltuieli[[#Totals],[SEP]]</f>
        <v>1445</v>
      </c>
      <c r="L5" s="22">
        <f>tblVenit[[#Totals],[OCT]]-tblCheltuieli[[#Totals],[OCT]]</f>
        <v>1466</v>
      </c>
      <c r="M5" s="22">
        <f>tblVenit[[#Totals],[NOV]]-tblCheltuieli[[#Totals],[NOV]]</f>
        <v>0</v>
      </c>
      <c r="N5" s="22">
        <f>tblVenit[[#Totals],[DEC]]-tblCheltuieli[[#Totals],[DEC]]</f>
        <v>0</v>
      </c>
      <c r="O5" s="22">
        <f>tblVenit[[#Totals],[TOTAL AN CURENT]]-tblCheltuieli[[#Totals],[TOTAL AN CURENT]]</f>
        <v>13428</v>
      </c>
      <c r="P5" s="14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8" t="s">
        <v>33</v>
      </c>
      <c r="C7" s="17" t="s">
        <v>19</v>
      </c>
      <c r="D7" s="17" t="s">
        <v>20</v>
      </c>
      <c r="E7" s="17" t="s">
        <v>32</v>
      </c>
      <c r="F7" s="17" t="s">
        <v>21</v>
      </c>
      <c r="G7" s="17" t="s">
        <v>22</v>
      </c>
      <c r="H7" s="17" t="s">
        <v>23</v>
      </c>
      <c r="I7" s="17" t="s">
        <v>24</v>
      </c>
      <c r="J7" s="17" t="s">
        <v>25</v>
      </c>
      <c r="K7" s="17" t="s">
        <v>26</v>
      </c>
      <c r="L7" s="17" t="s">
        <v>27</v>
      </c>
      <c r="M7" s="17" t="s">
        <v>28</v>
      </c>
      <c r="N7" s="17" t="s">
        <v>29</v>
      </c>
      <c r="O7" s="17" t="s">
        <v>37</v>
      </c>
      <c r="P7" s="17" t="s">
        <v>30</v>
      </c>
    </row>
    <row r="8" spans="1:16" s="9" customFormat="1" ht="21" customHeight="1" x14ac:dyDescent="0.2">
      <c r="A8" s="7"/>
      <c r="B8" s="12" t="s">
        <v>10</v>
      </c>
      <c r="C8" s="23">
        <v>4000</v>
      </c>
      <c r="D8" s="23">
        <v>4410</v>
      </c>
      <c r="E8" s="23">
        <v>4019</v>
      </c>
      <c r="F8" s="23">
        <v>4263</v>
      </c>
      <c r="G8" s="23">
        <v>4123</v>
      </c>
      <c r="H8" s="23">
        <v>4308</v>
      </c>
      <c r="I8" s="23">
        <v>4162</v>
      </c>
      <c r="J8" s="23">
        <v>4165</v>
      </c>
      <c r="K8" s="23">
        <v>4248</v>
      </c>
      <c r="L8" s="23">
        <v>4324</v>
      </c>
      <c r="M8" s="23"/>
      <c r="N8" s="23"/>
      <c r="O8" s="23">
        <f>SUM(tblVenit[[#This Row],[IAN]:[DEC]])</f>
        <v>42022</v>
      </c>
      <c r="P8" s="12"/>
    </row>
    <row r="9" spans="1:16" s="8" customFormat="1" ht="21" customHeight="1" x14ac:dyDescent="0.2">
      <c r="B9" s="12" t="s">
        <v>11</v>
      </c>
      <c r="C9" s="23">
        <v>275</v>
      </c>
      <c r="D9" s="23">
        <v>296</v>
      </c>
      <c r="E9" s="23">
        <v>251</v>
      </c>
      <c r="F9" s="23">
        <v>269</v>
      </c>
      <c r="G9" s="23">
        <v>252</v>
      </c>
      <c r="H9" s="23">
        <v>252</v>
      </c>
      <c r="I9" s="23">
        <v>262</v>
      </c>
      <c r="J9" s="23">
        <v>258</v>
      </c>
      <c r="K9" s="23">
        <v>296</v>
      </c>
      <c r="L9" s="23">
        <v>270</v>
      </c>
      <c r="M9" s="23"/>
      <c r="N9" s="23"/>
      <c r="O9" s="23">
        <f>SUM(tblVenit[[#This Row],[IAN]:[DEC]])</f>
        <v>2681</v>
      </c>
      <c r="P9" s="12"/>
    </row>
    <row r="10" spans="1:16" s="9" customFormat="1" ht="21" customHeight="1" x14ac:dyDescent="0.2">
      <c r="A10" s="7"/>
      <c r="B10" s="12" t="s">
        <v>12</v>
      </c>
      <c r="C10" s="23">
        <v>500</v>
      </c>
      <c r="D10" s="23">
        <v>507</v>
      </c>
      <c r="E10" s="23">
        <v>551</v>
      </c>
      <c r="F10" s="23">
        <v>556</v>
      </c>
      <c r="G10" s="23">
        <v>588</v>
      </c>
      <c r="H10" s="23">
        <v>534</v>
      </c>
      <c r="I10" s="23">
        <v>533</v>
      </c>
      <c r="J10" s="23">
        <v>585</v>
      </c>
      <c r="K10" s="23">
        <v>560</v>
      </c>
      <c r="L10" s="23">
        <v>520</v>
      </c>
      <c r="M10" s="23"/>
      <c r="N10" s="23"/>
      <c r="O10" s="23">
        <f>SUM(tblVenit[[#This Row],[IAN]:[DEC]])</f>
        <v>5434</v>
      </c>
      <c r="P10" s="12"/>
    </row>
    <row r="11" spans="1:16" ht="21" customHeight="1" x14ac:dyDescent="0.2">
      <c r="A11" s="1"/>
      <c r="B11" s="19" t="s">
        <v>36</v>
      </c>
      <c r="C11" s="24">
        <f>SUBTOTAL(109,tblVenit[IAN])</f>
        <v>4775</v>
      </c>
      <c r="D11" s="24">
        <f>SUBTOTAL(109,tblVenit[FEB])</f>
        <v>5213</v>
      </c>
      <c r="E11" s="24">
        <f>SUBTOTAL(109,tblVenit[MAR])</f>
        <v>4821</v>
      </c>
      <c r="F11" s="24">
        <f>SUBTOTAL(109,tblVenit[APR])</f>
        <v>5088</v>
      </c>
      <c r="G11" s="24">
        <f>SUBTOTAL(109,tblVenit[MAI])</f>
        <v>4963</v>
      </c>
      <c r="H11" s="24">
        <f>SUBTOTAL(109,tblVenit[IUN])</f>
        <v>5094</v>
      </c>
      <c r="I11" s="24">
        <f>SUBTOTAL(109,tblVenit[IUL])</f>
        <v>4957</v>
      </c>
      <c r="J11" s="24">
        <f>SUBTOTAL(109,tblVenit[AUG])</f>
        <v>5008</v>
      </c>
      <c r="K11" s="24">
        <f>SUBTOTAL(109,tblVenit[SEP])</f>
        <v>5104</v>
      </c>
      <c r="L11" s="24">
        <f>SUBTOTAL(109,tblVenit[OCT])</f>
        <v>5114</v>
      </c>
      <c r="M11" s="24">
        <f>SUBTOTAL(109,tblVenit[NOV])</f>
        <v>0</v>
      </c>
      <c r="N11" s="24">
        <f>SUBTOTAL(109,tblVenit[DEC])</f>
        <v>0</v>
      </c>
      <c r="O11" s="24">
        <f>SUBTOTAL(109,tblVenit[TOTAL AN CURENT])</f>
        <v>50137</v>
      </c>
      <c r="P11"/>
    </row>
    <row r="12" spans="1:16" ht="21" customHeight="1" x14ac:dyDescent="0.2">
      <c r="A12" s="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21" customHeight="1" x14ac:dyDescent="0.2">
      <c r="A13" s="1"/>
      <c r="B13" s="18" t="s">
        <v>34</v>
      </c>
      <c r="C13" s="17" t="s">
        <v>19</v>
      </c>
      <c r="D13" s="17" t="s">
        <v>20</v>
      </c>
      <c r="E13" s="17" t="s">
        <v>32</v>
      </c>
      <c r="F13" s="17" t="s">
        <v>21</v>
      </c>
      <c r="G13" s="17" t="s">
        <v>22</v>
      </c>
      <c r="H13" s="17" t="s">
        <v>23</v>
      </c>
      <c r="I13" s="17" t="s">
        <v>24</v>
      </c>
      <c r="J13" s="17" t="s">
        <v>25</v>
      </c>
      <c r="K13" s="17" t="s">
        <v>26</v>
      </c>
      <c r="L13" s="17" t="s">
        <v>27</v>
      </c>
      <c r="M13" s="17" t="s">
        <v>28</v>
      </c>
      <c r="N13" s="17" t="s">
        <v>29</v>
      </c>
      <c r="O13" s="17" t="s">
        <v>37</v>
      </c>
      <c r="P13" s="17" t="s">
        <v>30</v>
      </c>
    </row>
    <row r="14" spans="1:16" ht="21" customHeight="1" x14ac:dyDescent="0.2">
      <c r="A14" s="1"/>
      <c r="B14" s="12" t="s">
        <v>0</v>
      </c>
      <c r="C14" s="23">
        <v>1500</v>
      </c>
      <c r="D14" s="23">
        <v>1500</v>
      </c>
      <c r="E14" s="23">
        <v>1500</v>
      </c>
      <c r="F14" s="23">
        <v>1500</v>
      </c>
      <c r="G14" s="23">
        <v>1500</v>
      </c>
      <c r="H14" s="23">
        <v>1500</v>
      </c>
      <c r="I14" s="23">
        <v>1500</v>
      </c>
      <c r="J14" s="23">
        <v>1500</v>
      </c>
      <c r="K14" s="23">
        <v>1500</v>
      </c>
      <c r="L14" s="23">
        <v>1500</v>
      </c>
      <c r="M14" s="23"/>
      <c r="N14" s="23"/>
      <c r="O14" s="23">
        <f>SUM(tblCheltuieli[[#This Row],[IAN]:[DEC]])</f>
        <v>15000</v>
      </c>
      <c r="P14" s="15"/>
    </row>
    <row r="15" spans="1:16" ht="21" customHeight="1" x14ac:dyDescent="0.2">
      <c r="A15" s="1"/>
      <c r="B15" s="12" t="s">
        <v>1</v>
      </c>
      <c r="C15" s="23">
        <v>250</v>
      </c>
      <c r="D15" s="23">
        <v>331</v>
      </c>
      <c r="E15" s="23">
        <v>299</v>
      </c>
      <c r="F15" s="23">
        <v>333</v>
      </c>
      <c r="G15" s="23">
        <v>324</v>
      </c>
      <c r="H15" s="23">
        <v>313</v>
      </c>
      <c r="I15" s="23">
        <v>338</v>
      </c>
      <c r="J15" s="23">
        <v>225</v>
      </c>
      <c r="K15" s="23">
        <v>258</v>
      </c>
      <c r="L15" s="23">
        <v>322</v>
      </c>
      <c r="M15" s="23"/>
      <c r="N15" s="23"/>
      <c r="O15" s="23">
        <f>SUM(tblCheltuieli[[#This Row],[IAN]:[DEC]])</f>
        <v>2993</v>
      </c>
      <c r="P15" s="15"/>
    </row>
    <row r="16" spans="1:16" ht="21" customHeight="1" x14ac:dyDescent="0.2">
      <c r="A16" s="1"/>
      <c r="B16" s="12" t="s">
        <v>14</v>
      </c>
      <c r="C16" s="23">
        <v>345</v>
      </c>
      <c r="D16" s="23">
        <v>345</v>
      </c>
      <c r="E16" s="23">
        <v>345</v>
      </c>
      <c r="F16" s="23">
        <v>345</v>
      </c>
      <c r="G16" s="23">
        <v>345</v>
      </c>
      <c r="H16" s="23">
        <v>345</v>
      </c>
      <c r="I16" s="23">
        <v>345</v>
      </c>
      <c r="J16" s="23">
        <v>345</v>
      </c>
      <c r="K16" s="23">
        <v>345</v>
      </c>
      <c r="L16" s="23">
        <v>345</v>
      </c>
      <c r="M16" s="23"/>
      <c r="N16" s="23"/>
      <c r="O16" s="23">
        <f>SUM(tblCheltuieli[[#This Row],[IAN]:[DEC]])</f>
        <v>3450</v>
      </c>
      <c r="P16" s="15"/>
    </row>
    <row r="17" spans="1:16" ht="21" customHeight="1" x14ac:dyDescent="0.2">
      <c r="A17" s="1"/>
      <c r="B17" s="12" t="s">
        <v>2</v>
      </c>
      <c r="C17" s="23">
        <v>120</v>
      </c>
      <c r="D17" s="23">
        <v>120</v>
      </c>
      <c r="E17" s="23">
        <v>120</v>
      </c>
      <c r="F17" s="23">
        <v>120</v>
      </c>
      <c r="G17" s="23">
        <v>120</v>
      </c>
      <c r="H17" s="23">
        <v>120</v>
      </c>
      <c r="I17" s="23">
        <v>120</v>
      </c>
      <c r="J17" s="23">
        <v>120</v>
      </c>
      <c r="K17" s="23">
        <v>120</v>
      </c>
      <c r="L17" s="23">
        <v>120</v>
      </c>
      <c r="M17" s="23"/>
      <c r="N17" s="23"/>
      <c r="O17" s="23">
        <f>SUM(tblCheltuieli[[#This Row],[IAN]:[DEC]])</f>
        <v>1200</v>
      </c>
      <c r="P17" s="15"/>
    </row>
    <row r="18" spans="1:16" ht="21" customHeight="1" x14ac:dyDescent="0.2">
      <c r="A18" s="1"/>
      <c r="B18" s="12" t="s">
        <v>13</v>
      </c>
      <c r="C18" s="23">
        <v>50</v>
      </c>
      <c r="D18" s="23">
        <v>50</v>
      </c>
      <c r="E18" s="23">
        <v>50</v>
      </c>
      <c r="F18" s="23">
        <v>50</v>
      </c>
      <c r="G18" s="23">
        <v>50</v>
      </c>
      <c r="H18" s="23">
        <v>50</v>
      </c>
      <c r="I18" s="23">
        <v>50</v>
      </c>
      <c r="J18" s="23">
        <v>50</v>
      </c>
      <c r="K18" s="23">
        <v>50</v>
      </c>
      <c r="L18" s="23">
        <v>50</v>
      </c>
      <c r="M18" s="23"/>
      <c r="N18" s="23"/>
      <c r="O18" s="23">
        <f>SUM(tblCheltuieli[[#This Row],[IAN]:[DEC]])</f>
        <v>500</v>
      </c>
      <c r="P18" s="15"/>
    </row>
    <row r="19" spans="1:16" ht="21" customHeight="1" x14ac:dyDescent="0.2">
      <c r="A19" s="1"/>
      <c r="B19" s="12" t="s">
        <v>15</v>
      </c>
      <c r="C19" s="23">
        <v>72</v>
      </c>
      <c r="D19" s="23">
        <v>70</v>
      </c>
      <c r="E19" s="23">
        <v>80</v>
      </c>
      <c r="F19" s="23">
        <v>70</v>
      </c>
      <c r="G19" s="23">
        <v>75</v>
      </c>
      <c r="H19" s="23">
        <v>80</v>
      </c>
      <c r="I19" s="23">
        <v>90</v>
      </c>
      <c r="J19" s="23">
        <v>73</v>
      </c>
      <c r="K19" s="23">
        <v>75</v>
      </c>
      <c r="L19" s="23">
        <v>70</v>
      </c>
      <c r="M19" s="23"/>
      <c r="N19" s="23"/>
      <c r="O19" s="23">
        <f>SUM(tblCheltuieli[[#This Row],[IAN]:[DEC]])</f>
        <v>755</v>
      </c>
      <c r="P19" s="15"/>
    </row>
    <row r="20" spans="1:16" ht="21" customHeight="1" x14ac:dyDescent="0.2">
      <c r="A20" s="1"/>
      <c r="B20" s="12" t="s">
        <v>7</v>
      </c>
      <c r="C20" s="23">
        <v>60</v>
      </c>
      <c r="D20" s="23">
        <v>63</v>
      </c>
      <c r="E20" s="23">
        <v>65</v>
      </c>
      <c r="F20" s="23">
        <v>60</v>
      </c>
      <c r="G20" s="23">
        <v>65</v>
      </c>
      <c r="H20" s="23">
        <v>60</v>
      </c>
      <c r="I20" s="23">
        <v>63</v>
      </c>
      <c r="J20" s="23">
        <v>60</v>
      </c>
      <c r="K20" s="23">
        <v>63</v>
      </c>
      <c r="L20" s="23">
        <v>60</v>
      </c>
      <c r="M20" s="23"/>
      <c r="N20" s="23"/>
      <c r="O20" s="23">
        <f>SUM(tblCheltuieli[[#This Row],[IAN]:[DEC]])</f>
        <v>619</v>
      </c>
      <c r="P20" s="15"/>
    </row>
    <row r="21" spans="1:16" ht="21" customHeight="1" x14ac:dyDescent="0.2">
      <c r="A21" s="1"/>
      <c r="B21" s="12" t="s">
        <v>8</v>
      </c>
      <c r="C21" s="23">
        <v>45</v>
      </c>
      <c r="D21" s="23">
        <v>45</v>
      </c>
      <c r="E21" s="23">
        <v>45</v>
      </c>
      <c r="F21" s="23">
        <v>45</v>
      </c>
      <c r="G21" s="23">
        <v>45</v>
      </c>
      <c r="H21" s="23">
        <v>45</v>
      </c>
      <c r="I21" s="23">
        <v>45</v>
      </c>
      <c r="J21" s="23">
        <v>45</v>
      </c>
      <c r="K21" s="23">
        <v>45</v>
      </c>
      <c r="L21" s="23">
        <v>45</v>
      </c>
      <c r="M21" s="23"/>
      <c r="N21" s="23"/>
      <c r="O21" s="23">
        <f>SUM(tblCheltuieli[[#This Row],[IAN]:[DEC]])</f>
        <v>450</v>
      </c>
      <c r="P21" s="15"/>
    </row>
    <row r="22" spans="1:16" ht="21" customHeight="1" x14ac:dyDescent="0.2">
      <c r="A22" s="1"/>
      <c r="B22" s="12" t="s">
        <v>3</v>
      </c>
      <c r="C22" s="23">
        <v>155</v>
      </c>
      <c r="D22" s="23">
        <v>155</v>
      </c>
      <c r="E22" s="23">
        <v>158</v>
      </c>
      <c r="F22" s="23">
        <v>160</v>
      </c>
      <c r="G22" s="23">
        <v>165</v>
      </c>
      <c r="H22" s="23">
        <v>200</v>
      </c>
      <c r="I22" s="23">
        <v>340</v>
      </c>
      <c r="J22" s="23">
        <v>350</v>
      </c>
      <c r="K22" s="23">
        <v>240</v>
      </c>
      <c r="L22" s="23">
        <v>180</v>
      </c>
      <c r="M22" s="23"/>
      <c r="N22" s="23"/>
      <c r="O22" s="23">
        <f>SUM(tblCheltuieli[[#This Row],[IAN]:[DEC]])</f>
        <v>2103</v>
      </c>
      <c r="P22" s="15"/>
    </row>
    <row r="23" spans="1:16" ht="21" customHeight="1" x14ac:dyDescent="0.2">
      <c r="A23" s="1"/>
      <c r="B23" s="12" t="s">
        <v>4</v>
      </c>
      <c r="C23" s="23">
        <v>35</v>
      </c>
      <c r="D23" s="23">
        <v>35</v>
      </c>
      <c r="E23" s="23">
        <v>37</v>
      </c>
      <c r="F23" s="23">
        <v>39</v>
      </c>
      <c r="G23" s="23">
        <v>45</v>
      </c>
      <c r="H23" s="23">
        <v>42</v>
      </c>
      <c r="I23" s="23">
        <v>42</v>
      </c>
      <c r="J23" s="23">
        <v>36</v>
      </c>
      <c r="K23" s="23">
        <v>38</v>
      </c>
      <c r="L23" s="23">
        <v>40</v>
      </c>
      <c r="M23" s="23"/>
      <c r="N23" s="23"/>
      <c r="O23" s="23">
        <f>SUM(tblCheltuieli[[#This Row],[IAN]:[DEC]])</f>
        <v>389</v>
      </c>
      <c r="P23" s="15"/>
    </row>
    <row r="24" spans="1:16" ht="21" customHeight="1" x14ac:dyDescent="0.2">
      <c r="A24" s="1"/>
      <c r="B24" s="12" t="s">
        <v>5</v>
      </c>
      <c r="C24" s="23">
        <v>50</v>
      </c>
      <c r="D24" s="23">
        <v>45</v>
      </c>
      <c r="E24" s="23">
        <v>40</v>
      </c>
      <c r="F24" s="23">
        <v>40</v>
      </c>
      <c r="G24" s="23">
        <v>42</v>
      </c>
      <c r="H24" s="23">
        <v>50</v>
      </c>
      <c r="I24" s="23">
        <v>55</v>
      </c>
      <c r="J24" s="23">
        <v>40</v>
      </c>
      <c r="K24" s="23">
        <v>43</v>
      </c>
      <c r="L24" s="23">
        <v>30</v>
      </c>
      <c r="M24" s="23"/>
      <c r="N24" s="23"/>
      <c r="O24" s="23">
        <f>SUM(tblCheltuieli[[#This Row],[IAN]:[DEC]])</f>
        <v>435</v>
      </c>
      <c r="P24" s="15"/>
    </row>
    <row r="25" spans="1:16" ht="21" customHeight="1" x14ac:dyDescent="0.2">
      <c r="A25" s="1"/>
      <c r="B25" s="12" t="s">
        <v>9</v>
      </c>
      <c r="C25" s="23">
        <v>123</v>
      </c>
      <c r="D25" s="23">
        <v>92</v>
      </c>
      <c r="E25" s="23">
        <v>58</v>
      </c>
      <c r="F25" s="23">
        <v>131</v>
      </c>
      <c r="G25" s="23">
        <v>46</v>
      </c>
      <c r="H25" s="23">
        <v>105</v>
      </c>
      <c r="I25" s="23">
        <v>84</v>
      </c>
      <c r="J25" s="23">
        <v>108</v>
      </c>
      <c r="K25" s="23">
        <v>132</v>
      </c>
      <c r="L25" s="23">
        <v>136</v>
      </c>
      <c r="M25" s="23"/>
      <c r="N25" s="23"/>
      <c r="O25" s="23">
        <f>SUM(tblCheltuieli[[#This Row],[IAN]:[DEC]])</f>
        <v>1015</v>
      </c>
      <c r="P25" s="15"/>
    </row>
    <row r="26" spans="1:16" customFormat="1" ht="21" customHeight="1" x14ac:dyDescent="0.2">
      <c r="B26" s="12" t="s">
        <v>6</v>
      </c>
      <c r="C26" s="23">
        <v>550</v>
      </c>
      <c r="D26" s="23">
        <v>550</v>
      </c>
      <c r="E26" s="23">
        <v>550</v>
      </c>
      <c r="F26" s="23">
        <v>550</v>
      </c>
      <c r="G26" s="23">
        <v>550</v>
      </c>
      <c r="H26" s="23">
        <v>550</v>
      </c>
      <c r="I26" s="23">
        <v>550</v>
      </c>
      <c r="J26" s="23">
        <v>550</v>
      </c>
      <c r="K26" s="23">
        <v>550</v>
      </c>
      <c r="L26" s="23">
        <v>550</v>
      </c>
      <c r="M26" s="23"/>
      <c r="N26" s="23"/>
      <c r="O26" s="23">
        <f>SUM(tblCheltuieli[[#This Row],[IAN]:[DEC]])</f>
        <v>5500</v>
      </c>
      <c r="P26" s="15"/>
    </row>
    <row r="27" spans="1:16" ht="21" customHeight="1" x14ac:dyDescent="0.2">
      <c r="A27" s="1"/>
      <c r="B27" s="12" t="s">
        <v>17</v>
      </c>
      <c r="C27" s="23">
        <v>200</v>
      </c>
      <c r="D27" s="23">
        <v>225</v>
      </c>
      <c r="E27" s="23">
        <v>300</v>
      </c>
      <c r="F27" s="23">
        <v>200</v>
      </c>
      <c r="G27" s="23">
        <v>200</v>
      </c>
      <c r="H27" s="23">
        <v>200</v>
      </c>
      <c r="I27" s="23">
        <v>250</v>
      </c>
      <c r="J27" s="23">
        <v>325</v>
      </c>
      <c r="K27" s="23">
        <v>200</v>
      </c>
      <c r="L27" s="23">
        <v>200</v>
      </c>
      <c r="M27" s="23"/>
      <c r="N27" s="23"/>
      <c r="O27" s="23">
        <f>SUM(tblCheltuieli[[#This Row],[IAN]:[DEC]])</f>
        <v>2300</v>
      </c>
      <c r="P27" s="15"/>
    </row>
    <row r="28" spans="1:16" ht="21" customHeight="1" x14ac:dyDescent="0.2">
      <c r="B28" s="12" t="s">
        <v>35</v>
      </c>
      <c r="C28" s="23">
        <f>SUBTOTAL(109,tblCheltuieli[IAN])</f>
        <v>3555</v>
      </c>
      <c r="D28" s="23">
        <f>SUBTOTAL(109,tblCheltuieli[FEB])</f>
        <v>3626</v>
      </c>
      <c r="E28" s="23">
        <f>SUBTOTAL(109,tblCheltuieli[MAR])</f>
        <v>3647</v>
      </c>
      <c r="F28" s="23">
        <f>SUBTOTAL(109,tblCheltuieli[APR])</f>
        <v>3643</v>
      </c>
      <c r="G28" s="23">
        <f>SUBTOTAL(109,tblCheltuieli[MAI])</f>
        <v>3572</v>
      </c>
      <c r="H28" s="23">
        <f>SUBTOTAL(109,tblCheltuieli[IUN])</f>
        <v>3660</v>
      </c>
      <c r="I28" s="23">
        <f>SUBTOTAL(109,tblCheltuieli[IUL])</f>
        <v>3872</v>
      </c>
      <c r="J28" s="23">
        <f>SUBTOTAL(109,tblCheltuieli[AUG])</f>
        <v>3827</v>
      </c>
      <c r="K28" s="23">
        <f>SUBTOTAL(109,tblCheltuieli[SEP])</f>
        <v>3659</v>
      </c>
      <c r="L28" s="23">
        <f>SUBTOTAL(109,tblCheltuieli[OCT])</f>
        <v>3648</v>
      </c>
      <c r="M28" s="23">
        <f>SUBTOTAL(109,tblCheltuieli[NOV])</f>
        <v>0</v>
      </c>
      <c r="N28" s="23">
        <f>SUBTOTAL(109,tblCheltuieli[DEC])</f>
        <v>0</v>
      </c>
      <c r="O28" s="23">
        <f>SUBTOTAL(109,tblCheltuieli[TOTAL AN CURENT])</f>
        <v>36709</v>
      </c>
      <c r="P28" s="20"/>
    </row>
  </sheetData>
  <mergeCells count="1">
    <mergeCell ref="B12:P12"/>
  </mergeCells>
  <printOptions horizontalCentered="1"/>
  <pageMargins left="0.25" right="0.25" top="0.75" bottom="0.75" header="0.3" footer="0.3"/>
  <pageSetup scale="68" fitToHeight="0" orientation="landscape" r:id="rId1"/>
  <headerFooter differentFirst="1">
    <oddFooter>Pagina &amp;P din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92D050"/>
          <x14:sparklines>
            <x14:sparkline>
              <xm:f>'Buget de familie'!C28:N28</xm:f>
              <xm:sqref>P28</xm:sqref>
            </x14:sparkline>
            <x14:sparkline>
              <xm:f>'Buget de familie'!C11:N11</xm:f>
              <xm:sqref>P11</xm:sqref>
            </x14:sparkline>
            <x14:sparkline>
              <xm:f>'Buget de familie'!C5:N5</xm:f>
              <xm:sqref>P5</xm:sqref>
            </x14:sparkline>
          </x14:sparklines>
        </x14:sparklineGroup>
        <x14:sparklineGroup displayEmptyCellsAs="gap" markers="1" high="1" low="1" negative="1">
          <x14:colorSeries theme="5" tint="0.39997558519241921"/>
          <x14:colorNegative theme="0" tint="-0.499984740745262"/>
          <x14:colorAxis rgb="FF000000"/>
          <x14:colorMarkers theme="5"/>
          <x14:colorFirst rgb="FFD00000"/>
          <x14:colorLast rgb="FFD00000"/>
          <x14:colorHigh rgb="FF92D050"/>
          <x14:colorLow rgb="FFFF0000"/>
          <x14:sparklines>
            <x14:sparkline>
              <xm:f>'Buget de familie'!C8:N8</xm:f>
              <xm:sqref>P8</xm:sqref>
            </x14:sparkline>
            <x14:sparkline>
              <xm:f>'Buget de familie'!C9:N9</xm:f>
              <xm:sqref>P9</xm:sqref>
            </x14:sparkline>
            <x14:sparkline>
              <xm:f>'Buget de familie'!C10:N10</xm:f>
              <xm:sqref>P10</xm:sqref>
            </x14:sparkline>
          </x14:sparklines>
        </x14:sparklineGroup>
        <x14:sparklineGroup displayEmptyCellsAs="gap" markers="1" high="1" low="1" negative="1">
          <x14:colorSeries theme="5" tint="0.39997558519241921"/>
          <x14:colorNegative theme="0" tint="-0.499984740745262"/>
          <x14:colorAxis rgb="FF000000"/>
          <x14:colorMarkers theme="5"/>
          <x14:colorFirst rgb="FFD00000"/>
          <x14:colorLast rgb="FFD00000"/>
          <x14:colorHigh theme="5"/>
          <x14:colorLow rgb="FFFF0000"/>
          <x14:sparklines>
            <x14:sparkline>
              <xm:f>'Buget de familie'!C14:N14</xm:f>
              <xm:sqref>P14</xm:sqref>
            </x14:sparkline>
            <x14:sparkline>
              <xm:f>'Buget de familie'!C15:N15</xm:f>
              <xm:sqref>P15</xm:sqref>
            </x14:sparkline>
            <x14:sparkline>
              <xm:f>'Buget de familie'!C16:N16</xm:f>
              <xm:sqref>P16</xm:sqref>
            </x14:sparkline>
            <x14:sparkline>
              <xm:f>'Buget de familie'!C17:N17</xm:f>
              <xm:sqref>P17</xm:sqref>
            </x14:sparkline>
            <x14:sparkline>
              <xm:f>'Buget de familie'!C18:N18</xm:f>
              <xm:sqref>P18</xm:sqref>
            </x14:sparkline>
            <x14:sparkline>
              <xm:f>'Buget de familie'!C19:N19</xm:f>
              <xm:sqref>P19</xm:sqref>
            </x14:sparkline>
            <x14:sparkline>
              <xm:f>'Buget de familie'!C20:N20</xm:f>
              <xm:sqref>P20</xm:sqref>
            </x14:sparkline>
            <x14:sparkline>
              <xm:f>'Buget de familie'!C21:N21</xm:f>
              <xm:sqref>P21</xm:sqref>
            </x14:sparkline>
            <x14:sparkline>
              <xm:f>'Buget de familie'!C22:N22</xm:f>
              <xm:sqref>P22</xm:sqref>
            </x14:sparkline>
            <x14:sparkline>
              <xm:f>'Buget de familie'!C23:N23</xm:f>
              <xm:sqref>P23</xm:sqref>
            </x14:sparkline>
            <x14:sparkline>
              <xm:f>'Buget de familie'!C24:N24</xm:f>
              <xm:sqref>P24</xm:sqref>
            </x14:sparkline>
            <x14:sparkline>
              <xm:f>'Buget de familie'!C25:N25</xm:f>
              <xm:sqref>P25</xm:sqref>
            </x14:sparkline>
            <x14:sparkline>
              <xm:f>'Buget de familie'!C26:N26</xm:f>
              <xm:sqref>P26</xm:sqref>
            </x14:sparkline>
            <x14:sparkline>
              <xm:f>'Buget de familie'!C27:N27</xm:f>
              <xm:sqref>P27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FFA72057F0EFC429FF335CB9960E2CA0400A26729C09131F943A3C8875F9AFFF790" ma:contentTypeVersion="54" ma:contentTypeDescription="Create a new document." ma:contentTypeScope="" ma:versionID="1a842ec01edb8d0cb192251ad2352bce">
  <xsd:schema xmlns:xsd="http://www.w3.org/2001/XMLSchema" xmlns:xs="http://www.w3.org/2001/XMLSchema" xmlns:p="http://schemas.microsoft.com/office/2006/metadata/properties" xmlns:ns2="cf237c1f-e9f7-4812-a5e3-e7fff9ac6432" targetNamespace="http://schemas.microsoft.com/office/2006/metadata/properties" ma:root="true" ma:fieldsID="ef3ee27573a43b7f5cf9d4fb7bbb7857" ns2:_="">
    <xsd:import namespace="cf237c1f-e9f7-4812-a5e3-e7fff9ac643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37c1f-e9f7-4812-a5e3-e7fff9ac643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0679f22-c29b-43ea-a710-8a42f757085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0A42D78D-BDC9-4EE6-A28E-1806D230ABE7}" ma:internalName="CSXSubmissionMarket" ma:readOnly="false" ma:showField="MarketName" ma:web="cf237c1f-e9f7-4812-a5e3-e7fff9ac643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13d7124-3e98-4daf-a36f-bd25b9ee297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590705F-21A0-4623-848A-26DAA44BB8DD}" ma:internalName="InProjectListLookup" ma:readOnly="true" ma:showField="InProjectLis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6e65af7-8815-4551-8cd4-4ade8212117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590705F-21A0-4623-848A-26DAA44BB8DD}" ma:internalName="LastCompleteVersionLookup" ma:readOnly="true" ma:showField="LastComplete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590705F-21A0-4623-848A-26DAA44BB8DD}" ma:internalName="LastPreviewErrorLookup" ma:readOnly="true" ma:showField="LastPreview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590705F-21A0-4623-848A-26DAA44BB8DD}" ma:internalName="LastPreviewResultLookup" ma:readOnly="true" ma:showField="LastPreview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590705F-21A0-4623-848A-26DAA44BB8DD}" ma:internalName="LastPreviewAttemptDateLookup" ma:readOnly="true" ma:showField="LastPreview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590705F-21A0-4623-848A-26DAA44BB8DD}" ma:internalName="LastPreviewedByLookup" ma:readOnly="true" ma:showField="LastPreview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590705F-21A0-4623-848A-26DAA44BB8DD}" ma:internalName="LastPreviewTimeLookup" ma:readOnly="true" ma:showField="LastPreview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590705F-21A0-4623-848A-26DAA44BB8DD}" ma:internalName="LastPreviewVersionLookup" ma:readOnly="true" ma:showField="LastPreview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590705F-21A0-4623-848A-26DAA44BB8DD}" ma:internalName="LastPublishErrorLookup" ma:readOnly="true" ma:showField="LastPublish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590705F-21A0-4623-848A-26DAA44BB8DD}" ma:internalName="LastPublishResultLookup" ma:readOnly="true" ma:showField="LastPublish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590705F-21A0-4623-848A-26DAA44BB8DD}" ma:internalName="LastPublishAttemptDateLookup" ma:readOnly="true" ma:showField="LastPublish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590705F-21A0-4623-848A-26DAA44BB8DD}" ma:internalName="LastPublishedByLookup" ma:readOnly="true" ma:showField="LastPublish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590705F-21A0-4623-848A-26DAA44BB8DD}" ma:internalName="LastPublishTimeLookup" ma:readOnly="true" ma:showField="LastPublish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590705F-21A0-4623-848A-26DAA44BB8DD}" ma:internalName="LastPublishVersionLookup" ma:readOnly="true" ma:showField="LastPublish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D77005E-2908-4F20-AEB4-EDFE452D28B2}" ma:internalName="LocLastLocAttemptVersionLookup" ma:readOnly="false" ma:showField="LastLocAttemptVersion" ma:web="cf237c1f-e9f7-4812-a5e3-e7fff9ac6432">
      <xsd:simpleType>
        <xsd:restriction base="dms:Lookup"/>
      </xsd:simpleType>
    </xsd:element>
    <xsd:element name="LocLastLocAttemptVersionTypeLookup" ma:index="71" nillable="true" ma:displayName="Loc Last Loc Attempt Version Type" ma:default="" ma:list="{DD77005E-2908-4F20-AEB4-EDFE452D28B2}" ma:internalName="LocLastLocAttemptVersionTypeLookup" ma:readOnly="true" ma:showField="LastLocAttemptVersionType" ma:web="cf237c1f-e9f7-4812-a5e3-e7fff9ac643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D77005E-2908-4F20-AEB4-EDFE452D28B2}" ma:internalName="LocNewPublishedVersionLookup" ma:readOnly="true" ma:showField="NewPublishedVersion" ma:web="cf237c1f-e9f7-4812-a5e3-e7fff9ac6432">
      <xsd:simpleType>
        <xsd:restriction base="dms:Lookup"/>
      </xsd:simpleType>
    </xsd:element>
    <xsd:element name="LocOverallHandbackStatusLookup" ma:index="75" nillable="true" ma:displayName="Loc Overall Handback Status" ma:default="" ma:list="{DD77005E-2908-4F20-AEB4-EDFE452D28B2}" ma:internalName="LocOverallHandbackStatusLookup" ma:readOnly="true" ma:showField="OverallHandbackStatus" ma:web="cf237c1f-e9f7-4812-a5e3-e7fff9ac6432">
      <xsd:simpleType>
        <xsd:restriction base="dms:Lookup"/>
      </xsd:simpleType>
    </xsd:element>
    <xsd:element name="LocOverallLocStatusLookup" ma:index="76" nillable="true" ma:displayName="Loc Overall Localize Status" ma:default="" ma:list="{DD77005E-2908-4F20-AEB4-EDFE452D28B2}" ma:internalName="LocOverallLocStatusLookup" ma:readOnly="true" ma:showField="OverallLocStatus" ma:web="cf237c1f-e9f7-4812-a5e3-e7fff9ac6432">
      <xsd:simpleType>
        <xsd:restriction base="dms:Lookup"/>
      </xsd:simpleType>
    </xsd:element>
    <xsd:element name="LocOverallPreviewStatusLookup" ma:index="77" nillable="true" ma:displayName="Loc Overall Preview Status" ma:default="" ma:list="{DD77005E-2908-4F20-AEB4-EDFE452D28B2}" ma:internalName="LocOverallPreviewStatusLookup" ma:readOnly="true" ma:showField="OverallPreviewStatus" ma:web="cf237c1f-e9f7-4812-a5e3-e7fff9ac6432">
      <xsd:simpleType>
        <xsd:restriction base="dms:Lookup"/>
      </xsd:simpleType>
    </xsd:element>
    <xsd:element name="LocOverallPublishStatusLookup" ma:index="78" nillable="true" ma:displayName="Loc Overall Publish Status" ma:default="" ma:list="{DD77005E-2908-4F20-AEB4-EDFE452D28B2}" ma:internalName="LocOverallPublishStatusLookup" ma:readOnly="true" ma:showField="OverallPublishStatus" ma:web="cf237c1f-e9f7-4812-a5e3-e7fff9ac643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D77005E-2908-4F20-AEB4-EDFE452D28B2}" ma:internalName="LocProcessedForHandoffsLookup" ma:readOnly="true" ma:showField="ProcessedForHandoffs" ma:web="cf237c1f-e9f7-4812-a5e3-e7fff9ac6432">
      <xsd:simpleType>
        <xsd:restriction base="dms:Lookup"/>
      </xsd:simpleType>
    </xsd:element>
    <xsd:element name="LocProcessedForMarketsLookup" ma:index="81" nillable="true" ma:displayName="Loc Processed For Markets" ma:default="" ma:list="{DD77005E-2908-4F20-AEB4-EDFE452D28B2}" ma:internalName="LocProcessedForMarketsLookup" ma:readOnly="true" ma:showField="ProcessedForMarkets" ma:web="cf237c1f-e9f7-4812-a5e3-e7fff9ac6432">
      <xsd:simpleType>
        <xsd:restriction base="dms:Lookup"/>
      </xsd:simpleType>
    </xsd:element>
    <xsd:element name="LocPublishedDependentAssetsLookup" ma:index="82" nillable="true" ma:displayName="Loc Published Dependent Assets" ma:default="" ma:list="{DD77005E-2908-4F20-AEB4-EDFE452D28B2}" ma:internalName="LocPublishedDependentAssetsLookup" ma:readOnly="true" ma:showField="PublishedDependentAssets" ma:web="cf237c1f-e9f7-4812-a5e3-e7fff9ac6432">
      <xsd:simpleType>
        <xsd:restriction base="dms:Lookup"/>
      </xsd:simpleType>
    </xsd:element>
    <xsd:element name="LocPublishedLinkedAssetsLookup" ma:index="83" nillable="true" ma:displayName="Loc Published Linked Assets" ma:default="" ma:list="{DD77005E-2908-4F20-AEB4-EDFE452D28B2}" ma:internalName="LocPublishedLinkedAssetsLookup" ma:readOnly="true" ma:showField="PublishedLinkedAssets" ma:web="cf237c1f-e9f7-4812-a5e3-e7fff9ac643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18dabe8-75e0-44e4-8e6c-0926da0565d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0A42D78D-BDC9-4EE6-A28E-1806D230ABE7}" ma:internalName="Markets" ma:readOnly="false" ma:showField="MarketNa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590705F-21A0-4623-848A-26DAA44BB8DD}" ma:internalName="NumOfRatingsLookup" ma:readOnly="true" ma:showField="NumOfRating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590705F-21A0-4623-848A-26DAA44BB8DD}" ma:internalName="PublishStatusLookup" ma:readOnly="false" ma:showField="PublishStatu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d03ae78-f3d4-4211-ad85-ebe003ca2577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9bb0031-9912-47a1-9dea-bc59bbf519e5}" ma:internalName="TaxCatchAll" ma:showField="CatchAllData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9bb0031-9912-47a1-9dea-bc59bbf519e5}" ma:internalName="TaxCatchAllLabel" ma:readOnly="true" ma:showField="CatchAllDataLabel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f237c1f-e9f7-4812-a5e3-e7fff9ac6432" xsi:nil="true"/>
    <AssetExpire xmlns="cf237c1f-e9f7-4812-a5e3-e7fff9ac6432">2029-01-01T08:00:00+00:00</AssetExpire>
    <CampaignTagsTaxHTField0 xmlns="cf237c1f-e9f7-4812-a5e3-e7fff9ac6432">
      <Terms xmlns="http://schemas.microsoft.com/office/infopath/2007/PartnerControls"/>
    </CampaignTagsTaxHTField0>
    <IntlLangReviewDate xmlns="cf237c1f-e9f7-4812-a5e3-e7fff9ac6432" xsi:nil="true"/>
    <TPFriendlyName xmlns="cf237c1f-e9f7-4812-a5e3-e7fff9ac6432" xsi:nil="true"/>
    <IntlLangReview xmlns="cf237c1f-e9f7-4812-a5e3-e7fff9ac6432">false</IntlLangReview>
    <LocLastLocAttemptVersionLookup xmlns="cf237c1f-e9f7-4812-a5e3-e7fff9ac6432">845871</LocLastLocAttemptVersionLookup>
    <PolicheckWords xmlns="cf237c1f-e9f7-4812-a5e3-e7fff9ac6432" xsi:nil="true"/>
    <SubmitterId xmlns="cf237c1f-e9f7-4812-a5e3-e7fff9ac6432" xsi:nil="true"/>
    <AcquiredFrom xmlns="cf237c1f-e9f7-4812-a5e3-e7fff9ac6432">Internal MS</AcquiredFrom>
    <EditorialStatus xmlns="cf237c1f-e9f7-4812-a5e3-e7fff9ac6432" xsi:nil="true"/>
    <Markets xmlns="cf237c1f-e9f7-4812-a5e3-e7fff9ac6432"/>
    <OriginAsset xmlns="cf237c1f-e9f7-4812-a5e3-e7fff9ac6432" xsi:nil="true"/>
    <AssetStart xmlns="cf237c1f-e9f7-4812-a5e3-e7fff9ac6432">2012-06-28T22:26:37+00:00</AssetStart>
    <FriendlyTitle xmlns="cf237c1f-e9f7-4812-a5e3-e7fff9ac6432" xsi:nil="true"/>
    <MarketSpecific xmlns="cf237c1f-e9f7-4812-a5e3-e7fff9ac6432">false</MarketSpecific>
    <TPNamespace xmlns="cf237c1f-e9f7-4812-a5e3-e7fff9ac6432" xsi:nil="true"/>
    <PublishStatusLookup xmlns="cf237c1f-e9f7-4812-a5e3-e7fff9ac6432">
      <Value>252409</Value>
    </PublishStatusLookup>
    <APAuthor xmlns="cf237c1f-e9f7-4812-a5e3-e7fff9ac6432">
      <UserInfo>
        <DisplayName/>
        <AccountId>2566</AccountId>
        <AccountType/>
      </UserInfo>
    </APAuthor>
    <TPCommandLine xmlns="cf237c1f-e9f7-4812-a5e3-e7fff9ac6432" xsi:nil="true"/>
    <IntlLangReviewer xmlns="cf237c1f-e9f7-4812-a5e3-e7fff9ac6432" xsi:nil="true"/>
    <OpenTemplate xmlns="cf237c1f-e9f7-4812-a5e3-e7fff9ac6432">true</OpenTemplate>
    <CSXSubmissionDate xmlns="cf237c1f-e9f7-4812-a5e3-e7fff9ac6432" xsi:nil="true"/>
    <TaxCatchAll xmlns="cf237c1f-e9f7-4812-a5e3-e7fff9ac6432"/>
    <Manager xmlns="cf237c1f-e9f7-4812-a5e3-e7fff9ac6432" xsi:nil="true"/>
    <NumericId xmlns="cf237c1f-e9f7-4812-a5e3-e7fff9ac6432" xsi:nil="true"/>
    <ParentAssetId xmlns="cf237c1f-e9f7-4812-a5e3-e7fff9ac6432" xsi:nil="true"/>
    <OriginalSourceMarket xmlns="cf237c1f-e9f7-4812-a5e3-e7fff9ac6432">english</OriginalSourceMarket>
    <ApprovalStatus xmlns="cf237c1f-e9f7-4812-a5e3-e7fff9ac6432">InProgress</ApprovalStatus>
    <TPComponent xmlns="cf237c1f-e9f7-4812-a5e3-e7fff9ac6432" xsi:nil="true"/>
    <EditorialTags xmlns="cf237c1f-e9f7-4812-a5e3-e7fff9ac6432" xsi:nil="true"/>
    <TPExecutable xmlns="cf237c1f-e9f7-4812-a5e3-e7fff9ac6432" xsi:nil="true"/>
    <TPLaunchHelpLink xmlns="cf237c1f-e9f7-4812-a5e3-e7fff9ac6432" xsi:nil="true"/>
    <LocComments xmlns="cf237c1f-e9f7-4812-a5e3-e7fff9ac6432" xsi:nil="true"/>
    <LocRecommendedHandoff xmlns="cf237c1f-e9f7-4812-a5e3-e7fff9ac6432" xsi:nil="true"/>
    <SourceTitle xmlns="cf237c1f-e9f7-4812-a5e3-e7fff9ac6432" xsi:nil="true"/>
    <CSXUpdate xmlns="cf237c1f-e9f7-4812-a5e3-e7fff9ac6432">false</CSXUpdate>
    <IntlLocPriority xmlns="cf237c1f-e9f7-4812-a5e3-e7fff9ac6432" xsi:nil="true"/>
    <UAProjectedTotalWords xmlns="cf237c1f-e9f7-4812-a5e3-e7fff9ac6432" xsi:nil="true"/>
    <AssetType xmlns="cf237c1f-e9f7-4812-a5e3-e7fff9ac6432" xsi:nil="true"/>
    <MachineTranslated xmlns="cf237c1f-e9f7-4812-a5e3-e7fff9ac6432">false</MachineTranslated>
    <OutputCachingOn xmlns="cf237c1f-e9f7-4812-a5e3-e7fff9ac6432">false</OutputCachingOn>
    <TemplateStatus xmlns="cf237c1f-e9f7-4812-a5e3-e7fff9ac6432">Complete</TemplateStatus>
    <IsSearchable xmlns="cf237c1f-e9f7-4812-a5e3-e7fff9ac6432">false</IsSearchable>
    <ContentItem xmlns="cf237c1f-e9f7-4812-a5e3-e7fff9ac6432" xsi:nil="true"/>
    <HandoffToMSDN xmlns="cf237c1f-e9f7-4812-a5e3-e7fff9ac6432" xsi:nil="true"/>
    <ShowIn xmlns="cf237c1f-e9f7-4812-a5e3-e7fff9ac6432">Show everywhere</ShowIn>
    <ThumbnailAssetId xmlns="cf237c1f-e9f7-4812-a5e3-e7fff9ac6432" xsi:nil="true"/>
    <UALocComments xmlns="cf237c1f-e9f7-4812-a5e3-e7fff9ac6432" xsi:nil="true"/>
    <UALocRecommendation xmlns="cf237c1f-e9f7-4812-a5e3-e7fff9ac6432">Localize</UALocRecommendation>
    <LastModifiedDateTime xmlns="cf237c1f-e9f7-4812-a5e3-e7fff9ac6432" xsi:nil="true"/>
    <LegacyData xmlns="cf237c1f-e9f7-4812-a5e3-e7fff9ac6432" xsi:nil="true"/>
    <LocManualTestRequired xmlns="cf237c1f-e9f7-4812-a5e3-e7fff9ac6432">false</LocManualTestRequired>
    <LocMarketGroupTiers2 xmlns="cf237c1f-e9f7-4812-a5e3-e7fff9ac6432" xsi:nil="true"/>
    <ClipArtFilename xmlns="cf237c1f-e9f7-4812-a5e3-e7fff9ac6432" xsi:nil="true"/>
    <TPApplication xmlns="cf237c1f-e9f7-4812-a5e3-e7fff9ac6432" xsi:nil="true"/>
    <CSXHash xmlns="cf237c1f-e9f7-4812-a5e3-e7fff9ac6432" xsi:nil="true"/>
    <DirectSourceMarket xmlns="cf237c1f-e9f7-4812-a5e3-e7fff9ac6432">english</DirectSourceMarket>
    <PrimaryImageGen xmlns="cf237c1f-e9f7-4812-a5e3-e7fff9ac6432">false</PrimaryImageGen>
    <PlannedPubDate xmlns="cf237c1f-e9f7-4812-a5e3-e7fff9ac6432" xsi:nil="true"/>
    <CSXSubmissionMarket xmlns="cf237c1f-e9f7-4812-a5e3-e7fff9ac6432" xsi:nil="true"/>
    <Downloads xmlns="cf237c1f-e9f7-4812-a5e3-e7fff9ac6432">0</Downloads>
    <ArtSampleDocs xmlns="cf237c1f-e9f7-4812-a5e3-e7fff9ac6432" xsi:nil="true"/>
    <TrustLevel xmlns="cf237c1f-e9f7-4812-a5e3-e7fff9ac6432">1 Microsoft Managed Content</TrustLevel>
    <BlockPublish xmlns="cf237c1f-e9f7-4812-a5e3-e7fff9ac6432">false</BlockPublish>
    <TPLaunchHelpLinkType xmlns="cf237c1f-e9f7-4812-a5e3-e7fff9ac6432">Template</TPLaunchHelpLinkType>
    <LocalizationTagsTaxHTField0 xmlns="cf237c1f-e9f7-4812-a5e3-e7fff9ac6432">
      <Terms xmlns="http://schemas.microsoft.com/office/infopath/2007/PartnerControls"/>
    </LocalizationTagsTaxHTField0>
    <BusinessGroup xmlns="cf237c1f-e9f7-4812-a5e3-e7fff9ac6432" xsi:nil="true"/>
    <Providers xmlns="cf237c1f-e9f7-4812-a5e3-e7fff9ac6432" xsi:nil="true"/>
    <TemplateTemplateType xmlns="cf237c1f-e9f7-4812-a5e3-e7fff9ac6432">Excel Spreadsheet Template</TemplateTemplateType>
    <TimesCloned xmlns="cf237c1f-e9f7-4812-a5e3-e7fff9ac6432" xsi:nil="true"/>
    <TPAppVersion xmlns="cf237c1f-e9f7-4812-a5e3-e7fff9ac6432" xsi:nil="true"/>
    <VoteCount xmlns="cf237c1f-e9f7-4812-a5e3-e7fff9ac6432" xsi:nil="true"/>
    <FeatureTagsTaxHTField0 xmlns="cf237c1f-e9f7-4812-a5e3-e7fff9ac6432">
      <Terms xmlns="http://schemas.microsoft.com/office/infopath/2007/PartnerControls"/>
    </FeatureTagsTaxHTField0>
    <Provider xmlns="cf237c1f-e9f7-4812-a5e3-e7fff9ac6432" xsi:nil="true"/>
    <UACurrentWords xmlns="cf237c1f-e9f7-4812-a5e3-e7fff9ac6432" xsi:nil="true"/>
    <AssetId xmlns="cf237c1f-e9f7-4812-a5e3-e7fff9ac6432">TP102929965</AssetId>
    <TPClientViewer xmlns="cf237c1f-e9f7-4812-a5e3-e7fff9ac6432" xsi:nil="true"/>
    <DSATActionTaken xmlns="cf237c1f-e9f7-4812-a5e3-e7fff9ac6432" xsi:nil="true"/>
    <APEditor xmlns="cf237c1f-e9f7-4812-a5e3-e7fff9ac6432">
      <UserInfo>
        <DisplayName/>
        <AccountId xsi:nil="true"/>
        <AccountType/>
      </UserInfo>
    </APEditor>
    <TPInstallLocation xmlns="cf237c1f-e9f7-4812-a5e3-e7fff9ac6432" xsi:nil="true"/>
    <OOCacheId xmlns="cf237c1f-e9f7-4812-a5e3-e7fff9ac6432" xsi:nil="true"/>
    <IsDeleted xmlns="cf237c1f-e9f7-4812-a5e3-e7fff9ac6432">false</IsDeleted>
    <PublishTargets xmlns="cf237c1f-e9f7-4812-a5e3-e7fff9ac6432">OfficeOnlineVNext</PublishTargets>
    <ApprovalLog xmlns="cf237c1f-e9f7-4812-a5e3-e7fff9ac6432" xsi:nil="true"/>
    <BugNumber xmlns="cf237c1f-e9f7-4812-a5e3-e7fff9ac6432" xsi:nil="true"/>
    <CrawlForDependencies xmlns="cf237c1f-e9f7-4812-a5e3-e7fff9ac6432">false</CrawlForDependencies>
    <InternalTagsTaxHTField0 xmlns="cf237c1f-e9f7-4812-a5e3-e7fff9ac6432">
      <Terms xmlns="http://schemas.microsoft.com/office/infopath/2007/PartnerControls"/>
    </InternalTagsTaxHTField0>
    <LastHandOff xmlns="cf237c1f-e9f7-4812-a5e3-e7fff9ac6432" xsi:nil="true"/>
    <Milestone xmlns="cf237c1f-e9f7-4812-a5e3-e7fff9ac6432" xsi:nil="true"/>
    <OriginalRelease xmlns="cf237c1f-e9f7-4812-a5e3-e7fff9ac6432">15</OriginalRelease>
    <RecommendationsModifier xmlns="cf237c1f-e9f7-4812-a5e3-e7fff9ac6432" xsi:nil="true"/>
    <ScenarioTagsTaxHTField0 xmlns="cf237c1f-e9f7-4812-a5e3-e7fff9ac6432">
      <Terms xmlns="http://schemas.microsoft.com/office/infopath/2007/PartnerControls"/>
    </ScenarioTagsTaxHTField0>
    <UANotes xmlns="cf237c1f-e9f7-4812-a5e3-e7fff9ac6432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CDE3569-AE34-4551-8C7A-5D77846E309E}"/>
</file>

<file path=customXml/itemProps2.xml><?xml version="1.0" encoding="utf-8"?>
<ds:datastoreItem xmlns:ds="http://schemas.openxmlformats.org/officeDocument/2006/customXml" ds:itemID="{7BCA15C1-3827-4217-A448-03C920E3BB2F}"/>
</file>

<file path=customXml/itemProps3.xml><?xml version="1.0" encoding="utf-8"?>
<ds:datastoreItem xmlns:ds="http://schemas.openxmlformats.org/officeDocument/2006/customXml" ds:itemID="{F25E1ED9-A64D-4557-A31C-3D71608F2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Buget de familie</vt:lpstr>
      <vt:lpstr>AnBuget</vt:lpstr>
      <vt:lpstr>'Buget de familie'!Imprimare_Titluri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2011-05-16T20:41:26Z</dcterms:created>
  <dcterms:modified xsi:type="dcterms:W3CDTF">2012-10-26T02:49:45Z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0x0101000FFA72057F0EFC429FF335CB9960E2CA0400A26729C09131F943A3C8875F9AFFF790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