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OM\Desktop\ROM\"/>
    </mc:Choice>
  </mc:AlternateContent>
  <bookViews>
    <workbookView xWindow="0" yWindow="900" windowWidth="20490" windowHeight="7515" tabRatio="741"/>
  </bookViews>
  <sheets>
    <sheet name="Ian" sheetId="1" r:id="rId1"/>
    <sheet name="Feb" sheetId="6" r:id="rId2"/>
    <sheet name="Mar" sheetId="7" r:id="rId3"/>
    <sheet name="Apr" sheetId="8" r:id="rId4"/>
    <sheet name="Mai" sheetId="9" r:id="rId5"/>
    <sheet name="Iun" sheetId="10" r:id="rId6"/>
    <sheet name="I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nCalendar">Ian!$N$2</definedName>
    <definedName name="AprDum1">DATE(AnCalendar,4,1)-WEEKDAY(DATE(AnCalendar,4,1))+1</definedName>
    <definedName name="AugDum1">DATE(AnCalendar,8,1)-WEEKDAY(DATE(AnCalendar,8,1))+1</definedName>
    <definedName name="DecDum1">DATE(AnCalendar,12,1)-WEEKDAY(DATE(AnCalendar,12,1))+1</definedName>
    <definedName name="FebDum1">DATE(AnCalendar,2,1)-WEEKDAY(DATE(AnCalendar,2,1))+1</definedName>
    <definedName name="IanDum1">DATE(AnCalendar,1,1)-WEEKDAY(DATE(AnCalendar,1,1))+1</definedName>
    <definedName name="IulDum1">DATE(AnCalendar,7,1)-WEEKDAY(DATE(AnCalendar,7,1))+1</definedName>
    <definedName name="IunDum1">DATE(AnCalendar,6,1)-WEEKDAY(DATE(AnCalendar,6,1))+1</definedName>
    <definedName name="MaiDum1">DATE(AnCalendar,5,1)-WEEKDAY(DATE(AnCalendar,5,1))+1</definedName>
    <definedName name="MarDum1">DATE(AnCalendar,3,1)-WEEKDAY(DATE(AnCalendar,3,1))+1</definedName>
    <definedName name="NovDum1">DATE(AnCalendar,11,1)-WEEKDAY(DATE(AnCalendar,11,1))+1</definedName>
    <definedName name="OctDum1">DATE(AnCalendar,10,1)-WEEKDAY(DATE(AnCalendar,10,1))+1</definedName>
    <definedName name="SeptDum1">DATE(AnCalendar,9,1)-WEEKDAY(DATE(AnCalendar,9,1))+1</definedName>
    <definedName name="TabelDateImportante" localSheetId="3">Apr!$L$4:$M$8</definedName>
    <definedName name="TabelDateImportante" localSheetId="7">Aug!$L$4:$M$8</definedName>
    <definedName name="TabelDateImportante" localSheetId="11">Dec!$L$4:$M$8</definedName>
    <definedName name="TabelDateImportante" localSheetId="1">Feb!$L$4:$M$8</definedName>
    <definedName name="TabelDateImportante" localSheetId="6">Iul!$L$4:$M$8</definedName>
    <definedName name="TabelDateImportante" localSheetId="5">Iun!$L$4:$M$8</definedName>
    <definedName name="TabelDateImportante" localSheetId="4">Mai!$L$4:$M$8</definedName>
    <definedName name="TabelDateImportante" localSheetId="2">Mar!$L$4:$M$8</definedName>
    <definedName name="TabelDateImportante" localSheetId="10">Nov!$L$4:$M$8</definedName>
    <definedName name="TabelDateImportante" localSheetId="9">Oct!$L$4:$M$8</definedName>
    <definedName name="TabelDateImportante" localSheetId="8">Sep!$L$4:$M$8</definedName>
    <definedName name="TabelDateImportante">Ian!$L$4:$M$8</definedName>
    <definedName name="ZileTemă" localSheetId="3">Apr!$L$4:$L$33</definedName>
    <definedName name="ZileTemă" localSheetId="7">Aug!$L$4:$L$33</definedName>
    <definedName name="ZileTemă" localSheetId="11">Dec!$L$4:$L$33</definedName>
    <definedName name="ZileTemă" localSheetId="1">Feb!$L$4:$L$33</definedName>
    <definedName name="ZileTemă" localSheetId="6">Iul!$L$4:$L$33</definedName>
    <definedName name="ZileTemă" localSheetId="5">Iun!$L$4:$L$33</definedName>
    <definedName name="ZileTemă" localSheetId="4">Mai!$L$4:$L$33</definedName>
    <definedName name="ZileTemă" localSheetId="2">Mar!$L$4:$L$33</definedName>
    <definedName name="ZileTemă" localSheetId="10">Nov!$L$4:$L$33</definedName>
    <definedName name="ZileTemă" localSheetId="9">Oct!$L$4:$L$33</definedName>
    <definedName name="ZileTemă" localSheetId="8">Sep!$L$4:$L$33</definedName>
    <definedName name="ZileTemă">Ian!$L$4:$L$33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2">Mar!$A$1:$N$33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N2" i="16"/>
  <c r="N2" i="15"/>
  <c r="N2" i="14"/>
  <c r="N2" i="13"/>
  <c r="N2" i="12"/>
  <c r="N2" i="11"/>
  <c r="N2" i="10"/>
  <c r="N2" i="9"/>
  <c r="N2" i="8"/>
  <c r="N2" i="7"/>
  <c r="N2" i="6"/>
</calcChain>
</file>

<file path=xl/sharedStrings.xml><?xml version="1.0" encoding="utf-8"?>
<sst xmlns="http://schemas.openxmlformats.org/spreadsheetml/2006/main" count="555" uniqueCount="39">
  <si>
    <t>IAN</t>
  </si>
  <si>
    <t>ORAR SĂPTĂMÂNAL</t>
  </si>
  <si>
    <t>LUNI</t>
  </si>
  <si>
    <t>8:00</t>
  </si>
  <si>
    <t>Limba franceză</t>
  </si>
  <si>
    <t>10:00</t>
  </si>
  <si>
    <t>Matematică</t>
  </si>
  <si>
    <t>14:00</t>
  </si>
  <si>
    <t>Limba engleză</t>
  </si>
  <si>
    <t>L</t>
  </si>
  <si>
    <t>MARȚI</t>
  </si>
  <si>
    <t>9:00</t>
  </si>
  <si>
    <t>Istoria artei</t>
  </si>
  <si>
    <t>16:00</t>
  </si>
  <si>
    <t>Programare</t>
  </si>
  <si>
    <t>MA</t>
  </si>
  <si>
    <t>MI</t>
  </si>
  <si>
    <t>MIERCURI</t>
  </si>
  <si>
    <t>J</t>
  </si>
  <si>
    <t>V</t>
  </si>
  <si>
    <t>JOI</t>
  </si>
  <si>
    <t>S</t>
  </si>
  <si>
    <t>D</t>
  </si>
  <si>
    <t>VINERI</t>
  </si>
  <si>
    <t>TEME</t>
  </si>
  <si>
    <t>Limba franceză: Predat prima schiță a lucrării</t>
  </si>
  <si>
    <t>Istoria artei: Test</t>
  </si>
  <si>
    <t>&lt; Introduceți anul calendaristic în N2.</t>
  </si>
  <si>
    <t>OCT</t>
  </si>
  <si>
    <t>NOV</t>
  </si>
  <si>
    <t>DEC</t>
  </si>
  <si>
    <t>FEB</t>
  </si>
  <si>
    <t>MAR</t>
  </si>
  <si>
    <t>APR</t>
  </si>
  <si>
    <t>MAI</t>
  </si>
  <si>
    <t>IUN</t>
  </si>
  <si>
    <t>IUL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</si>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</sst>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rmal" xfId="0" builtinId="0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StilTabelLuminos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StilTabelLuminos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5.7109375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7">
        <v>2016</v>
      </c>
      <c r="P2" s="32" t="s">
        <v>27</v>
      </c>
    </row>
    <row r="3" spans="1:16" ht="21" customHeight="1" x14ac:dyDescent="0.2">
      <c r="A3" s="4"/>
      <c r="B3" s="31" t="s">
        <v>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IF(DAY(IanDum1)=1,IanDum1-6,IanDum1+1)</f>
        <v>42366</v>
      </c>
      <c r="D4" s="10">
        <f>IF(DAY(IanDum1)=1,IanDum1-5,IanDum1+2)</f>
        <v>42367</v>
      </c>
      <c r="E4" s="10">
        <f>IF(DAY(IanDum1)=1,IanDum1-4,IanDum1+3)</f>
        <v>42368</v>
      </c>
      <c r="F4" s="10">
        <f>IF(DAY(IanDum1)=1,IanDum1-3,IanDum1+4)</f>
        <v>42369</v>
      </c>
      <c r="G4" s="10">
        <f>IF(DAY(IanDum1)=1,IanDum1-2,IanDum1+5)</f>
        <v>42370</v>
      </c>
      <c r="H4" s="10">
        <f>IF(DAY(IanDum1)=1,IanDum1-1,IanDum1+6)</f>
        <v>42371</v>
      </c>
      <c r="I4" s="10">
        <f>IF(DAY(IanDum1)=1,IanDum1,IanDum1+7)</f>
        <v>42372</v>
      </c>
      <c r="J4" s="5"/>
      <c r="K4" s="74" t="s">
        <v>9</v>
      </c>
      <c r="L4" s="16">
        <v>5</v>
      </c>
      <c r="M4" s="75" t="s">
        <v>25</v>
      </c>
      <c r="N4" s="76"/>
      <c r="P4" s="25"/>
    </row>
    <row r="5" spans="1:16" ht="18" customHeight="1" x14ac:dyDescent="0.2">
      <c r="A5" s="4"/>
      <c r="B5" s="26"/>
      <c r="C5" s="10">
        <f>IF(DAY(IanDum1)=1,IanDum1+1,IanDum1+8)</f>
        <v>42373</v>
      </c>
      <c r="D5" s="10">
        <f>IF(DAY(IanDum1)=1,IanDum1+2,IanDum1+9)</f>
        <v>42374</v>
      </c>
      <c r="E5" s="10">
        <f>IF(DAY(IanDum1)=1,IanDum1+3,IanDum1+10)</f>
        <v>42375</v>
      </c>
      <c r="F5" s="10">
        <f>IF(DAY(IanDum1)=1,IanDum1+4,IanDum1+11)</f>
        <v>42376</v>
      </c>
      <c r="G5" s="10">
        <f>IF(DAY(IanDum1)=1,IanDum1+5,IanDum1+12)</f>
        <v>42377</v>
      </c>
      <c r="H5" s="10">
        <f>IF(DAY(IanDum1)=1,IanDum1+6,IanDum1+13)</f>
        <v>42378</v>
      </c>
      <c r="I5" s="10">
        <f>IF(DAY(IanDum1)=1,IanDum1+7,IanDum1+14)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IF(DAY(IanDum1)=1,IanDum1+8,IanDum1+15)</f>
        <v>42380</v>
      </c>
      <c r="D6" s="10">
        <f>IF(DAY(IanDum1)=1,IanDum1+9,IanDum1+16)</f>
        <v>42381</v>
      </c>
      <c r="E6" s="10">
        <f>IF(DAY(IanDum1)=1,IanDum1+10,IanDum1+17)</f>
        <v>42382</v>
      </c>
      <c r="F6" s="10">
        <f>IF(DAY(IanDum1)=1,IanDum1+11,IanDum1+18)</f>
        <v>42383</v>
      </c>
      <c r="G6" s="10">
        <f>IF(DAY(IanDum1)=1,IanDum1+12,IanDum1+19)</f>
        <v>42384</v>
      </c>
      <c r="H6" s="10">
        <f>IF(DAY(IanDum1)=1,IanDum1+13,IanDum1+20)</f>
        <v>42385</v>
      </c>
      <c r="I6" s="10">
        <f>IF(DAY(IanDum1)=1,IanDum1+14,IanDum1+21)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IF(DAY(IanDum1)=1,IanDum1+15,IanDum1+22)</f>
        <v>42387</v>
      </c>
      <c r="D7" s="10">
        <f>IF(DAY(IanDum1)=1,IanDum1+16,IanDum1+23)</f>
        <v>42388</v>
      </c>
      <c r="E7" s="10">
        <f>IF(DAY(IanDum1)=1,IanDum1+17,IanDum1+24)</f>
        <v>42389</v>
      </c>
      <c r="F7" s="10">
        <f>IF(DAY(IanDum1)=1,IanDum1+18,IanDum1+25)</f>
        <v>42390</v>
      </c>
      <c r="G7" s="10">
        <f>IF(DAY(IanDum1)=1,IanDum1+19,IanDum1+26)</f>
        <v>42391</v>
      </c>
      <c r="H7" s="10">
        <f>IF(DAY(IanDum1)=1,IanDum1+20,IanDum1+27)</f>
        <v>42392</v>
      </c>
      <c r="I7" s="10">
        <f>IF(DAY(IanDum1)=1,IanDum1+21,IanDum1+28)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IF(DAY(IanDum1)=1,IanDum1+22,IanDum1+29)</f>
        <v>42394</v>
      </c>
      <c r="D8" s="10">
        <f>IF(DAY(IanDum1)=1,IanDum1+23,IanDum1+30)</f>
        <v>42395</v>
      </c>
      <c r="E8" s="10">
        <f>IF(DAY(IanDum1)=1,IanDum1+24,IanDum1+31)</f>
        <v>42396</v>
      </c>
      <c r="F8" s="10">
        <f>IF(DAY(IanDum1)=1,IanDum1+25,IanDum1+32)</f>
        <v>42397</v>
      </c>
      <c r="G8" s="10">
        <f>IF(DAY(IanDum1)=1,IanDum1+26,IanDum1+33)</f>
        <v>42398</v>
      </c>
      <c r="H8" s="10">
        <f>IF(DAY(IanDum1)=1,IanDum1+27,IanDum1+34)</f>
        <v>42399</v>
      </c>
      <c r="I8" s="10">
        <f>IF(DAY(IanDum1)=1,IanDum1+28,IanDum1+35)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IF(DAY(IanDum1)=1,IanDum1+29,IanDum1+36)</f>
        <v>42401</v>
      </c>
      <c r="D9" s="10">
        <f>IF(DAY(IanDum1)=1,IanDum1+30,IanDum1+37)</f>
        <v>42402</v>
      </c>
      <c r="E9" s="10">
        <f>IF(DAY(IanDum1)=1,IanDum1+31,IanDum1+38)</f>
        <v>42403</v>
      </c>
      <c r="F9" s="10">
        <f>IF(DAY(IanDum1)=1,IanDum1+32,IanDum1+39)</f>
        <v>42404</v>
      </c>
      <c r="G9" s="10">
        <f>IF(DAY(IanDum1)=1,IanDum1+33,IanDum1+40)</f>
        <v>42405</v>
      </c>
      <c r="H9" s="10">
        <f>IF(DAY(IanDum1)=1,IanDum1+34,IanDum1+41)</f>
        <v>42406</v>
      </c>
      <c r="I9" s="10">
        <f>IF(DAY(IanDum1)=1,IanDum1+35,IanDum1+42)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>
        <v>20</v>
      </c>
      <c r="M10" s="42" t="s">
        <v>26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VLOOKUP(DAY(C4),ZileTemă,1,FALSE)=DAY(C4)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28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IF(DAY(OctDum1)=1,OctDum1-6,OctDum1+1)</f>
        <v>42639</v>
      </c>
      <c r="D4" s="10">
        <f>IF(DAY(OctDum1)=1,OctDum1-5,OctDum1+2)</f>
        <v>42640</v>
      </c>
      <c r="E4" s="10">
        <f>IF(DAY(OctDum1)=1,OctDum1-4,OctDum1+3)</f>
        <v>42641</v>
      </c>
      <c r="F4" s="10">
        <f>IF(DAY(OctDum1)=1,OctDum1-3,OctDum1+4)</f>
        <v>42642</v>
      </c>
      <c r="G4" s="10">
        <f>IF(DAY(OctDum1)=1,OctDum1-2,OctDum1+5)</f>
        <v>42643</v>
      </c>
      <c r="H4" s="10">
        <f>IF(DAY(OctDum1)=1,OctDum1-1,OctDum1+6)</f>
        <v>42644</v>
      </c>
      <c r="I4" s="10">
        <f>IF(DAY(OctDum1)=1,OctDum1,OctDum1+7)</f>
        <v>42645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IF(DAY(OctDum1)=1,OctDum1+1,OctDum1+8)</f>
        <v>42646</v>
      </c>
      <c r="D5" s="10">
        <f>IF(DAY(OctDum1)=1,OctDum1+2,OctDum1+9)</f>
        <v>42647</v>
      </c>
      <c r="E5" s="10">
        <f>IF(DAY(OctDum1)=1,OctDum1+3,OctDum1+10)</f>
        <v>42648</v>
      </c>
      <c r="F5" s="10">
        <f>IF(DAY(OctDum1)=1,OctDum1+4,OctDum1+11)</f>
        <v>42649</v>
      </c>
      <c r="G5" s="10">
        <f>IF(DAY(OctDum1)=1,OctDum1+5,OctDum1+12)</f>
        <v>42650</v>
      </c>
      <c r="H5" s="10">
        <f>IF(DAY(OctDum1)=1,OctDum1+6,OctDum1+13)</f>
        <v>42651</v>
      </c>
      <c r="I5" s="10">
        <f>IF(DAY(OctDum1)=1,OctDum1+7,OctDum1+14)</f>
        <v>42652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IF(DAY(OctDum1)=1,OctDum1+8,OctDum1+15)</f>
        <v>42653</v>
      </c>
      <c r="D6" s="10">
        <f>IF(DAY(OctDum1)=1,OctDum1+9,OctDum1+16)</f>
        <v>42654</v>
      </c>
      <c r="E6" s="10">
        <f>IF(DAY(OctDum1)=1,OctDum1+10,OctDum1+17)</f>
        <v>42655</v>
      </c>
      <c r="F6" s="10">
        <f>IF(DAY(OctDum1)=1,OctDum1+11,OctDum1+18)</f>
        <v>42656</v>
      </c>
      <c r="G6" s="10">
        <f>IF(DAY(OctDum1)=1,OctDum1+12,OctDum1+19)</f>
        <v>42657</v>
      </c>
      <c r="H6" s="10">
        <f>IF(DAY(OctDum1)=1,OctDum1+13,OctDum1+20)</f>
        <v>42658</v>
      </c>
      <c r="I6" s="10">
        <f>IF(DAY(OctDum1)=1,OctDum1+14,OctDum1+21)</f>
        <v>42659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IF(DAY(OctDum1)=1,OctDum1+15,OctDum1+22)</f>
        <v>42660</v>
      </c>
      <c r="D7" s="10">
        <f>IF(DAY(OctDum1)=1,OctDum1+16,OctDum1+23)</f>
        <v>42661</v>
      </c>
      <c r="E7" s="10">
        <f>IF(DAY(OctDum1)=1,OctDum1+17,OctDum1+24)</f>
        <v>42662</v>
      </c>
      <c r="F7" s="10">
        <f>IF(DAY(OctDum1)=1,OctDum1+18,OctDum1+25)</f>
        <v>42663</v>
      </c>
      <c r="G7" s="10">
        <f>IF(DAY(OctDum1)=1,OctDum1+19,OctDum1+26)</f>
        <v>42664</v>
      </c>
      <c r="H7" s="10">
        <f>IF(DAY(OctDum1)=1,OctDum1+20,OctDum1+27)</f>
        <v>42665</v>
      </c>
      <c r="I7" s="10">
        <f>IF(DAY(OctDum1)=1,OctDum1+21,OctDum1+28)</f>
        <v>42666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IF(DAY(OctDum1)=1,OctDum1+22,OctDum1+29)</f>
        <v>42667</v>
      </c>
      <c r="D8" s="10">
        <f>IF(DAY(OctDum1)=1,OctDum1+23,OctDum1+30)</f>
        <v>42668</v>
      </c>
      <c r="E8" s="10">
        <f>IF(DAY(OctDum1)=1,OctDum1+24,OctDum1+31)</f>
        <v>42669</v>
      </c>
      <c r="F8" s="10">
        <f>IF(DAY(OctDum1)=1,OctDum1+25,OctDum1+32)</f>
        <v>42670</v>
      </c>
      <c r="G8" s="10">
        <f>IF(DAY(OctDum1)=1,OctDum1+26,OctDum1+33)</f>
        <v>42671</v>
      </c>
      <c r="H8" s="10">
        <f>IF(DAY(OctDum1)=1,OctDum1+27,OctDum1+34)</f>
        <v>42672</v>
      </c>
      <c r="I8" s="10">
        <f>IF(DAY(OctDum1)=1,OctDum1+28,OctDum1+35)</f>
        <v>42673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IF(DAY(OctDum1)=1,OctDum1+29,OctDum1+36)</f>
        <v>42674</v>
      </c>
      <c r="D9" s="10">
        <f>IF(DAY(OctDum1)=1,OctDum1+30,OctDum1+37)</f>
        <v>42675</v>
      </c>
      <c r="E9" s="10">
        <f>IF(DAY(OctDum1)=1,OctDum1+31,OctDum1+38)</f>
        <v>42676</v>
      </c>
      <c r="F9" s="10">
        <f>IF(DAY(OctDum1)=1,OctDum1+32,OctDum1+39)</f>
        <v>42677</v>
      </c>
      <c r="G9" s="10">
        <f>IF(DAY(OctDum1)=1,OctDum1+33,OctDum1+40)</f>
        <v>42678</v>
      </c>
      <c r="H9" s="10">
        <f>IF(DAY(OctDum1)=1,OctDum1+34,OctDum1+41)</f>
        <v>42679</v>
      </c>
      <c r="I9" s="10">
        <f>IF(DAY(OctDum1)=1,OctDum1+35,OctDum1+42)</f>
        <v>42680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VLOOKUP(DAY(C4),ZileTemă,1,FALSE)=DAY(C4)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29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IF(DAY(NovDum1)=1,NovDum1-6,NovDum1+1)</f>
        <v>42674</v>
      </c>
      <c r="D4" s="10">
        <f>IF(DAY(NovDum1)=1,NovDum1-5,NovDum1+2)</f>
        <v>42675</v>
      </c>
      <c r="E4" s="10">
        <f>IF(DAY(NovDum1)=1,NovDum1-4,NovDum1+3)</f>
        <v>42676</v>
      </c>
      <c r="F4" s="10">
        <f>IF(DAY(NovDum1)=1,NovDum1-3,NovDum1+4)</f>
        <v>42677</v>
      </c>
      <c r="G4" s="10">
        <f>IF(DAY(NovDum1)=1,NovDum1-2,NovDum1+5)</f>
        <v>42678</v>
      </c>
      <c r="H4" s="10">
        <f>IF(DAY(NovDum1)=1,NovDum1-1,NovDum1+6)</f>
        <v>42679</v>
      </c>
      <c r="I4" s="10">
        <f>IF(DAY(NovDum1)=1,NovDum1,NovDum1+7)</f>
        <v>42680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IF(DAY(NovDum1)=1,NovDum1+1,NovDum1+8)</f>
        <v>42681</v>
      </c>
      <c r="D5" s="10">
        <f>IF(DAY(NovDum1)=1,NovDum1+2,NovDum1+9)</f>
        <v>42682</v>
      </c>
      <c r="E5" s="10">
        <f>IF(DAY(NovDum1)=1,NovDum1+3,NovDum1+10)</f>
        <v>42683</v>
      </c>
      <c r="F5" s="10">
        <f>IF(DAY(NovDum1)=1,NovDum1+4,NovDum1+11)</f>
        <v>42684</v>
      </c>
      <c r="G5" s="10">
        <f>IF(DAY(NovDum1)=1,NovDum1+5,NovDum1+12)</f>
        <v>42685</v>
      </c>
      <c r="H5" s="10">
        <f>IF(DAY(NovDum1)=1,NovDum1+6,NovDum1+13)</f>
        <v>42686</v>
      </c>
      <c r="I5" s="10">
        <f>IF(DAY(NovDum1)=1,NovDum1+7,NovDum1+14)</f>
        <v>42687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IF(DAY(NovDum1)=1,NovDum1+8,NovDum1+15)</f>
        <v>42688</v>
      </c>
      <c r="D6" s="10">
        <f>IF(DAY(NovDum1)=1,NovDum1+9,NovDum1+16)</f>
        <v>42689</v>
      </c>
      <c r="E6" s="10">
        <f>IF(DAY(NovDum1)=1,NovDum1+10,NovDum1+17)</f>
        <v>42690</v>
      </c>
      <c r="F6" s="10">
        <f>IF(DAY(NovDum1)=1,NovDum1+11,NovDum1+18)</f>
        <v>42691</v>
      </c>
      <c r="G6" s="10">
        <f>IF(DAY(NovDum1)=1,NovDum1+12,NovDum1+19)</f>
        <v>42692</v>
      </c>
      <c r="H6" s="10">
        <f>IF(DAY(NovDum1)=1,NovDum1+13,NovDum1+20)</f>
        <v>42693</v>
      </c>
      <c r="I6" s="10">
        <f>IF(DAY(NovDum1)=1,NovDum1+14,NovDum1+21)</f>
        <v>42694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IF(DAY(NovDum1)=1,NovDum1+15,NovDum1+22)</f>
        <v>42695</v>
      </c>
      <c r="D7" s="10">
        <f>IF(DAY(NovDum1)=1,NovDum1+16,NovDum1+23)</f>
        <v>42696</v>
      </c>
      <c r="E7" s="10">
        <f>IF(DAY(NovDum1)=1,NovDum1+17,NovDum1+24)</f>
        <v>42697</v>
      </c>
      <c r="F7" s="10">
        <f>IF(DAY(NovDum1)=1,NovDum1+18,NovDum1+25)</f>
        <v>42698</v>
      </c>
      <c r="G7" s="10">
        <f>IF(DAY(NovDum1)=1,NovDum1+19,NovDum1+26)</f>
        <v>42699</v>
      </c>
      <c r="H7" s="10">
        <f>IF(DAY(NovDum1)=1,NovDum1+20,NovDum1+27)</f>
        <v>42700</v>
      </c>
      <c r="I7" s="10">
        <f>IF(DAY(NovDum1)=1,NovDum1+21,NovDum1+28)</f>
        <v>42701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IF(DAY(NovDum1)=1,NovDum1+22,NovDum1+29)</f>
        <v>42702</v>
      </c>
      <c r="D8" s="10">
        <f>IF(DAY(NovDum1)=1,NovDum1+23,NovDum1+30)</f>
        <v>42703</v>
      </c>
      <c r="E8" s="10">
        <f>IF(DAY(NovDum1)=1,NovDum1+24,NovDum1+31)</f>
        <v>42704</v>
      </c>
      <c r="F8" s="10">
        <f>IF(DAY(NovDum1)=1,NovDum1+25,NovDum1+32)</f>
        <v>42705</v>
      </c>
      <c r="G8" s="10">
        <f>IF(DAY(NovDum1)=1,NovDum1+26,NovDum1+33)</f>
        <v>42706</v>
      </c>
      <c r="H8" s="10">
        <f>IF(DAY(NovDum1)=1,NovDum1+27,NovDum1+34)</f>
        <v>42707</v>
      </c>
      <c r="I8" s="10">
        <f>IF(DAY(NovDum1)=1,NovDum1+28,NovDum1+35)</f>
        <v>42708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IF(DAY(NovDum1)=1,NovDum1+29,NovDum1+36)</f>
        <v>42709</v>
      </c>
      <c r="D9" s="10">
        <f>IF(DAY(NovDum1)=1,NovDum1+30,NovDum1+37)</f>
        <v>42710</v>
      </c>
      <c r="E9" s="10">
        <f>IF(DAY(NovDum1)=1,NovDum1+31,NovDum1+38)</f>
        <v>42711</v>
      </c>
      <c r="F9" s="10">
        <f>IF(DAY(NovDum1)=1,NovDum1+32,NovDum1+39)</f>
        <v>42712</v>
      </c>
      <c r="G9" s="10">
        <f>IF(DAY(NovDum1)=1,NovDum1+33,NovDum1+40)</f>
        <v>42713</v>
      </c>
      <c r="H9" s="10">
        <f>IF(DAY(NovDum1)=1,NovDum1+34,NovDum1+41)</f>
        <v>42714</v>
      </c>
      <c r="I9" s="10">
        <f>IF(DAY(NovDum1)=1,NovDum1+35,NovDum1+42)</f>
        <v>42715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VLOOKUP(DAY(C4),ZileTemă,1,FALSE)=DAY(C4)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IF(DAY(DecDum1)=1,DecDum1-6,DecDum1+1)</f>
        <v>42702</v>
      </c>
      <c r="D4" s="10">
        <f>IF(DAY(DecDum1)=1,DecDum1-5,DecDum1+2)</f>
        <v>42703</v>
      </c>
      <c r="E4" s="10">
        <f>IF(DAY(DecDum1)=1,DecDum1-4,DecDum1+3)</f>
        <v>42704</v>
      </c>
      <c r="F4" s="10">
        <f>IF(DAY(DecDum1)=1,DecDum1-3,DecDum1+4)</f>
        <v>42705</v>
      </c>
      <c r="G4" s="10">
        <f>IF(DAY(DecDum1)=1,DecDum1-2,DecDum1+5)</f>
        <v>42706</v>
      </c>
      <c r="H4" s="10">
        <f>IF(DAY(DecDum1)=1,DecDum1-1,DecDum1+6)</f>
        <v>42707</v>
      </c>
      <c r="I4" s="10">
        <f>IF(DAY(DecDum1)=1,DecDum1,DecDum1+7)</f>
        <v>42708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IF(DAY(DecDum1)=1,DecDum1+1,DecDum1+8)</f>
        <v>42709</v>
      </c>
      <c r="D5" s="10">
        <f>IF(DAY(DecDum1)=1,DecDum1+2,DecDum1+9)</f>
        <v>42710</v>
      </c>
      <c r="E5" s="10">
        <f>IF(DAY(DecDum1)=1,DecDum1+3,DecDum1+10)</f>
        <v>42711</v>
      </c>
      <c r="F5" s="10">
        <f>IF(DAY(DecDum1)=1,DecDum1+4,DecDum1+11)</f>
        <v>42712</v>
      </c>
      <c r="G5" s="10">
        <f>IF(DAY(DecDum1)=1,DecDum1+5,DecDum1+12)</f>
        <v>42713</v>
      </c>
      <c r="H5" s="10">
        <f>IF(DAY(DecDum1)=1,DecDum1+6,DecDum1+13)</f>
        <v>42714</v>
      </c>
      <c r="I5" s="10">
        <f>IF(DAY(DecDum1)=1,DecDum1+7,DecDum1+14)</f>
        <v>42715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IF(DAY(DecDum1)=1,DecDum1+8,DecDum1+15)</f>
        <v>42716</v>
      </c>
      <c r="D6" s="10">
        <f>IF(DAY(DecDum1)=1,DecDum1+9,DecDum1+16)</f>
        <v>42717</v>
      </c>
      <c r="E6" s="10">
        <f>IF(DAY(DecDum1)=1,DecDum1+10,DecDum1+17)</f>
        <v>42718</v>
      </c>
      <c r="F6" s="10">
        <f>IF(DAY(DecDum1)=1,DecDum1+11,DecDum1+18)</f>
        <v>42719</v>
      </c>
      <c r="G6" s="10">
        <f>IF(DAY(DecDum1)=1,DecDum1+12,DecDum1+19)</f>
        <v>42720</v>
      </c>
      <c r="H6" s="10">
        <f>IF(DAY(DecDum1)=1,DecDum1+13,DecDum1+20)</f>
        <v>42721</v>
      </c>
      <c r="I6" s="10">
        <f>IF(DAY(DecDum1)=1,DecDum1+14,DecDum1+21)</f>
        <v>42722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IF(DAY(DecDum1)=1,DecDum1+15,DecDum1+22)</f>
        <v>42723</v>
      </c>
      <c r="D7" s="10">
        <f>IF(DAY(DecDum1)=1,DecDum1+16,DecDum1+23)</f>
        <v>42724</v>
      </c>
      <c r="E7" s="10">
        <f>IF(DAY(DecDum1)=1,DecDum1+17,DecDum1+24)</f>
        <v>42725</v>
      </c>
      <c r="F7" s="10">
        <f>IF(DAY(DecDum1)=1,DecDum1+18,DecDum1+25)</f>
        <v>42726</v>
      </c>
      <c r="G7" s="10">
        <f>IF(DAY(DecDum1)=1,DecDum1+19,DecDum1+26)</f>
        <v>42727</v>
      </c>
      <c r="H7" s="10">
        <f>IF(DAY(DecDum1)=1,DecDum1+20,DecDum1+27)</f>
        <v>42728</v>
      </c>
      <c r="I7" s="10">
        <f>IF(DAY(DecDum1)=1,DecDum1+21,DecDum1+28)</f>
        <v>42729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IF(DAY(DecDum1)=1,DecDum1+22,DecDum1+29)</f>
        <v>42730</v>
      </c>
      <c r="D8" s="10">
        <f>IF(DAY(DecDum1)=1,DecDum1+23,DecDum1+30)</f>
        <v>42731</v>
      </c>
      <c r="E8" s="10">
        <f>IF(DAY(DecDum1)=1,DecDum1+24,DecDum1+31)</f>
        <v>42732</v>
      </c>
      <c r="F8" s="10">
        <f>IF(DAY(DecDum1)=1,DecDum1+25,DecDum1+32)</f>
        <v>42733</v>
      </c>
      <c r="G8" s="10">
        <f>IF(DAY(DecDum1)=1,DecDum1+26,DecDum1+33)</f>
        <v>42734</v>
      </c>
      <c r="H8" s="10">
        <f>IF(DAY(DecDum1)=1,DecDum1+27,DecDum1+34)</f>
        <v>42735</v>
      </c>
      <c r="I8" s="10">
        <f>IF(DAY(DecDum1)=1,DecDum1+28,DecDum1+35)</f>
        <v>42736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IF(DAY(DecDum1)=1,DecDum1+29,DecDum1+36)</f>
        <v>42737</v>
      </c>
      <c r="D9" s="10">
        <f>IF(DAY(DecDum1)=1,DecDum1+30,DecDum1+37)</f>
        <v>42738</v>
      </c>
      <c r="E9" s="10">
        <f>IF(DAY(DecDum1)=1,DecDum1+31,DecDum1+38)</f>
        <v>42739</v>
      </c>
      <c r="F9" s="10">
        <f>IF(DAY(DecDum1)=1,DecDum1+32,DecDum1+39)</f>
        <v>42740</v>
      </c>
      <c r="G9" s="10">
        <f>IF(DAY(DecDum1)=1,DecDum1+33,DecDum1+40)</f>
        <v>42741</v>
      </c>
      <c r="H9" s="10">
        <f>IF(DAY(DecDum1)=1,DecDum1+34,DecDum1+41)</f>
        <v>42742</v>
      </c>
      <c r="I9" s="10">
        <f>IF(DAY(DecDum1)=1,DecDum1+35,DecDum1+42)</f>
        <v>42743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VLOOKUP(DAY(C4),ZileTemă,1,FALSE)=DAY(C4)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31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IF(DAY(FebDum1)=1,FebDum1-6,FebDum1+1)</f>
        <v>42401</v>
      </c>
      <c r="D4" s="10">
        <f>IF(DAY(FebDum1)=1,FebDum1-5,FebDum1+2)</f>
        <v>42402</v>
      </c>
      <c r="E4" s="10">
        <f>IF(DAY(FebDum1)=1,FebDum1-4,FebDum1+3)</f>
        <v>42403</v>
      </c>
      <c r="F4" s="10">
        <f>IF(DAY(FebDum1)=1,FebDum1-3,FebDum1+4)</f>
        <v>42404</v>
      </c>
      <c r="G4" s="10">
        <f>IF(DAY(FebDum1)=1,FebDum1-2,FebDum1+5)</f>
        <v>42405</v>
      </c>
      <c r="H4" s="10">
        <f>IF(DAY(FebDum1)=1,FebDum1-1,FebDum1+6)</f>
        <v>42406</v>
      </c>
      <c r="I4" s="10">
        <f>IF(DAY(FebDum1)=1,FebDum1,FebDum1+7)</f>
        <v>42407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IF(DAY(FebDum1)=1,FebDum1+1,FebDum1+8)</f>
        <v>42408</v>
      </c>
      <c r="D5" s="10">
        <f>IF(DAY(FebDum1)=1,FebDum1+2,FebDum1+9)</f>
        <v>42409</v>
      </c>
      <c r="E5" s="10">
        <f>IF(DAY(FebDum1)=1,FebDum1+3,FebDum1+10)</f>
        <v>42410</v>
      </c>
      <c r="F5" s="10">
        <f>IF(DAY(FebDum1)=1,FebDum1+4,FebDum1+11)</f>
        <v>42411</v>
      </c>
      <c r="G5" s="10">
        <f>IF(DAY(FebDum1)=1,FebDum1+5,FebDum1+12)</f>
        <v>42412</v>
      </c>
      <c r="H5" s="10">
        <f>IF(DAY(FebDum1)=1,FebDum1+6,FebDum1+13)</f>
        <v>42413</v>
      </c>
      <c r="I5" s="10">
        <f>IF(DAY(FebDum1)=1,FebDum1+7,FebDum1+14)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IF(DAY(FebDum1)=1,FebDum1+8,FebDum1+15)</f>
        <v>42415</v>
      </c>
      <c r="D6" s="10">
        <f>IF(DAY(FebDum1)=1,FebDum1+9,FebDum1+16)</f>
        <v>42416</v>
      </c>
      <c r="E6" s="10">
        <f>IF(DAY(FebDum1)=1,FebDum1+10,FebDum1+17)</f>
        <v>42417</v>
      </c>
      <c r="F6" s="10">
        <f>IF(DAY(FebDum1)=1,FebDum1+11,FebDum1+18)</f>
        <v>42418</v>
      </c>
      <c r="G6" s="10">
        <f>IF(DAY(FebDum1)=1,FebDum1+12,FebDum1+19)</f>
        <v>42419</v>
      </c>
      <c r="H6" s="10">
        <f>IF(DAY(FebDum1)=1,FebDum1+13,FebDum1+20)</f>
        <v>42420</v>
      </c>
      <c r="I6" s="10">
        <f>IF(DAY(FebDum1)=1,FebDum1+14,FebDum1+21)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IF(DAY(FebDum1)=1,FebDum1+15,FebDum1+22)</f>
        <v>42422</v>
      </c>
      <c r="D7" s="10">
        <f>IF(DAY(FebDum1)=1,FebDum1+16,FebDum1+23)</f>
        <v>42423</v>
      </c>
      <c r="E7" s="10">
        <f>IF(DAY(FebDum1)=1,FebDum1+17,FebDum1+24)</f>
        <v>42424</v>
      </c>
      <c r="F7" s="10">
        <f>IF(DAY(FebDum1)=1,FebDum1+18,FebDum1+25)</f>
        <v>42425</v>
      </c>
      <c r="G7" s="10">
        <f>IF(DAY(FebDum1)=1,FebDum1+19,FebDum1+26)</f>
        <v>42426</v>
      </c>
      <c r="H7" s="10">
        <f>IF(DAY(FebDum1)=1,FebDum1+20,FebDum1+27)</f>
        <v>42427</v>
      </c>
      <c r="I7" s="10">
        <f>IF(DAY(FebDum1)=1,FebDum1+21,FebDum1+28)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IF(DAY(FebDum1)=1,FebDum1+22,FebDum1+29)</f>
        <v>42429</v>
      </c>
      <c r="D8" s="10">
        <f>IF(DAY(FebDum1)=1,FebDum1+23,FebDum1+30)</f>
        <v>42430</v>
      </c>
      <c r="E8" s="10">
        <f>IF(DAY(FebDum1)=1,FebDum1+24,FebDum1+31)</f>
        <v>42431</v>
      </c>
      <c r="F8" s="10">
        <f>IF(DAY(FebDum1)=1,FebDum1+25,FebDum1+32)</f>
        <v>42432</v>
      </c>
      <c r="G8" s="10">
        <f>IF(DAY(FebDum1)=1,FebDum1+26,FebDum1+33)</f>
        <v>42433</v>
      </c>
      <c r="H8" s="10">
        <f>IF(DAY(FebDum1)=1,FebDum1+27,FebDum1+34)</f>
        <v>42434</v>
      </c>
      <c r="I8" s="10">
        <f>IF(DAY(FebDum1)=1,FebDum1+28,FebDum1+35)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IF(DAY(FebDum1)=1,FebDum1+29,FebDum1+36)</f>
        <v>42436</v>
      </c>
      <c r="D9" s="10">
        <f>IF(DAY(FebDum1)=1,FebDum1+30,FebDum1+37)</f>
        <v>42437</v>
      </c>
      <c r="E9" s="10">
        <f>IF(DAY(FebDum1)=1,FebDum1+31,FebDum1+38)</f>
        <v>42438</v>
      </c>
      <c r="F9" s="10">
        <f>IF(DAY(FebDum1)=1,FebDum1+32,FebDum1+39)</f>
        <v>42439</v>
      </c>
      <c r="G9" s="10">
        <f>IF(DAY(FebDum1)=1,FebDum1+33,FebDum1+40)</f>
        <v>42440</v>
      </c>
      <c r="H9" s="10">
        <f>IF(DAY(FebDum1)=1,FebDum1+34,FebDum1+41)</f>
        <v>42441</v>
      </c>
      <c r="I9" s="10">
        <f>IF(DAY(FebDum1)=1,FebDum1+35,FebDum1+42)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VLOOKUP(DAY(C4),ZileTemă,1,FALSE)=DAY(C4)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32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IF(DAY(MarDum1)=1,MarDum1-6,MarDum1+1)</f>
        <v>42429</v>
      </c>
      <c r="D4" s="10">
        <f>IF(DAY(MarDum1)=1,MarDum1-5,MarDum1+2)</f>
        <v>42430</v>
      </c>
      <c r="E4" s="10">
        <f>IF(DAY(MarDum1)=1,MarDum1-4,MarDum1+3)</f>
        <v>42431</v>
      </c>
      <c r="F4" s="10">
        <f>IF(DAY(MarDum1)=1,MarDum1-3,MarDum1+4)</f>
        <v>42432</v>
      </c>
      <c r="G4" s="10">
        <f>IF(DAY(MarDum1)=1,MarDum1-2,MarDum1+5)</f>
        <v>42433</v>
      </c>
      <c r="H4" s="10">
        <f>IF(DAY(MarDum1)=1,MarDum1-1,MarDum1+6)</f>
        <v>42434</v>
      </c>
      <c r="I4" s="10">
        <f>IF(DAY(MarDum1)=1,MarDum1,MarDum1+7)</f>
        <v>42435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IF(DAY(MarDum1)=1,MarDum1+1,MarDum1+8)</f>
        <v>42436</v>
      </c>
      <c r="D5" s="10">
        <f>IF(DAY(MarDum1)=1,MarDum1+2,MarDum1+9)</f>
        <v>42437</v>
      </c>
      <c r="E5" s="10">
        <f>IF(DAY(MarDum1)=1,MarDum1+3,MarDum1+10)</f>
        <v>42438</v>
      </c>
      <c r="F5" s="10">
        <f>IF(DAY(MarDum1)=1,MarDum1+4,MarDum1+11)</f>
        <v>42439</v>
      </c>
      <c r="G5" s="10">
        <f>IF(DAY(MarDum1)=1,MarDum1+5,MarDum1+12)</f>
        <v>42440</v>
      </c>
      <c r="H5" s="10">
        <f>IF(DAY(MarDum1)=1,MarDum1+6,MarDum1+13)</f>
        <v>42441</v>
      </c>
      <c r="I5" s="10">
        <f>IF(DAY(MarDum1)=1,MarDum1+7,MarDum1+14)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IF(DAY(MarDum1)=1,MarDum1+8,MarDum1+15)</f>
        <v>42443</v>
      </c>
      <c r="D6" s="10">
        <f>IF(DAY(MarDum1)=1,MarDum1+9,MarDum1+16)</f>
        <v>42444</v>
      </c>
      <c r="E6" s="10">
        <f>IF(DAY(MarDum1)=1,MarDum1+10,MarDum1+17)</f>
        <v>42445</v>
      </c>
      <c r="F6" s="10">
        <f>IF(DAY(MarDum1)=1,MarDum1+11,MarDum1+18)</f>
        <v>42446</v>
      </c>
      <c r="G6" s="10">
        <f>IF(DAY(MarDum1)=1,MarDum1+12,MarDum1+19)</f>
        <v>42447</v>
      </c>
      <c r="H6" s="10">
        <f>IF(DAY(MarDum1)=1,MarDum1+13,MarDum1+20)</f>
        <v>42448</v>
      </c>
      <c r="I6" s="10">
        <f>IF(DAY(MarDum1)=1,MarDum1+14,MarDum1+21)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IF(DAY(MarDum1)=1,MarDum1+15,MarDum1+22)</f>
        <v>42450</v>
      </c>
      <c r="D7" s="10">
        <f>IF(DAY(MarDum1)=1,MarDum1+16,MarDum1+23)</f>
        <v>42451</v>
      </c>
      <c r="E7" s="10">
        <f>IF(DAY(MarDum1)=1,MarDum1+17,MarDum1+24)</f>
        <v>42452</v>
      </c>
      <c r="F7" s="10">
        <f>IF(DAY(MarDum1)=1,MarDum1+18,MarDum1+25)</f>
        <v>42453</v>
      </c>
      <c r="G7" s="10">
        <f>IF(DAY(MarDum1)=1,MarDum1+19,MarDum1+26)</f>
        <v>42454</v>
      </c>
      <c r="H7" s="10">
        <f>IF(DAY(MarDum1)=1,MarDum1+20,MarDum1+27)</f>
        <v>42455</v>
      </c>
      <c r="I7" s="10">
        <f>IF(DAY(MarDum1)=1,MarDum1+21,MarDum1+28)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IF(DAY(MarDum1)=1,MarDum1+22,MarDum1+29)</f>
        <v>42457</v>
      </c>
      <c r="D8" s="10">
        <f>IF(DAY(MarDum1)=1,MarDum1+23,MarDum1+30)</f>
        <v>42458</v>
      </c>
      <c r="E8" s="10">
        <f>IF(DAY(MarDum1)=1,MarDum1+24,MarDum1+31)</f>
        <v>42459</v>
      </c>
      <c r="F8" s="10">
        <f>IF(DAY(MarDum1)=1,MarDum1+25,MarDum1+32)</f>
        <v>42460</v>
      </c>
      <c r="G8" s="10">
        <f>IF(DAY(MarDum1)=1,MarDum1+26,MarDum1+33)</f>
        <v>42461</v>
      </c>
      <c r="H8" s="10">
        <f>IF(DAY(MarDum1)=1,MarDum1+27,MarDum1+34)</f>
        <v>42462</v>
      </c>
      <c r="I8" s="10">
        <f>IF(DAY(MarDum1)=1,MarDum1+28,MarDum1+35)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IF(DAY(MarDum1)=1,MarDum1+29,MarDum1+36)</f>
        <v>42464</v>
      </c>
      <c r="D9" s="10">
        <f>IF(DAY(MarDum1)=1,MarDum1+30,MarDum1+37)</f>
        <v>42465</v>
      </c>
      <c r="E9" s="10">
        <f>IF(DAY(MarDum1)=1,MarDum1+31,MarDum1+38)</f>
        <v>42466</v>
      </c>
      <c r="F9" s="10">
        <f>IF(DAY(MarDum1)=1,MarDum1+32,MarDum1+39)</f>
        <v>42467</v>
      </c>
      <c r="G9" s="10">
        <f>IF(DAY(MarDum1)=1,MarDum1+33,MarDum1+40)</f>
        <v>42468</v>
      </c>
      <c r="H9" s="10">
        <f>IF(DAY(MarDum1)=1,MarDum1+34,MarDum1+41)</f>
        <v>42469</v>
      </c>
      <c r="I9" s="10">
        <f>IF(DAY(MarDum1)=1,MarDum1+35,MarDum1+42)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VLOOKUP(DAY(C4),ZileTemă,1,FALSE)=DAY(C4)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33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IF(DAY(AprDum1)=1,AprDum1-6,AprDum1+1)</f>
        <v>42457</v>
      </c>
      <c r="D4" s="10">
        <f>IF(DAY(AprDum1)=1,AprDum1-5,AprDum1+2)</f>
        <v>42458</v>
      </c>
      <c r="E4" s="10">
        <f>IF(DAY(AprDum1)=1,AprDum1-4,AprDum1+3)</f>
        <v>42459</v>
      </c>
      <c r="F4" s="10">
        <f>IF(DAY(AprDum1)=1,AprDum1-3,AprDum1+4)</f>
        <v>42460</v>
      </c>
      <c r="G4" s="10">
        <f>IF(DAY(AprDum1)=1,AprDum1-2,AprDum1+5)</f>
        <v>42461</v>
      </c>
      <c r="H4" s="10">
        <f>IF(DAY(AprDum1)=1,AprDum1-1,AprDum1+6)</f>
        <v>42462</v>
      </c>
      <c r="I4" s="10">
        <f>IF(DAY(AprDum1)=1,AprDum1,AprDum1+7)</f>
        <v>42463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IF(DAY(AprDum1)=1,AprDum1+1,AprDum1+8)</f>
        <v>42464</v>
      </c>
      <c r="D5" s="10">
        <f>IF(DAY(AprDum1)=1,AprDum1+2,AprDum1+9)</f>
        <v>42465</v>
      </c>
      <c r="E5" s="10">
        <f>IF(DAY(AprDum1)=1,AprDum1+3,AprDum1+10)</f>
        <v>42466</v>
      </c>
      <c r="F5" s="10">
        <f>IF(DAY(AprDum1)=1,AprDum1+4,AprDum1+11)</f>
        <v>42467</v>
      </c>
      <c r="G5" s="10">
        <f>IF(DAY(AprDum1)=1,AprDum1+5,AprDum1+12)</f>
        <v>42468</v>
      </c>
      <c r="H5" s="10">
        <f>IF(DAY(AprDum1)=1,AprDum1+6,AprDum1+13)</f>
        <v>42469</v>
      </c>
      <c r="I5" s="10">
        <f>IF(DAY(AprDum1)=1,AprDum1+7,AprDum1+14)</f>
        <v>42470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IF(DAY(AprDum1)=1,AprDum1+8,AprDum1+15)</f>
        <v>42471</v>
      </c>
      <c r="D6" s="10">
        <f>IF(DAY(AprDum1)=1,AprDum1+9,AprDum1+16)</f>
        <v>42472</v>
      </c>
      <c r="E6" s="10">
        <f>IF(DAY(AprDum1)=1,AprDum1+10,AprDum1+17)</f>
        <v>42473</v>
      </c>
      <c r="F6" s="10">
        <f>IF(DAY(AprDum1)=1,AprDum1+11,AprDum1+18)</f>
        <v>42474</v>
      </c>
      <c r="G6" s="10">
        <f>IF(DAY(AprDum1)=1,AprDum1+12,AprDum1+19)</f>
        <v>42475</v>
      </c>
      <c r="H6" s="10">
        <f>IF(DAY(AprDum1)=1,AprDum1+13,AprDum1+20)</f>
        <v>42476</v>
      </c>
      <c r="I6" s="10">
        <f>IF(DAY(AprDum1)=1,AprDum1+14,AprDum1+21)</f>
        <v>42477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IF(DAY(AprDum1)=1,AprDum1+15,AprDum1+22)</f>
        <v>42478</v>
      </c>
      <c r="D7" s="10">
        <f>IF(DAY(AprDum1)=1,AprDum1+16,AprDum1+23)</f>
        <v>42479</v>
      </c>
      <c r="E7" s="10">
        <f>IF(DAY(AprDum1)=1,AprDum1+17,AprDum1+24)</f>
        <v>42480</v>
      </c>
      <c r="F7" s="10">
        <f>IF(DAY(AprDum1)=1,AprDum1+18,AprDum1+25)</f>
        <v>42481</v>
      </c>
      <c r="G7" s="10">
        <f>IF(DAY(AprDum1)=1,AprDum1+19,AprDum1+26)</f>
        <v>42482</v>
      </c>
      <c r="H7" s="10">
        <f>IF(DAY(AprDum1)=1,AprDum1+20,AprDum1+27)</f>
        <v>42483</v>
      </c>
      <c r="I7" s="10">
        <f>IF(DAY(AprDum1)=1,AprDum1+21,AprDum1+28)</f>
        <v>42484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IF(DAY(AprDum1)=1,AprDum1+22,AprDum1+29)</f>
        <v>42485</v>
      </c>
      <c r="D8" s="10">
        <f>IF(DAY(AprDum1)=1,AprDum1+23,AprDum1+30)</f>
        <v>42486</v>
      </c>
      <c r="E8" s="10">
        <f>IF(DAY(AprDum1)=1,AprDum1+24,AprDum1+31)</f>
        <v>42487</v>
      </c>
      <c r="F8" s="10">
        <f>IF(DAY(AprDum1)=1,AprDum1+25,AprDum1+32)</f>
        <v>42488</v>
      </c>
      <c r="G8" s="10">
        <f>IF(DAY(AprDum1)=1,AprDum1+26,AprDum1+33)</f>
        <v>42489</v>
      </c>
      <c r="H8" s="10">
        <f>IF(DAY(AprDum1)=1,AprDum1+27,AprDum1+34)</f>
        <v>42490</v>
      </c>
      <c r="I8" s="10">
        <f>IF(DAY(AprDum1)=1,AprDum1+28,AprDum1+35)</f>
        <v>42491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IF(DAY(AprDum1)=1,AprDum1+29,AprDum1+36)</f>
        <v>42492</v>
      </c>
      <c r="D9" s="10">
        <f>IF(DAY(AprDum1)=1,AprDum1+30,AprDum1+37)</f>
        <v>42493</v>
      </c>
      <c r="E9" s="10">
        <f>IF(DAY(AprDum1)=1,AprDum1+31,AprDum1+38)</f>
        <v>42494</v>
      </c>
      <c r="F9" s="10">
        <f>IF(DAY(AprDum1)=1,AprDum1+32,AprDum1+39)</f>
        <v>42495</v>
      </c>
      <c r="G9" s="10">
        <f>IF(DAY(AprDum1)=1,AprDum1+33,AprDum1+40)</f>
        <v>42496</v>
      </c>
      <c r="H9" s="10">
        <f>IF(DAY(AprDum1)=1,AprDum1+34,AprDum1+41)</f>
        <v>42497</v>
      </c>
      <c r="I9" s="10">
        <f>IF(DAY(AprDum1)=1,AprDum1+35,AprDum1+42)</f>
        <v>42498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VLOOKUP(DAY(C4),ZileTemă,1,FALSE)=DAY(C4)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34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IF(DAY(MaiDum1)=1,MaiDum1-6,MaiDum1+1)</f>
        <v>42485</v>
      </c>
      <c r="D4" s="10">
        <f>IF(DAY(MaiDum1)=1,MaiDum1-5,MaiDum1+2)</f>
        <v>42486</v>
      </c>
      <c r="E4" s="10">
        <f>IF(DAY(MaiDum1)=1,MaiDum1-4,MaiDum1+3)</f>
        <v>42487</v>
      </c>
      <c r="F4" s="10">
        <f>IF(DAY(MaiDum1)=1,MaiDum1-3,MaiDum1+4)</f>
        <v>42488</v>
      </c>
      <c r="G4" s="10">
        <f>IF(DAY(MaiDum1)=1,MaiDum1-2,MaiDum1+5)</f>
        <v>42489</v>
      </c>
      <c r="H4" s="10">
        <f>IF(DAY(MaiDum1)=1,MaiDum1-1,MaiDum1+6)</f>
        <v>42490</v>
      </c>
      <c r="I4" s="10">
        <f>IF(DAY(MaiDum1)=1,MaiDum1,MaiDum1+7)</f>
        <v>42491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IF(DAY(MaiDum1)=1,MaiDum1+1,MaiDum1+8)</f>
        <v>42492</v>
      </c>
      <c r="D5" s="10">
        <f>IF(DAY(MaiDum1)=1,MaiDum1+2,MaiDum1+9)</f>
        <v>42493</v>
      </c>
      <c r="E5" s="10">
        <f>IF(DAY(MaiDum1)=1,MaiDum1+3,MaiDum1+10)</f>
        <v>42494</v>
      </c>
      <c r="F5" s="10">
        <f>IF(DAY(MaiDum1)=1,MaiDum1+4,MaiDum1+11)</f>
        <v>42495</v>
      </c>
      <c r="G5" s="10">
        <f>IF(DAY(MaiDum1)=1,MaiDum1+5,MaiDum1+12)</f>
        <v>42496</v>
      </c>
      <c r="H5" s="10">
        <f>IF(DAY(MaiDum1)=1,MaiDum1+6,MaiDum1+13)</f>
        <v>42497</v>
      </c>
      <c r="I5" s="10">
        <f>IF(DAY(MaiDum1)=1,MaiDum1+7,MaiDum1+14)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IF(DAY(MaiDum1)=1,MaiDum1+8,MaiDum1+15)</f>
        <v>42499</v>
      </c>
      <c r="D6" s="10">
        <f>IF(DAY(MaiDum1)=1,MaiDum1+9,MaiDum1+16)</f>
        <v>42500</v>
      </c>
      <c r="E6" s="10">
        <f>IF(DAY(MaiDum1)=1,MaiDum1+10,MaiDum1+17)</f>
        <v>42501</v>
      </c>
      <c r="F6" s="10">
        <f>IF(DAY(MaiDum1)=1,MaiDum1+11,MaiDum1+18)</f>
        <v>42502</v>
      </c>
      <c r="G6" s="10">
        <f>IF(DAY(MaiDum1)=1,MaiDum1+12,MaiDum1+19)</f>
        <v>42503</v>
      </c>
      <c r="H6" s="10">
        <f>IF(DAY(MaiDum1)=1,MaiDum1+13,MaiDum1+20)</f>
        <v>42504</v>
      </c>
      <c r="I6" s="10">
        <f>IF(DAY(MaiDum1)=1,MaiDum1+14,MaiDum1+21)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IF(DAY(MaiDum1)=1,MaiDum1+15,MaiDum1+22)</f>
        <v>42506</v>
      </c>
      <c r="D7" s="10">
        <f>IF(DAY(MaiDum1)=1,MaiDum1+16,MaiDum1+23)</f>
        <v>42507</v>
      </c>
      <c r="E7" s="10">
        <f>IF(DAY(MaiDum1)=1,MaiDum1+17,MaiDum1+24)</f>
        <v>42508</v>
      </c>
      <c r="F7" s="10">
        <f>IF(DAY(MaiDum1)=1,MaiDum1+18,MaiDum1+25)</f>
        <v>42509</v>
      </c>
      <c r="G7" s="10">
        <f>IF(DAY(MaiDum1)=1,MaiDum1+19,MaiDum1+26)</f>
        <v>42510</v>
      </c>
      <c r="H7" s="10">
        <f>IF(DAY(MaiDum1)=1,MaiDum1+20,MaiDum1+27)</f>
        <v>42511</v>
      </c>
      <c r="I7" s="10">
        <f>IF(DAY(MaiDum1)=1,MaiDum1+21,MaiDum1+28)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IF(DAY(MaiDum1)=1,MaiDum1+22,MaiDum1+29)</f>
        <v>42513</v>
      </c>
      <c r="D8" s="10">
        <f>IF(DAY(MaiDum1)=1,MaiDum1+23,MaiDum1+30)</f>
        <v>42514</v>
      </c>
      <c r="E8" s="10">
        <f>IF(DAY(MaiDum1)=1,MaiDum1+24,MaiDum1+31)</f>
        <v>42515</v>
      </c>
      <c r="F8" s="10">
        <f>IF(DAY(MaiDum1)=1,MaiDum1+25,MaiDum1+32)</f>
        <v>42516</v>
      </c>
      <c r="G8" s="10">
        <f>IF(DAY(MaiDum1)=1,MaiDum1+26,MaiDum1+33)</f>
        <v>42517</v>
      </c>
      <c r="H8" s="10">
        <f>IF(DAY(MaiDum1)=1,MaiDum1+27,MaiDum1+34)</f>
        <v>42518</v>
      </c>
      <c r="I8" s="10">
        <f>IF(DAY(MaiDum1)=1,MaiDum1+28,MaiDum1+35)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IF(DAY(MaiDum1)=1,MaiDum1+29,MaiDum1+36)</f>
        <v>42520</v>
      </c>
      <c r="D9" s="10">
        <f>IF(DAY(MaiDum1)=1,MaiDum1+30,MaiDum1+37)</f>
        <v>42521</v>
      </c>
      <c r="E9" s="10">
        <f>IF(DAY(MaiDum1)=1,MaiDum1+31,MaiDum1+38)</f>
        <v>42522</v>
      </c>
      <c r="F9" s="10">
        <f>IF(DAY(MaiDum1)=1,MaiDum1+32,MaiDum1+39)</f>
        <v>42523</v>
      </c>
      <c r="G9" s="10">
        <f>IF(DAY(MaiDum1)=1,MaiDum1+33,MaiDum1+40)</f>
        <v>42524</v>
      </c>
      <c r="H9" s="10">
        <f>IF(DAY(MaiDum1)=1,MaiDum1+34,MaiDum1+41)</f>
        <v>42525</v>
      </c>
      <c r="I9" s="10">
        <f>IF(DAY(MaiDum1)=1,MaiDum1+35,MaiDum1+42)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VLOOKUP(DAY(C4),ZileTemă,1,FALSE)=DAY(C4)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35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IF(DAY(IunDum1)=1,IunDum1-6,IunDum1+1)</f>
        <v>42520</v>
      </c>
      <c r="D4" s="10">
        <f>IF(DAY(IunDum1)=1,IunDum1-5,IunDum1+2)</f>
        <v>42521</v>
      </c>
      <c r="E4" s="10">
        <f>IF(DAY(IunDum1)=1,IunDum1-4,IunDum1+3)</f>
        <v>42522</v>
      </c>
      <c r="F4" s="10">
        <f>IF(DAY(IunDum1)=1,IunDum1-3,IunDum1+4)</f>
        <v>42523</v>
      </c>
      <c r="G4" s="10">
        <f>IF(DAY(IunDum1)=1,IunDum1-2,IunDum1+5)</f>
        <v>42524</v>
      </c>
      <c r="H4" s="10">
        <f>IF(DAY(IunDum1)=1,IunDum1-1,IunDum1+6)</f>
        <v>42525</v>
      </c>
      <c r="I4" s="10">
        <f>IF(DAY(IunDum1)=1,IunDum1,IunDum1+7)</f>
        <v>42526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IF(DAY(IunDum1)=1,IunDum1+1,IunDum1+8)</f>
        <v>42527</v>
      </c>
      <c r="D5" s="10">
        <f>IF(DAY(IunDum1)=1,IunDum1+2,IunDum1+9)</f>
        <v>42528</v>
      </c>
      <c r="E5" s="10">
        <f>IF(DAY(IunDum1)=1,IunDum1+3,IunDum1+10)</f>
        <v>42529</v>
      </c>
      <c r="F5" s="10">
        <f>IF(DAY(IunDum1)=1,IunDum1+4,IunDum1+11)</f>
        <v>42530</v>
      </c>
      <c r="G5" s="10">
        <f>IF(DAY(IunDum1)=1,IunDum1+5,IunDum1+12)</f>
        <v>42531</v>
      </c>
      <c r="H5" s="10">
        <f>IF(DAY(IunDum1)=1,IunDum1+6,IunDum1+13)</f>
        <v>42532</v>
      </c>
      <c r="I5" s="10">
        <f>IF(DAY(IunDum1)=1,IunDum1+7,IunDum1+14)</f>
        <v>42533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IF(DAY(IunDum1)=1,IunDum1+8,IunDum1+15)</f>
        <v>42534</v>
      </c>
      <c r="D6" s="10">
        <f>IF(DAY(IunDum1)=1,IunDum1+9,IunDum1+16)</f>
        <v>42535</v>
      </c>
      <c r="E6" s="10">
        <f>IF(DAY(IunDum1)=1,IunDum1+10,IunDum1+17)</f>
        <v>42536</v>
      </c>
      <c r="F6" s="10">
        <f>IF(DAY(IunDum1)=1,IunDum1+11,IunDum1+18)</f>
        <v>42537</v>
      </c>
      <c r="G6" s="10">
        <f>IF(DAY(IunDum1)=1,IunDum1+12,IunDum1+19)</f>
        <v>42538</v>
      </c>
      <c r="H6" s="10">
        <f>IF(DAY(IunDum1)=1,IunDum1+13,IunDum1+20)</f>
        <v>42539</v>
      </c>
      <c r="I6" s="10">
        <f>IF(DAY(IunDum1)=1,IunDum1+14,IunDum1+21)</f>
        <v>42540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IF(DAY(IunDum1)=1,IunDum1+15,IunDum1+22)</f>
        <v>42541</v>
      </c>
      <c r="D7" s="10">
        <f>IF(DAY(IunDum1)=1,IunDum1+16,IunDum1+23)</f>
        <v>42542</v>
      </c>
      <c r="E7" s="10">
        <f>IF(DAY(IunDum1)=1,IunDum1+17,IunDum1+24)</f>
        <v>42543</v>
      </c>
      <c r="F7" s="10">
        <f>IF(DAY(IunDum1)=1,IunDum1+18,IunDum1+25)</f>
        <v>42544</v>
      </c>
      <c r="G7" s="10">
        <f>IF(DAY(IunDum1)=1,IunDum1+19,IunDum1+26)</f>
        <v>42545</v>
      </c>
      <c r="H7" s="10">
        <f>IF(DAY(IunDum1)=1,IunDum1+20,IunDum1+27)</f>
        <v>42546</v>
      </c>
      <c r="I7" s="10">
        <f>IF(DAY(IunDum1)=1,IunDum1+21,IunDum1+28)</f>
        <v>42547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IF(DAY(IunDum1)=1,IunDum1+22,IunDum1+29)</f>
        <v>42548</v>
      </c>
      <c r="D8" s="10">
        <f>IF(DAY(IunDum1)=1,IunDum1+23,IunDum1+30)</f>
        <v>42549</v>
      </c>
      <c r="E8" s="10">
        <f>IF(DAY(IunDum1)=1,IunDum1+24,IunDum1+31)</f>
        <v>42550</v>
      </c>
      <c r="F8" s="10">
        <f>IF(DAY(IunDum1)=1,IunDum1+25,IunDum1+32)</f>
        <v>42551</v>
      </c>
      <c r="G8" s="10">
        <f>IF(DAY(IunDum1)=1,IunDum1+26,IunDum1+33)</f>
        <v>42552</v>
      </c>
      <c r="H8" s="10">
        <f>IF(DAY(IunDum1)=1,IunDum1+27,IunDum1+34)</f>
        <v>42553</v>
      </c>
      <c r="I8" s="10">
        <f>IF(DAY(IunDum1)=1,IunDum1+28,IunDum1+35)</f>
        <v>42554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IF(DAY(IunDum1)=1,IunDum1+29,IunDum1+36)</f>
        <v>42555</v>
      </c>
      <c r="D9" s="10">
        <f>IF(DAY(IunDum1)=1,IunDum1+30,IunDum1+37)</f>
        <v>42556</v>
      </c>
      <c r="E9" s="10">
        <f>IF(DAY(IunDum1)=1,IunDum1+31,IunDum1+38)</f>
        <v>42557</v>
      </c>
      <c r="F9" s="10">
        <f>IF(DAY(IunDum1)=1,IunDum1+32,IunDum1+39)</f>
        <v>42558</v>
      </c>
      <c r="G9" s="10">
        <f>IF(DAY(IunDum1)=1,IunDum1+33,IunDum1+40)</f>
        <v>42559</v>
      </c>
      <c r="H9" s="10">
        <f>IF(DAY(IunDum1)=1,IunDum1+34,IunDum1+41)</f>
        <v>42560</v>
      </c>
      <c r="I9" s="10">
        <f>IF(DAY(IunDum1)=1,IunDum1+35,IunDum1+42)</f>
        <v>42561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VLOOKUP(DAY(C4),ZileTemă,1,FALSE)=DAY(C4)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36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IF(DAY(IulDum1)=1,IulDum1-6,IulDum1+1)</f>
        <v>42548</v>
      </c>
      <c r="D4" s="10">
        <f>IF(DAY(IulDum1)=1,IulDum1-5,IulDum1+2)</f>
        <v>42549</v>
      </c>
      <c r="E4" s="10">
        <f>IF(DAY(IulDum1)=1,IulDum1-4,IulDum1+3)</f>
        <v>42550</v>
      </c>
      <c r="F4" s="10">
        <f>IF(DAY(IulDum1)=1,IulDum1-3,IulDum1+4)</f>
        <v>42551</v>
      </c>
      <c r="G4" s="10">
        <f>IF(DAY(IulDum1)=1,IulDum1-2,IulDum1+5)</f>
        <v>42552</v>
      </c>
      <c r="H4" s="10">
        <f>IF(DAY(IulDum1)=1,IulDum1-1,IulDum1+6)</f>
        <v>42553</v>
      </c>
      <c r="I4" s="10">
        <f>IF(DAY(IulDum1)=1,IulDum1,IulDum1+7)</f>
        <v>42554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IF(DAY(IulDum1)=1,IulDum1+1,IulDum1+8)</f>
        <v>42555</v>
      </c>
      <c r="D5" s="10">
        <f>IF(DAY(IulDum1)=1,IulDum1+2,IulDum1+9)</f>
        <v>42556</v>
      </c>
      <c r="E5" s="10">
        <f>IF(DAY(IulDum1)=1,IulDum1+3,IulDum1+10)</f>
        <v>42557</v>
      </c>
      <c r="F5" s="10">
        <f>IF(DAY(IulDum1)=1,IulDum1+4,IulDum1+11)</f>
        <v>42558</v>
      </c>
      <c r="G5" s="10">
        <f>IF(DAY(IulDum1)=1,IulDum1+5,IulDum1+12)</f>
        <v>42559</v>
      </c>
      <c r="H5" s="10">
        <f>IF(DAY(IulDum1)=1,IulDum1+6,IulDum1+13)</f>
        <v>42560</v>
      </c>
      <c r="I5" s="10">
        <f>IF(DAY(IulDum1)=1,IulDum1+7,IulDum1+14)</f>
        <v>42561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IF(DAY(IulDum1)=1,IulDum1+8,IulDum1+15)</f>
        <v>42562</v>
      </c>
      <c r="D6" s="10">
        <f>IF(DAY(IulDum1)=1,IulDum1+9,IulDum1+16)</f>
        <v>42563</v>
      </c>
      <c r="E6" s="10">
        <f>IF(DAY(IulDum1)=1,IulDum1+10,IulDum1+17)</f>
        <v>42564</v>
      </c>
      <c r="F6" s="10">
        <f>IF(DAY(IulDum1)=1,IulDum1+11,IulDum1+18)</f>
        <v>42565</v>
      </c>
      <c r="G6" s="10">
        <f>IF(DAY(IulDum1)=1,IulDum1+12,IulDum1+19)</f>
        <v>42566</v>
      </c>
      <c r="H6" s="10">
        <f>IF(DAY(IulDum1)=1,IulDum1+13,IulDum1+20)</f>
        <v>42567</v>
      </c>
      <c r="I6" s="10">
        <f>IF(DAY(IulDum1)=1,IulDum1+14,IulDum1+21)</f>
        <v>42568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IF(DAY(IulDum1)=1,IulDum1+15,IulDum1+22)</f>
        <v>42569</v>
      </c>
      <c r="D7" s="10">
        <f>IF(DAY(IulDum1)=1,IulDum1+16,IulDum1+23)</f>
        <v>42570</v>
      </c>
      <c r="E7" s="10">
        <f>IF(DAY(IulDum1)=1,IulDum1+17,IulDum1+24)</f>
        <v>42571</v>
      </c>
      <c r="F7" s="10">
        <f>IF(DAY(IulDum1)=1,IulDum1+18,IulDum1+25)</f>
        <v>42572</v>
      </c>
      <c r="G7" s="10">
        <f>IF(DAY(IulDum1)=1,IulDum1+19,IulDum1+26)</f>
        <v>42573</v>
      </c>
      <c r="H7" s="10">
        <f>IF(DAY(IulDum1)=1,IulDum1+20,IulDum1+27)</f>
        <v>42574</v>
      </c>
      <c r="I7" s="10">
        <f>IF(DAY(IulDum1)=1,IulDum1+21,IulDum1+28)</f>
        <v>42575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IF(DAY(IulDum1)=1,IulDum1+22,IulDum1+29)</f>
        <v>42576</v>
      </c>
      <c r="D8" s="10">
        <f>IF(DAY(IulDum1)=1,IulDum1+23,IulDum1+30)</f>
        <v>42577</v>
      </c>
      <c r="E8" s="10">
        <f>IF(DAY(IulDum1)=1,IulDum1+24,IulDum1+31)</f>
        <v>42578</v>
      </c>
      <c r="F8" s="10">
        <f>IF(DAY(IulDum1)=1,IulDum1+25,IulDum1+32)</f>
        <v>42579</v>
      </c>
      <c r="G8" s="10">
        <f>IF(DAY(IulDum1)=1,IulDum1+26,IulDum1+33)</f>
        <v>42580</v>
      </c>
      <c r="H8" s="10">
        <f>IF(DAY(IulDum1)=1,IulDum1+27,IulDum1+34)</f>
        <v>42581</v>
      </c>
      <c r="I8" s="10">
        <f>IF(DAY(IulDum1)=1,IulDum1+28,IulDum1+35)</f>
        <v>42582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IF(DAY(IulDum1)=1,IulDum1+29,IulDum1+36)</f>
        <v>42583</v>
      </c>
      <c r="D9" s="10">
        <f>IF(DAY(IulDum1)=1,IulDum1+30,IulDum1+37)</f>
        <v>42584</v>
      </c>
      <c r="E9" s="10">
        <f>IF(DAY(IulDum1)=1,IulDum1+31,IulDum1+38)</f>
        <v>42585</v>
      </c>
      <c r="F9" s="10">
        <f>IF(DAY(IulDum1)=1,IulDum1+32,IulDum1+39)</f>
        <v>42586</v>
      </c>
      <c r="G9" s="10">
        <f>IF(DAY(IulDum1)=1,IulDum1+33,IulDum1+40)</f>
        <v>42587</v>
      </c>
      <c r="H9" s="10">
        <f>IF(DAY(IulDum1)=1,IulDum1+34,IulDum1+41)</f>
        <v>42588</v>
      </c>
      <c r="I9" s="10">
        <f>IF(DAY(IulDum1)=1,IulDum1+35,IulDum1+42)</f>
        <v>42589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VLOOKUP(DAY(C4),ZileTemă,1,FALSE)=DAY(C4)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37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IF(DAY(AugDum1)=1,AugDum1-6,AugDum1+1)</f>
        <v>42583</v>
      </c>
      <c r="D4" s="10">
        <f>IF(DAY(AugDum1)=1,AugDum1-5,AugDum1+2)</f>
        <v>42584</v>
      </c>
      <c r="E4" s="10">
        <f>IF(DAY(AugDum1)=1,AugDum1-4,AugDum1+3)</f>
        <v>42585</v>
      </c>
      <c r="F4" s="10">
        <f>IF(DAY(AugDum1)=1,AugDum1-3,AugDum1+4)</f>
        <v>42586</v>
      </c>
      <c r="G4" s="10">
        <f>IF(DAY(AugDum1)=1,AugDum1-2,AugDum1+5)</f>
        <v>42587</v>
      </c>
      <c r="H4" s="10">
        <f>IF(DAY(AugDum1)=1,AugDum1-1,AugDum1+6)</f>
        <v>42588</v>
      </c>
      <c r="I4" s="10">
        <f>IF(DAY(AugDum1)=1,AugDum1,AugDum1+7)</f>
        <v>42589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IF(DAY(AugDum1)=1,AugDum1+1,AugDum1+8)</f>
        <v>42590</v>
      </c>
      <c r="D5" s="10">
        <f>IF(DAY(AugDum1)=1,AugDum1+2,AugDum1+9)</f>
        <v>42591</v>
      </c>
      <c r="E5" s="10">
        <f>IF(DAY(AugDum1)=1,AugDum1+3,AugDum1+10)</f>
        <v>42592</v>
      </c>
      <c r="F5" s="10">
        <f>IF(DAY(AugDum1)=1,AugDum1+4,AugDum1+11)</f>
        <v>42593</v>
      </c>
      <c r="G5" s="10">
        <f>IF(DAY(AugDum1)=1,AugDum1+5,AugDum1+12)</f>
        <v>42594</v>
      </c>
      <c r="H5" s="10">
        <f>IF(DAY(AugDum1)=1,AugDum1+6,AugDum1+13)</f>
        <v>42595</v>
      </c>
      <c r="I5" s="10">
        <f>IF(DAY(AugDum1)=1,AugDum1+7,AugDum1+14)</f>
        <v>42596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IF(DAY(AugDum1)=1,AugDum1+8,AugDum1+15)</f>
        <v>42597</v>
      </c>
      <c r="D6" s="10">
        <f>IF(DAY(AugDum1)=1,AugDum1+9,AugDum1+16)</f>
        <v>42598</v>
      </c>
      <c r="E6" s="10">
        <f>IF(DAY(AugDum1)=1,AugDum1+10,AugDum1+17)</f>
        <v>42599</v>
      </c>
      <c r="F6" s="10">
        <f>IF(DAY(AugDum1)=1,AugDum1+11,AugDum1+18)</f>
        <v>42600</v>
      </c>
      <c r="G6" s="10">
        <f>IF(DAY(AugDum1)=1,AugDum1+12,AugDum1+19)</f>
        <v>42601</v>
      </c>
      <c r="H6" s="10">
        <f>IF(DAY(AugDum1)=1,AugDum1+13,AugDum1+20)</f>
        <v>42602</v>
      </c>
      <c r="I6" s="10">
        <f>IF(DAY(AugDum1)=1,AugDum1+14,AugDum1+21)</f>
        <v>42603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IF(DAY(AugDum1)=1,AugDum1+15,AugDum1+22)</f>
        <v>42604</v>
      </c>
      <c r="D7" s="10">
        <f>IF(DAY(AugDum1)=1,AugDum1+16,AugDum1+23)</f>
        <v>42605</v>
      </c>
      <c r="E7" s="10">
        <f>IF(DAY(AugDum1)=1,AugDum1+17,AugDum1+24)</f>
        <v>42606</v>
      </c>
      <c r="F7" s="10">
        <f>IF(DAY(AugDum1)=1,AugDum1+18,AugDum1+25)</f>
        <v>42607</v>
      </c>
      <c r="G7" s="10">
        <f>IF(DAY(AugDum1)=1,AugDum1+19,AugDum1+26)</f>
        <v>42608</v>
      </c>
      <c r="H7" s="10">
        <f>IF(DAY(AugDum1)=1,AugDum1+20,AugDum1+27)</f>
        <v>42609</v>
      </c>
      <c r="I7" s="10">
        <f>IF(DAY(AugDum1)=1,AugDum1+21,AugDum1+28)</f>
        <v>42610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IF(DAY(AugDum1)=1,AugDum1+22,AugDum1+29)</f>
        <v>42611</v>
      </c>
      <c r="D8" s="10">
        <f>IF(DAY(AugDum1)=1,AugDum1+23,AugDum1+30)</f>
        <v>42612</v>
      </c>
      <c r="E8" s="10">
        <f>IF(DAY(AugDum1)=1,AugDum1+24,AugDum1+31)</f>
        <v>42613</v>
      </c>
      <c r="F8" s="10">
        <f>IF(DAY(AugDum1)=1,AugDum1+25,AugDum1+32)</f>
        <v>42614</v>
      </c>
      <c r="G8" s="10">
        <f>IF(DAY(AugDum1)=1,AugDum1+26,AugDum1+33)</f>
        <v>42615</v>
      </c>
      <c r="H8" s="10">
        <f>IF(DAY(AugDum1)=1,AugDum1+27,AugDum1+34)</f>
        <v>42616</v>
      </c>
      <c r="I8" s="10">
        <f>IF(DAY(AugDum1)=1,AugDum1+28,AugDum1+35)</f>
        <v>42617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IF(DAY(AugDum1)=1,AugDum1+29,AugDum1+36)</f>
        <v>42618</v>
      </c>
      <c r="D9" s="10">
        <f>IF(DAY(AugDum1)=1,AugDum1+30,AugDum1+37)</f>
        <v>42619</v>
      </c>
      <c r="E9" s="10">
        <f>IF(DAY(AugDum1)=1,AugDum1+31,AugDum1+38)</f>
        <v>42620</v>
      </c>
      <c r="F9" s="10">
        <f>IF(DAY(AugDum1)=1,AugDum1+32,AugDum1+39)</f>
        <v>42621</v>
      </c>
      <c r="G9" s="10">
        <f>IF(DAY(AugDum1)=1,AugDum1+33,AugDum1+40)</f>
        <v>42622</v>
      </c>
      <c r="H9" s="10">
        <f>IF(DAY(AugDum1)=1,AugDum1+34,AugDum1+41)</f>
        <v>42623</v>
      </c>
      <c r="I9" s="10">
        <f>IF(DAY(AugDum1)=1,AugDum1+35,AugDum1+42)</f>
        <v>42624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VLOOKUP(DAY(C4),ZileTemă,1,FALSE)=DAY(C4)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AnCalendar</f>
        <v>2016</v>
      </c>
    </row>
    <row r="3" spans="1:14" ht="21" customHeight="1" x14ac:dyDescent="0.2">
      <c r="A3" s="4"/>
      <c r="B3" s="31" t="s">
        <v>38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IF(DAY(SeptDum1)=1,SeptDum1-6,SeptDum1+1)</f>
        <v>42611</v>
      </c>
      <c r="D4" s="10">
        <f>IF(DAY(SeptDum1)=1,SeptDum1-5,SeptDum1+2)</f>
        <v>42612</v>
      </c>
      <c r="E4" s="10">
        <f>IF(DAY(SeptDum1)=1,SeptDum1-4,SeptDum1+3)</f>
        <v>42613</v>
      </c>
      <c r="F4" s="10">
        <f>IF(DAY(SeptDum1)=1,SeptDum1-3,SeptDum1+4)</f>
        <v>42614</v>
      </c>
      <c r="G4" s="10">
        <f>IF(DAY(SeptDum1)=1,SeptDum1-2,SeptDum1+5)</f>
        <v>42615</v>
      </c>
      <c r="H4" s="10">
        <f>IF(DAY(SeptDum1)=1,SeptDum1-1,SeptDum1+6)</f>
        <v>42616</v>
      </c>
      <c r="I4" s="10">
        <f>IF(DAY(SeptDum1)=1,SeptDum1,SeptDum1+7)</f>
        <v>42617</v>
      </c>
      <c r="J4" s="5"/>
      <c r="K4" s="74" t="s">
        <v>9</v>
      </c>
      <c r="L4" s="16"/>
      <c r="M4" s="75"/>
      <c r="N4" s="76"/>
    </row>
    <row r="5" spans="1:14" ht="18" customHeight="1" x14ac:dyDescent="0.2">
      <c r="A5" s="4"/>
      <c r="B5" s="28"/>
      <c r="C5" s="10">
        <f>IF(DAY(SeptDum1)=1,SeptDum1+1,SeptDum1+8)</f>
        <v>42618</v>
      </c>
      <c r="D5" s="10">
        <f>IF(DAY(SeptDum1)=1,SeptDum1+2,SeptDum1+9)</f>
        <v>42619</v>
      </c>
      <c r="E5" s="10">
        <f>IF(DAY(SeptDum1)=1,SeptDum1+3,SeptDum1+10)</f>
        <v>42620</v>
      </c>
      <c r="F5" s="10">
        <f>IF(DAY(SeptDum1)=1,SeptDum1+4,SeptDum1+11)</f>
        <v>42621</v>
      </c>
      <c r="G5" s="10">
        <f>IF(DAY(SeptDum1)=1,SeptDum1+5,SeptDum1+12)</f>
        <v>42622</v>
      </c>
      <c r="H5" s="10">
        <f>IF(DAY(SeptDum1)=1,SeptDum1+6,SeptDum1+13)</f>
        <v>42623</v>
      </c>
      <c r="I5" s="10">
        <f>IF(DAY(SeptDum1)=1,SeptDum1+7,SeptDum1+14)</f>
        <v>42624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IF(DAY(SeptDum1)=1,SeptDum1+8,SeptDum1+15)</f>
        <v>42625</v>
      </c>
      <c r="D6" s="10">
        <f>IF(DAY(SeptDum1)=1,SeptDum1+9,SeptDum1+16)</f>
        <v>42626</v>
      </c>
      <c r="E6" s="10">
        <f>IF(DAY(SeptDum1)=1,SeptDum1+10,SeptDum1+17)</f>
        <v>42627</v>
      </c>
      <c r="F6" s="10">
        <f>IF(DAY(SeptDum1)=1,SeptDum1+11,SeptDum1+18)</f>
        <v>42628</v>
      </c>
      <c r="G6" s="10">
        <f>IF(DAY(SeptDum1)=1,SeptDum1+12,SeptDum1+19)</f>
        <v>42629</v>
      </c>
      <c r="H6" s="10">
        <f>IF(DAY(SeptDum1)=1,SeptDum1+13,SeptDum1+20)</f>
        <v>42630</v>
      </c>
      <c r="I6" s="10">
        <f>IF(DAY(SeptDum1)=1,SeptDum1+14,SeptDum1+21)</f>
        <v>42631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IF(DAY(SeptDum1)=1,SeptDum1+15,SeptDum1+22)</f>
        <v>42632</v>
      </c>
      <c r="D7" s="10">
        <f>IF(DAY(SeptDum1)=1,SeptDum1+16,SeptDum1+23)</f>
        <v>42633</v>
      </c>
      <c r="E7" s="10">
        <f>IF(DAY(SeptDum1)=1,SeptDum1+17,SeptDum1+24)</f>
        <v>42634</v>
      </c>
      <c r="F7" s="10">
        <f>IF(DAY(SeptDum1)=1,SeptDum1+18,SeptDum1+25)</f>
        <v>42635</v>
      </c>
      <c r="G7" s="10">
        <f>IF(DAY(SeptDum1)=1,SeptDum1+19,SeptDum1+26)</f>
        <v>42636</v>
      </c>
      <c r="H7" s="10">
        <f>IF(DAY(SeptDum1)=1,SeptDum1+20,SeptDum1+27)</f>
        <v>42637</v>
      </c>
      <c r="I7" s="10">
        <f>IF(DAY(SeptDum1)=1,SeptDum1+21,SeptDum1+28)</f>
        <v>42638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IF(DAY(SeptDum1)=1,SeptDum1+22,SeptDum1+29)</f>
        <v>42639</v>
      </c>
      <c r="D8" s="10">
        <f>IF(DAY(SeptDum1)=1,SeptDum1+23,SeptDum1+30)</f>
        <v>42640</v>
      </c>
      <c r="E8" s="10">
        <f>IF(DAY(SeptDum1)=1,SeptDum1+24,SeptDum1+31)</f>
        <v>42641</v>
      </c>
      <c r="F8" s="10">
        <f>IF(DAY(SeptDum1)=1,SeptDum1+25,SeptDum1+32)</f>
        <v>42642</v>
      </c>
      <c r="G8" s="10">
        <f>IF(DAY(SeptDum1)=1,SeptDum1+26,SeptDum1+33)</f>
        <v>42643</v>
      </c>
      <c r="H8" s="10">
        <f>IF(DAY(SeptDum1)=1,SeptDum1+27,SeptDum1+34)</f>
        <v>42644</v>
      </c>
      <c r="I8" s="10">
        <f>IF(DAY(SeptDum1)=1,SeptDum1+28,SeptDum1+35)</f>
        <v>42645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IF(DAY(SeptDum1)=1,SeptDum1+29,SeptDum1+36)</f>
        <v>42646</v>
      </c>
      <c r="D9" s="10">
        <f>IF(DAY(SeptDum1)=1,SeptDum1+30,SeptDum1+37)</f>
        <v>42647</v>
      </c>
      <c r="E9" s="10">
        <f>IF(DAY(SeptDum1)=1,SeptDum1+31,SeptDum1+38)</f>
        <v>42648</v>
      </c>
      <c r="F9" s="10">
        <f>IF(DAY(SeptDum1)=1,SeptDum1+32,SeptDum1+39)</f>
        <v>42649</v>
      </c>
      <c r="G9" s="10">
        <f>IF(DAY(SeptDum1)=1,SeptDum1+33,SeptDum1+40)</f>
        <v>42650</v>
      </c>
      <c r="H9" s="10">
        <f>IF(DAY(SeptDum1)=1,SeptDum1+34,SeptDum1+41)</f>
        <v>42651</v>
      </c>
      <c r="I9" s="10">
        <f>IF(DAY(SeptDum1)=1,SeptDum1+35,SeptDum1+42)</f>
        <v>42652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15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16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19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VLOOKUP(DAY(C4),ZileTemă,1,FALSE)=DAY(C4)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12</vt:i4>
      </vt:variant>
      <vt:variant>
        <vt:lpstr>Zone denumite</vt:lpstr>
      </vt:variant>
      <vt:variant>
        <vt:i4>33</vt:i4>
      </vt:variant>
    </vt:vector>
  </HeadingPairs>
  <TitlesOfParts>
    <vt:vector size="45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  <vt:lpstr>AnCalendar</vt:lpstr>
      <vt:lpstr>Apr!TabelDateImportante</vt:lpstr>
      <vt:lpstr>Aug!TabelDateImportante</vt:lpstr>
      <vt:lpstr>Dec!TabelDateImportante</vt:lpstr>
      <vt:lpstr>Feb!TabelDateImportante</vt:lpstr>
      <vt:lpstr>Iul!TabelDateImportante</vt:lpstr>
      <vt:lpstr>Iun!TabelDateImportante</vt:lpstr>
      <vt:lpstr>Mai!TabelDateImportante</vt:lpstr>
      <vt:lpstr>Mar!TabelDateImportante</vt:lpstr>
      <vt:lpstr>Nov!TabelDateImportante</vt:lpstr>
      <vt:lpstr>Oct!TabelDateImportante</vt:lpstr>
      <vt:lpstr>Sep!TabelDateImportante</vt:lpstr>
      <vt:lpstr>TabelDateImportante</vt:lpstr>
      <vt:lpstr>Apr!ZileTemă</vt:lpstr>
      <vt:lpstr>Aug!ZileTemă</vt:lpstr>
      <vt:lpstr>Dec!ZileTemă</vt:lpstr>
      <vt:lpstr>Feb!ZileTemă</vt:lpstr>
      <vt:lpstr>Iul!ZileTemă</vt:lpstr>
      <vt:lpstr>Iun!ZileTemă</vt:lpstr>
      <vt:lpstr>Mai!ZileTemă</vt:lpstr>
      <vt:lpstr>Mar!ZileTemă</vt:lpstr>
      <vt:lpstr>Nov!ZileTemă</vt:lpstr>
      <vt:lpstr>Oct!ZileTemă</vt:lpstr>
      <vt:lpstr>Sep!ZileTemă</vt:lpstr>
      <vt:lpstr>ZileTemă</vt:lpstr>
      <vt:lpstr>Apr!Zona_de_imprimat</vt:lpstr>
      <vt:lpstr>Aug!Zona_de_imprimat</vt:lpstr>
      <vt:lpstr>Dec!Zona_de_imprimat</vt:lpstr>
      <vt:lpstr>Feb!Zona_de_imprimat</vt:lpstr>
      <vt:lpstr>Mar!Zona_de_imprimat</vt:lpstr>
      <vt:lpstr>Nov!Zona_de_imprimat</vt:lpstr>
      <vt:lpstr>Oct!Zona_de_imprimat</vt:lpstr>
      <vt:lpstr>Sep!Zona_de_imprimat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Utilizator Windows</cp:lastModifiedBy>
  <dcterms:created xsi:type="dcterms:W3CDTF">2013-11-22T23:21:45Z</dcterms:created>
  <dcterms:modified xsi:type="dcterms:W3CDTF">2015-10-16T09:21:45Z</dcterms:modified>
</cp:coreProperties>
</file>