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vml" ContentType="application/vnd.openxmlformats-officedocument.vmlDrawing"/>
  <Default Extension="jp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41.xml" ContentType="application/vnd.openxmlformats-officedocument.spreadsheetml.table+xml"/>
  <Override PartName="/xl/tables/table92.xml" ContentType="application/vnd.openxmlformats-officedocument.spreadsheetml.table+xml"/>
  <Override PartName="/xl/tables/table33.xml" ContentType="application/vnd.openxmlformats-officedocument.spreadsheetml.table+xml"/>
  <Override PartName="/xl/tables/table84.xml" ContentType="application/vnd.openxmlformats-officedocument.spreadsheetml.table+xml"/>
  <Override PartName="/xl/drawings/drawing11.xml" ContentType="application/vnd.openxmlformats-officedocument.drawing+xml"/>
  <Override PartName="/xl/tables/table125.xml" ContentType="application/vnd.openxmlformats-officedocument.spreadsheetml.table+xml"/>
  <Override PartName="/xl/tables/table26.xml" ContentType="application/vnd.openxmlformats-officedocument.spreadsheetml.table+xml"/>
  <Override PartName="/xl/tables/table77.xml" ContentType="application/vnd.openxmlformats-officedocument.spreadsheetml.table+xml"/>
  <Override PartName="/xl/tables/table18.xml" ContentType="application/vnd.openxmlformats-officedocument.spreadsheetml.table+xml"/>
  <Override PartName="/xl/tables/table119.xml" ContentType="application/vnd.openxmlformats-officedocument.spreadsheetml.table+xml"/>
  <Override PartName="/xl/tables/table610.xml" ContentType="application/vnd.openxmlformats-officedocument.spreadsheetml.table+xml"/>
  <Override PartName="/xl/ctrlProps/ctrlProp1.xml" ContentType="application/vnd.ms-excel.controlproperties+xml"/>
  <Override PartName="/xl/tables/table511.xml" ContentType="application/vnd.openxmlformats-officedocument.spreadsheetml.table+xml"/>
  <Override PartName="/xl/tables/table10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6"/>
  <workbookPr filterPrivacy="1" autoCompressPictures="0"/>
  <xr:revisionPtr revIDLastSave="0" documentId="13_ncr:1_{86B84370-01EB-456B-BD24-E632296C1368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Início" sheetId="2" r:id="rId1"/>
    <sheet name="Calendário Anual" sheetId="1" r:id="rId2"/>
  </sheets>
  <definedNames>
    <definedName name="AbrDom1">DATE(AnoDoCalendário,4,1)-WEEKDAY(DATE(AnoDoCalendário,4,1))+1</definedName>
    <definedName name="AgoDom1">DATE(AnoDoCalendário,8,1)-WEEKDAY(DATE(AnoDoCalendário,8,1))+1</definedName>
    <definedName name="AnoDoCalendário">'Calendário Anual'!$C$1</definedName>
    <definedName name="_xlnm.Print_Area" localSheetId="1">'Calendário Anual'!$B$1:$W$55</definedName>
    <definedName name="DezembroDom1">DATE(AnoDoCalendário,12,1)-WEEKDAY(DATE(AnoDoCalendário,12,1))+1</definedName>
    <definedName name="FevDom1">DATE(AnoDoCalendário,2,1)-WEEKDAY(DATE(AnoDoCalendário,2,1))+1</definedName>
    <definedName name="JanDom1">DATE(AnoDoCalendário,1,1)-WEEKDAY(DATE(AnoDoCalendário,1,1))+1</definedName>
    <definedName name="JulDom1">DATE(AnoDoCalendário,7,1)-WEEKDAY(DATE(AnoDoCalendário,7,1))+1</definedName>
    <definedName name="JunDom1">DATE(AnoDoCalendário,6,1)-WEEKDAY(DATE(AnoDoCalendário,6,1))+1</definedName>
    <definedName name="MaiDom1">DATE(AnoDoCalendário,5,1)-WEEKDAY(DATE(AnoDoCalendário,5,1))+1</definedName>
    <definedName name="MarDom1">DATE(AnoDoCalendário,3,1)-WEEKDAY(DATE(AnoDoCalendário,3,1))+1</definedName>
    <definedName name="NovDom1">DATE(AnoDoCalendário,11,1)-WEEKDAY(DATE(AnoDoCalendário,11,1))+1</definedName>
    <definedName name="OutDom1">DATE(AnoDoCalendário,10,1)-WEEKDAY(DATE(AnoDoCalendário,10,1))+1</definedName>
    <definedName name="SetDom1">DATE(AnoDoCalendário,9,1)-WEEKDAY(DATE(AnoDoCalendário,9,1))+1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<sst xmlns="http://schemas.openxmlformats.org/spreadsheetml/2006/main" count="135" uniqueCount="58">
  <si>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ACERCA DESTE MODELO</t>
  </si>
  <si>
    <t>Utilize este modelo para criar um calendário pessoal para pequenas empresas para qualquer ano.</t>
  </si>
  <si>
    <t>Preencha o Nome da Empresa e os detalhes de contacto, e adicione o logótipo da Empresa.</t>
  </si>
  <si>
    <t>Selecione o ano e introduza datas e ocasiões importantes.</t>
  </si>
  <si>
    <t>Nota: </t>
  </si>
  <si>
    <t xml:space="preserve">Existem instruções adicionais na coluna A da folha de cálculo CALENDÁRIO ANUAL. Este texto encontra-se intencionalmente oculto. Para remover o texto, selecione a coluna A e, em seguida, selecione ELIMINAR. </t>
  </si>
  <si>
    <t>Para saber mais sobre as tabelas, prima Shift+F10 numa tabela, selecione a opção TABELA e, em seguida, selecione TEXTO ALTERNATIVO.</t>
  </si>
  <si>
    <t>Crie um Calendário para Pequenas Empresas para qualquer ano nesta folha de cálculo. Existem instruções úteis sobre como utilizar esta folha de cálculo nas células desta coluna. Selecione o controlo giratório na célula à direita para alterar o ano na célula C1. A etiqueta Datas Importantes encontra-se na célula U1</t>
  </si>
  <si>
    <t>A sugestão encontra-se na célula à direita</t>
  </si>
  <si>
    <t>O calendário do ano selecionado encontra-se nas células C3 a Q55, o de janeiro nas células C4 a I10 e o de fevereiro nas células K4 a Q10. A etiqueta Janeiro encontra-se na célula C3 e a etiqueta Fevereiro na célula K3. Introduza datas e ocasiões importantes nas células U3 a U42</t>
  </si>
  <si>
    <t>A tabela do calendário de janeiro encontra-se nas células C4 a I10 e a de fevereiro nas células K4 a Q10. A instrução seguinte encontra-se na célula A12</t>
  </si>
  <si>
    <t>A etiqueta Março encontra-se na célula C12 e a etiqueta Abril na célula K12</t>
  </si>
  <si>
    <t>A tabela do calendário de março encontra-se nas células C13 a I19 e a de abril nas células K13 a Q19. A instrução seguinte encontra-se na célula A21</t>
  </si>
  <si>
    <t>A etiqueta Maio encontra-se na célula C21 e a etiqueta Junho na célula K21</t>
  </si>
  <si>
    <t>A tabela do calendário de maio encontra-se nas células C22 a I28 e a de junho nas células K22 a Q28. A instrução seguinte encontra-se na célula A30</t>
  </si>
  <si>
    <t>A etiqueta Julho encontra-se na célula C30 e a etiqueta Agosto na célula K30</t>
  </si>
  <si>
    <t>A tabela do calendário de julho encontra-se nas células C31 a I37 e a de agosto nas células K31 a Q37. A instrução seguinte encontra-se na célula A39</t>
  </si>
  <si>
    <t>A etiqueta Setembro encontra-se na célula C39 e a etiqueta Outubro na célula K39</t>
  </si>
  <si>
    <t>A tabela do calendário de setembro encontra-se nas células C40 a I46 e a de outubro nas células K40 a Q46. A instrução seguinte encontra-se na célula A44</t>
  </si>
  <si>
    <t>Introduza o Endereço na célula U44</t>
  </si>
  <si>
    <t>Introduza o Código Postal e a Localidade na célula U45. A instrução seguinte encontra-se na célula A47</t>
  </si>
  <si>
    <t>Introduza o Número de Telefone da Empresa na célula U47</t>
  </si>
  <si>
    <t>A etiqueta Novembro encontra-se na célula C48 e a etiqueta Dezembro na célula K48. Introduza o endereço de E-mail na célula U48</t>
  </si>
  <si>
    <t>A tabela do calendário de novembro encontra-se nas células C49 a I55 e a de dezembro nas células K49 a Q55. A instrução seguinte encontra-se na célula A51</t>
  </si>
  <si>
    <t>Adicione o logótipo da empresa na célula U51</t>
  </si>
  <si>
    <t>Utilize o controlo giratório para alterar o ano do calendário</t>
  </si>
  <si>
    <t>JANEIRO</t>
  </si>
  <si>
    <t>SEG</t>
  </si>
  <si>
    <t>MARÇO</t>
  </si>
  <si>
    <t>MAIO</t>
  </si>
  <si>
    <t>JULHO</t>
  </si>
  <si>
    <t>SETEMBRO</t>
  </si>
  <si>
    <t>NOVEMBRO</t>
  </si>
  <si>
    <t>TER</t>
  </si>
  <si>
    <t>QUA</t>
  </si>
  <si>
    <t>QUI</t>
  </si>
  <si>
    <t>SEX</t>
  </si>
  <si>
    <t>SÁB</t>
  </si>
  <si>
    <t>DOM</t>
  </si>
  <si>
    <t>FEVEREIRO</t>
  </si>
  <si>
    <t>ABRIL</t>
  </si>
  <si>
    <t>JUNHO</t>
  </si>
  <si>
    <t>AGOSTO</t>
  </si>
  <si>
    <t>OUTUBRO</t>
  </si>
  <si>
    <t>DEZEMBRO</t>
  </si>
  <si>
    <t>DATAS IMPORTANTES</t>
  </si>
  <si>
    <t>1 DE JANEIRO</t>
  </si>
  <si>
    <t>DIA DE ANO NOVO</t>
  </si>
  <si>
    <t>14 DE FEVEREIRO</t>
  </si>
  <si>
    <t>DIA DOS NAMORADOS</t>
  </si>
  <si>
    <t>22 DE FEVEREIRO</t>
  </si>
  <si>
    <t>SESSÃO ABERTA</t>
  </si>
  <si>
    <t>Endereço</t>
  </si>
  <si>
    <t>Código Postal, Localidade</t>
  </si>
  <si>
    <t>Telefone</t>
  </si>
  <si>
    <t>E-mail</t>
  </si>
  <si>
    <t>Site</t>
  </si>
  <si>
    <t>O marcador de posição de logótipo encontra-se nesta célula.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</si>
</sst>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8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0" fillId="0" borderId="2" applyNumberFormat="0" applyFill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5" applyNumberFormat="0" applyAlignment="0" applyProtection="0"/>
    <xf numFmtId="0" fontId="31" fillId="8" borderId="6" applyNumberFormat="0" applyAlignment="0" applyProtection="0"/>
    <xf numFmtId="0" fontId="32" fillId="8" borderId="5" applyNumberFormat="0" applyAlignment="0" applyProtection="0"/>
    <xf numFmtId="0" fontId="33" fillId="0" borderId="7" applyNumberFormat="0" applyFill="0" applyAlignment="0" applyProtection="0"/>
    <xf numFmtId="0" fontId="34" fillId="9" borderId="8" applyNumberFormat="0" applyAlignment="0" applyProtection="0"/>
    <xf numFmtId="0" fontId="35" fillId="0" borderId="0" applyNumberFormat="0" applyFill="0" applyBorder="0" applyAlignment="0" applyProtection="0"/>
    <xf numFmtId="0" fontId="23" fillId="10" borderId="9" applyNumberFormat="0" applyFont="0" applyAlignment="0" applyProtection="0"/>
    <xf numFmtId="0" fontId="3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2" borderId="0" xfId="0" applyFill="1"/>
    <xf numFmtId="49" fontId="0" fillId="0" borderId="0" xfId="0" applyNumberFormat="1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11" fillId="0" borderId="0" xfId="0" applyFont="1"/>
    <xf numFmtId="49" fontId="14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7" fillId="0" borderId="1" xfId="0" applyNumberFormat="1" applyFont="1" applyBorder="1"/>
    <xf numFmtId="49" fontId="17" fillId="0" borderId="0" xfId="0" applyNumberFormat="1" applyFont="1"/>
    <xf numFmtId="49" fontId="18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2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indent="2"/>
    </xf>
    <xf numFmtId="14" fontId="0" fillId="0" borderId="0" xfId="0" applyNumberFormat="1"/>
    <xf numFmtId="14" fontId="0" fillId="2" borderId="0" xfId="0" applyNumberFormat="1" applyFill="1"/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8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NumberFormat="1" applyFont="1"/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8" builtinId="16" customBuiltin="1"/>
    <cellStyle name="Cabeçalho 2" xfId="1" builtinId="17" customBuiltin="1"/>
    <cellStyle name="Cabeçalho 3" xfId="9" builtinId="18" customBuiltin="1"/>
    <cellStyle name="Cabeçalho 4" xfId="10" builtinId="19" customBuiltin="1"/>
    <cellStyle name="Cálculo" xfId="16" builtinId="22" customBuiltin="1"/>
    <cellStyle name="Célula Ligada" xfId="17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1" builtinId="26" customBuiltin="1"/>
    <cellStyle name="Entrada" xfId="14" builtinId="20" customBuiltin="1"/>
    <cellStyle name="Incorreto" xfId="12" builtinId="27" customBuiltin="1"/>
    <cellStyle name="Moeda" xfId="4" builtinId="4" customBuiltin="1"/>
    <cellStyle name="Moeda [0]" xfId="5" builtinId="7" customBuiltin="1"/>
    <cellStyle name="Neutro" xfId="13" builtinId="28" customBuiltin="1"/>
    <cellStyle name="Normal" xfId="0" builtinId="0" customBuiltin="1"/>
    <cellStyle name="Nota" xfId="20" builtinId="10" customBuiltin="1"/>
    <cellStyle name="Percentagem" xfId="6" builtinId="5" customBuiltin="1"/>
    <cellStyle name="Saída" xfId="15" builtinId="21" customBuiltin="1"/>
    <cellStyle name="Separador de milhares [0]" xfId="3" builtinId="6" customBuiltin="1"/>
    <cellStyle name="Texto de Aviso" xfId="19" builtinId="11" customBuiltin="1"/>
    <cellStyle name="Texto Explicativo" xfId="21" builtinId="53" customBuiltin="1"/>
    <cellStyle name="Título" xfId="7" builtinId="15" customBuiltin="1"/>
    <cellStyle name="Total" xfId="22" builtinId="25" customBuiltin="1"/>
    <cellStyle name="Verificar Célula" xfId="18" builtinId="23" customBuiltin="1"/>
    <cellStyle name="Vírgula" xfId="2" builtinId="3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trlProps/ctrlProp1.xml><?xml version="1.0" encoding="utf-8"?>
<formControlPr xmlns="http://schemas.microsoft.com/office/spreadsheetml/2009/9/main" objectType="Spin" dx="16" fmlaLink="$C$1" max="2999" min="1900" page="10" val="2022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43.jpg" Id="rId2" /><Relationship Type="http://schemas.openxmlformats.org/officeDocument/2006/relationships/image" Target="/xl/media/image34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Folhas" descr="Seis folhas dispostas em pares e separadas a várias distânci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Botões" descr="Use the spinner button to change calendar year or enter year in cell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ótipo" descr="Marcador de posição para adicionar o logótipo da Empres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0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33229B8-1B88-4F1F-8FB4-DD09863B6B21}" name="Abril" displayName="Abril" ref="K13:Q19" totalsRowShown="0" headerRowDxfId="98" dataDxfId="56">
  <autoFilter ref="K13:Q19" xr:uid="{023AAA8B-599D-4DD7-9B47-299A3FFC00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3A3BA78-F866-4F30-BC39-936CFAEA815A}" name="SEG" dataDxfId="63"/>
    <tableColumn id="2" xr3:uid="{0254C3C1-F1BB-40F1-A18F-21E91977EE53}" name="TER" dataDxfId="62"/>
    <tableColumn id="3" xr3:uid="{C7755A12-A0CC-4F60-93D4-C919836CA309}" name="QUA" dataDxfId="61"/>
    <tableColumn id="4" xr3:uid="{82522450-2E91-46D3-B3E7-1AAB18C97CE5}" name="QUI" dataDxfId="60"/>
    <tableColumn id="5" xr3:uid="{DFACDB8E-BE59-41D9-9E8B-38AB9BA5A92B}" name="SEX" dataDxfId="59"/>
    <tableColumn id="6" xr3:uid="{64B8503A-65D1-4534-A8A1-DAE95B900A45}" name="SÁB" dataDxfId="58"/>
    <tableColumn id="7" xr3:uid="{65CD88A0-3D5F-46A0-8B33-E2CF40A9104A}" name="DOM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abril nesta tabela é atualizado automaticamente com as datas e os nomes dos dias da semana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A2AE65F-4F5F-4539-A5DC-D2140139BCE6}" name="Fevereiro" displayName="Fevereiro" ref="K4:Q10" totalsRowShown="0" headerRowDxfId="97" dataDxfId="48">
  <autoFilter ref="K4:Q10" xr:uid="{610DCB61-C9D8-4072-96BD-2D669E0FAB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C4C6C16-204E-44D5-B098-C9D229366098}" name="SEG" dataDxfId="55"/>
    <tableColumn id="2" xr3:uid="{C6CD5C6F-CF91-4F35-B84B-AD12AA5267FB}" name="TER" dataDxfId="54"/>
    <tableColumn id="3" xr3:uid="{9BDA20AF-BB53-48D1-A451-57268ED65452}" name="QUA" dataDxfId="53"/>
    <tableColumn id="4" xr3:uid="{3404FDF8-ACC1-45AC-8414-A54CCAEE5983}" name="QUI" dataDxfId="52"/>
    <tableColumn id="5" xr3:uid="{B0CA7D5E-4DA5-48D4-9D32-CCEBB2B7C1D4}" name="SEX" dataDxfId="51"/>
    <tableColumn id="6" xr3:uid="{0C197BE0-3C8D-4A05-9555-54A2049E1930}" name="SÁB" dataDxfId="50"/>
    <tableColumn id="7" xr3:uid="{9637FE45-D42A-4BDA-BFC9-5691C984419E}" name="DOM" dataDxfId="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fevereiro nesta tabela é atualizado automaticamente com as datas e os nomes dos dias da semana 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8AED6C3-3B40-48D6-848F-ECF430F4B778}" name="Janeiro" displayName="Janeiro" ref="C4:I10" totalsRowShown="0" headerRowDxfId="96" dataDxfId="40">
  <autoFilter ref="C4:I10" xr:uid="{88568651-C9EB-4E22-ADF8-AF307D60FB1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D08E625-E389-49CD-A4F1-235667DDA1FB}" name="SEG" dataDxfId="47"/>
    <tableColumn id="2" xr3:uid="{75530CFD-B4AD-4D7F-B600-AAB405F13F73}" name="TER" dataDxfId="46"/>
    <tableColumn id="3" xr3:uid="{FBE5DEA2-935E-4CDB-8F4B-6DA495232F54}" name="QUA" dataDxfId="45"/>
    <tableColumn id="4" xr3:uid="{C3545009-9649-4B2D-9DF4-38AA968488C7}" name="QUI" dataDxfId="44"/>
    <tableColumn id="5" xr3:uid="{66242A36-16C2-4785-B8BE-E7522FB57E7F}" name="SEX" dataDxfId="43"/>
    <tableColumn id="6" xr3:uid="{0C7FC9B3-E733-414B-918A-07CAC4D1424B}" name="SÁB" dataDxfId="42"/>
    <tableColumn id="7" xr3:uid="{A966067F-058A-45AC-B3F6-BDEA651BC587}" name="DOM" dataDxfId="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janeiro nesta tabela é atualizado automaticamente com as datas e os nomes dos dias da semana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6EB45C-792F-4720-AFFA-4773EA34D50B}" name="Setembro" displayName="Setembro" ref="C40:I46" totalsRowShown="0" headerRowDxfId="107" dataDxfId="32">
  <autoFilter ref="C40:I46" xr:uid="{7BD4247D-A8C8-4AE6-828F-1130997D9BB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EE42E89-928C-4C22-A961-7E885A45822D}" name="SEG" dataDxfId="39"/>
    <tableColumn id="2" xr3:uid="{AC077B57-4B5B-44D9-B680-1542FAA47835}" name="TER" dataDxfId="38"/>
    <tableColumn id="3" xr3:uid="{26C6390A-ED56-4389-921B-E823E3B142FA}" name="QUA" dataDxfId="37"/>
    <tableColumn id="4" xr3:uid="{6297A621-248D-4715-936B-3C7C8FAC9F73}" name="QUI" dataDxfId="36"/>
    <tableColumn id="5" xr3:uid="{65439D0F-0987-4361-AACE-888F0AD02F41}" name="SEX" dataDxfId="35"/>
    <tableColumn id="6" xr3:uid="{001F5D5B-2CE2-4830-B87A-47310907E17B}" name="SÁB" dataDxfId="34"/>
    <tableColumn id="7" xr3:uid="{92559195-CB73-43D5-AD89-B537C8DAFB16}" name="DOM" dataDxfId="3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setembro nesta tabela é atualizado automaticamente com as datas e os nomes dos dias da semana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80AF45-5D0B-4D82-A104-EC33AB3AAABC}" name="Outubro" displayName="Outubro" ref="K40:Q46" totalsRowShown="0" headerRowDxfId="106" dataDxfId="24">
  <autoFilter ref="K40:Q46" xr:uid="{F5C87179-9167-449C-9551-AE5292621AB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E83FF77-4BE3-4402-B310-F79BA1795D6B}" name="SEG" dataDxfId="31"/>
    <tableColumn id="2" xr3:uid="{BC214BD9-B1AA-437E-9F2A-96512D1FC1EF}" name="TER" dataDxfId="30"/>
    <tableColumn id="3" xr3:uid="{DEF1622E-55E3-4D12-BCF7-2C2AD5CA979E}" name="QUA" dataDxfId="29"/>
    <tableColumn id="4" xr3:uid="{F867F210-9EED-4C0D-8B37-DA1447D6A197}" name="QUI" dataDxfId="28"/>
    <tableColumn id="5" xr3:uid="{CE9078E8-C980-4A0A-A8D3-2FD8424176E3}" name="SEX" dataDxfId="27"/>
    <tableColumn id="6" xr3:uid="{515CFAB1-C4A6-417A-9486-443828202D84}" name="SÁB" dataDxfId="26"/>
    <tableColumn id="7" xr3:uid="{4B8E7248-85D1-4C1F-B418-3B6A982A7CFB}" name="DOM" dataDxfId="2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outubro nesta tabela é atualizado automaticamente com as datas e os nomes dos dias da semana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A8A860-1B1C-477C-8F5B-037CA6D60998}" name="Dezembro" displayName="Dezembro" ref="K49:Q55" totalsRowShown="0" headerRowDxfId="105" dataDxfId="16">
  <autoFilter ref="K49:Q55" xr:uid="{AE48E127-E30D-4A27-8551-E2A886E83C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7048C4D-C2DF-46BD-A5C9-B2C096C9FB62}" name="SEG" dataDxfId="23"/>
    <tableColumn id="2" xr3:uid="{0B2EF454-81AB-4D52-AA3C-B690EE44D185}" name="TER" dataDxfId="22"/>
    <tableColumn id="3" xr3:uid="{330729B5-C644-4537-822D-A57AA2A6AFCB}" name="QUA" dataDxfId="21"/>
    <tableColumn id="4" xr3:uid="{B075B448-2CB0-4CF8-8793-E5F852FB6BF4}" name="QUI" dataDxfId="20"/>
    <tableColumn id="5" xr3:uid="{3DD95F2E-3155-449D-8E77-13FA75DB345D}" name="SEX" dataDxfId="19"/>
    <tableColumn id="6" xr3:uid="{14159A6B-D249-4320-B25E-77E7CE8A7B70}" name="SÁB" dataDxfId="18"/>
    <tableColumn id="7" xr3:uid="{120B0F7F-66B4-43D6-A5A0-273402CB3A21}" name="DOM" data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dezembro nesta tabela é atualizado automaticamente com as datas e os nomes dos dias da semana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D967C8-7081-403B-BA98-B9E5AE58E7CA}" name="Novembro" displayName="Novembro" ref="C49:I55" totalsRowShown="0" headerRowDxfId="104" dataDxfId="88">
  <autoFilter ref="C49:I55" xr:uid="{18BAEB8B-DB52-4501-B02D-A0E4349FAC3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91C006-42BC-4E2D-BF6A-BE6F37B8B800}" name="SEG" dataDxfId="95"/>
    <tableColumn id="2" xr3:uid="{1938D43D-8FD5-4C3A-BBDE-168F7D05611A}" name="TER" dataDxfId="94"/>
    <tableColumn id="3" xr3:uid="{4842CF04-FF41-4DB4-969F-4FF7FB3902A6}" name="QUA" dataDxfId="93"/>
    <tableColumn id="4" xr3:uid="{E599A265-8BBA-452F-8721-124F4941D44A}" name="QUI" dataDxfId="92"/>
    <tableColumn id="5" xr3:uid="{503B45A2-4B8C-40CA-A557-BE247E21EBE0}" name="SEX" dataDxfId="91"/>
    <tableColumn id="6" xr3:uid="{11596C05-FA11-4530-A6EA-61D3235356BC}" name="SÁB" dataDxfId="90"/>
    <tableColumn id="7" xr3:uid="{0AEE3C18-6495-4572-AF73-82B176FF576D}" name="DOM" dataDxfId="8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novembro nesta tabela é atualizado automaticamente com as datas e os nomes dos dias da semana"/>
    </ext>
  </extLst>
</table>
</file>

<file path=xl/tables/table5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93C1060-32D3-4798-8C5C-D8EC60209D45}" name="Agosto" displayName="Agosto" ref="K31:Q37" totalsRowShown="0" headerRowDxfId="103" dataDxfId="8">
  <autoFilter ref="K31:Q37" xr:uid="{BF200729-0103-4A7A-9F1A-8C896181E4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37ACFF2-D98C-4302-A4DC-B2CD7F51DBCB}" name="SEG" dataDxfId="15"/>
    <tableColumn id="2" xr3:uid="{2ADFD18E-73CF-40C6-9E7E-AC4C740BC59D}" name="TER" dataDxfId="14"/>
    <tableColumn id="3" xr3:uid="{BBC74DA7-83A6-4D91-BF4B-5F328BDDADC6}" name="QUA" dataDxfId="13"/>
    <tableColumn id="4" xr3:uid="{8C330E47-2E4D-412E-815A-0394E6AE9382}" name="QUI" dataDxfId="12"/>
    <tableColumn id="5" xr3:uid="{7DE51A02-5E8E-45A2-8DAD-8BCA97881B5B}" name="SEX" dataDxfId="11"/>
    <tableColumn id="6" xr3:uid="{F1DBB649-6704-4D40-9CEA-DF15F983A06C}" name="SÁB" dataDxfId="10"/>
    <tableColumn id="7" xr3:uid="{51A41C29-8B84-44D3-9FBF-8CFD330AE630}" name="DOM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agosto nesta tabela é atualizado automaticamente com as datas e os nomes dos dias da semana"/>
    </ext>
  </extLst>
</table>
</file>

<file path=xl/tables/table6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F34819D-AB97-4F99-A0A0-D10139D84156}" name="Julho" displayName="Julho" ref="C31:I37" totalsRowShown="0" headerRowDxfId="102" dataDxfId="0">
  <autoFilter ref="C31:I37" xr:uid="{CE87FFBF-56D6-414D-8F19-D541DDAC9D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AC3573E-5603-40F0-BB61-A49AC0DCDC68}" name="SEG" dataDxfId="7"/>
    <tableColumn id="2" xr3:uid="{568E5AFD-291F-45CA-83FA-D2B689223DA6}" name="TER" dataDxfId="6"/>
    <tableColumn id="3" xr3:uid="{C8C03194-1D08-49BA-A13F-C8057F21DCFD}" name="QUA" dataDxfId="5"/>
    <tableColumn id="4" xr3:uid="{FA9F7A80-5142-4B66-A4DB-DD0C92AD12F8}" name="QUI" dataDxfId="4"/>
    <tableColumn id="5" xr3:uid="{B161F7ED-ED60-4234-A636-5B7151552BEE}" name="SEX" dataDxfId="3"/>
    <tableColumn id="6" xr3:uid="{B35D3CFE-C366-4BB1-8DB2-4AA956526C0F}" name="SÁB" dataDxfId="2"/>
    <tableColumn id="7" xr3:uid="{AE059A51-FD33-4417-8D42-3C2CFA91888E}" name="DOM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julho nesta tabela é atualizado automaticamente com as datas e os nomes dos dias da semana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B9987B7-53E6-4450-8C9D-39A47FFE4134}" name="Junho" displayName="Junho" ref="K22:Q28" totalsRowShown="0" headerRowDxfId="101" dataDxfId="80">
  <autoFilter ref="K22:Q28" xr:uid="{7057847F-74B8-4861-B2F4-DF1BEFB360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86102EA-1BCA-43D2-BF1B-CDC69B4F8D11}" name="SEG" dataDxfId="87"/>
    <tableColumn id="2" xr3:uid="{C194C86A-B8C3-4374-966A-22BFA0B87048}" name="TER" dataDxfId="86"/>
    <tableColumn id="3" xr3:uid="{59B5196A-9902-475A-80A7-EFF51EFA062C}" name="QUA" dataDxfId="85"/>
    <tableColumn id="4" xr3:uid="{40178AF9-C419-4535-8950-10F3AF777975}" name="QUI" dataDxfId="84"/>
    <tableColumn id="5" xr3:uid="{BDB3553D-E653-45F5-90BF-B9941CEE517B}" name="SEX" dataDxfId="83"/>
    <tableColumn id="6" xr3:uid="{C391E899-8C56-4F85-BC13-979EA10FF077}" name="SÁB" dataDxfId="82"/>
    <tableColumn id="7" xr3:uid="{AF6B7E0C-93D9-4615-ABA0-6086AA3DDB65}" name="DOM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junho nesta tabela é atualizado automaticamente com as datas e os nomes dos dias da semana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7944E7C-9B8A-4194-B034-46E5D0A26219}" name="Maio" displayName="Maio" ref="C22:I28" totalsRowShown="0" headerRowDxfId="100" dataDxfId="72">
  <autoFilter ref="C22:I28" xr:uid="{B526D7A0-2417-4315-B717-973C3BE43D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6AE9DEF-4B20-42DF-860F-E5FEA1931544}" name="SEG" dataDxfId="79"/>
    <tableColumn id="2" xr3:uid="{0D18FAF9-1362-4AF0-B56F-782045BC6DB7}" name="TER" dataDxfId="78"/>
    <tableColumn id="3" xr3:uid="{8FBCF9B5-6CA8-4EB0-9DF9-D8F0F6F9C6BC}" name="QUA" dataDxfId="77"/>
    <tableColumn id="4" xr3:uid="{4F7F0F7F-47CD-4FF1-9E35-1B24099D080C}" name="QUI" dataDxfId="76"/>
    <tableColumn id="5" xr3:uid="{DF92B16F-6BC5-4BDE-98FB-CDC534ADD668}" name="SEX" dataDxfId="75"/>
    <tableColumn id="6" xr3:uid="{D029CFB9-380E-45BB-8A4B-FA3072C21946}" name="SÁB" dataDxfId="74"/>
    <tableColumn id="7" xr3:uid="{478495E3-4C1A-4928-9264-BB651B96552E}" name="DOM" dataDxfId="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maio nesta tabela é atualizado automaticamente com as datas e os nomes dos dias da semana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B45672E-D812-4A32-A068-364BB71226F2}" name="Março" displayName="Março" ref="C13:I19" totalsRowShown="0" headerRowDxfId="99" dataDxfId="64">
  <autoFilter ref="C13:I19" xr:uid="{AF600F25-0571-4E74-8055-BF9579FE3A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55D00B5-F11C-4847-A168-315955A9AFBB}" name="SEG" dataDxfId="71"/>
    <tableColumn id="2" xr3:uid="{DD8FDA0B-3E4D-4BE5-ABD0-6A4A10D7346F}" name="TER" dataDxfId="70"/>
    <tableColumn id="3" xr3:uid="{525A03B4-FE60-4320-8824-28642BB0B1ED}" name="QUA" dataDxfId="69"/>
    <tableColumn id="4" xr3:uid="{AFB9B421-9871-4103-9D22-CD1267615538}" name="QUI" dataDxfId="68"/>
    <tableColumn id="5" xr3:uid="{F3F809D4-B280-4CB6-AD4F-5694D0CD7653}" name="SEX" dataDxfId="67"/>
    <tableColumn id="6" xr3:uid="{43B35C36-7B34-4608-8FC7-292BFAB1A110}" name="SÁB" dataDxfId="66"/>
    <tableColumn id="7" xr3:uid="{2A162B00-2D10-4072-99A5-4D8A31ECAC84}" name="DOM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O calendário do mês de março nesta tabela é atualizado automaticamente com as datas e os nomes dos dias da semana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41.xml" Id="rId8" /><Relationship Type="http://schemas.openxmlformats.org/officeDocument/2006/relationships/table" Target="/xl/tables/table92.xml" Id="rId13" /><Relationship Type="http://schemas.openxmlformats.org/officeDocument/2006/relationships/vmlDrawing" Target="/xl/drawings/vmlDrawing1.vml" Id="rId3" /><Relationship Type="http://schemas.openxmlformats.org/officeDocument/2006/relationships/table" Target="/xl/tables/table33.xml" Id="rId7" /><Relationship Type="http://schemas.openxmlformats.org/officeDocument/2006/relationships/table" Target="/xl/tables/table84.xml" Id="rId12" /><Relationship Type="http://schemas.openxmlformats.org/officeDocument/2006/relationships/drawing" Target="/xl/drawings/drawing11.xml" Id="rId2" /><Relationship Type="http://schemas.openxmlformats.org/officeDocument/2006/relationships/table" Target="/xl/tables/table125.xml" Id="rId16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6.xml" Id="rId6" /><Relationship Type="http://schemas.openxmlformats.org/officeDocument/2006/relationships/table" Target="/xl/tables/table77.xml" Id="rId11" /><Relationship Type="http://schemas.openxmlformats.org/officeDocument/2006/relationships/table" Target="/xl/tables/table18.xml" Id="rId5" /><Relationship Type="http://schemas.openxmlformats.org/officeDocument/2006/relationships/table" Target="/xl/tables/table119.xml" Id="rId15" /><Relationship Type="http://schemas.openxmlformats.org/officeDocument/2006/relationships/table" Target="/xl/tables/table610.xml" Id="rId10" /><Relationship Type="http://schemas.openxmlformats.org/officeDocument/2006/relationships/ctrlProp" Target="/xl/ctrlProps/ctrlProp1.xml" Id="rId4" /><Relationship Type="http://schemas.openxmlformats.org/officeDocument/2006/relationships/table" Target="/xl/tables/table511.xml" Id="rId9" /><Relationship Type="http://schemas.openxmlformats.org/officeDocument/2006/relationships/table" Target="/xl/tables/table10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67F1-E720-4B76-B254-0DA3BCA662D8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104.33203125" style="22" customWidth="1"/>
    <col min="3" max="3" width="2.83203125" customWidth="1"/>
  </cols>
  <sheetData>
    <row r="1" spans="2:2" ht="30" customHeight="1" x14ac:dyDescent="0.2">
      <c r="B1" s="19" t="s">
        <v>0</v>
      </c>
    </row>
    <row r="2" spans="2:2" ht="30" customHeight="1" x14ac:dyDescent="0.2">
      <c r="B2" s="18" t="s">
        <v>1</v>
      </c>
    </row>
    <row r="3" spans="2:2" ht="30" customHeight="1" x14ac:dyDescent="0.2">
      <c r="B3" s="18" t="s">
        <v>2</v>
      </c>
    </row>
    <row r="4" spans="2:2" ht="30" customHeight="1" x14ac:dyDescent="0.2">
      <c r="B4" s="18" t="s">
        <v>3</v>
      </c>
    </row>
    <row r="5" spans="2:2" ht="30" customHeight="1" x14ac:dyDescent="0.25">
      <c r="B5" s="21" t="s">
        <v>4</v>
      </c>
    </row>
    <row r="6" spans="2:2" ht="65.25" customHeight="1" x14ac:dyDescent="0.2">
      <c r="B6" s="26" t="s">
        <v>5</v>
      </c>
    </row>
    <row r="7" spans="2:2" ht="30" x14ac:dyDescent="0.2">
      <c r="B7" s="20" t="s">
        <v>6</v>
      </c>
    </row>
    <row r="8" spans="2:2" ht="15" x14ac:dyDescent="0.2">
      <c r="B8" s="18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O69"/>
  <sheetViews>
    <sheetView showGridLines="0" zoomScaleNormal="100" workbookViewId="0"/>
  </sheetViews>
  <sheetFormatPr defaultColWidth="9.5" defaultRowHeight="11.25" x14ac:dyDescent="0.2"/>
  <cols>
    <col min="1" max="1" width="2.5" style="25" customWidth="1"/>
    <col min="2" max="2" width="5.1640625" customWidth="1"/>
    <col min="3" max="3" width="6.83203125" customWidth="1"/>
    <col min="4" max="4" width="7.6640625" customWidth="1"/>
    <col min="5" max="5" width="6.5" customWidth="1"/>
    <col min="6" max="6" width="7.33203125" customWidth="1"/>
    <col min="7" max="7" width="6.83203125" customWidth="1"/>
    <col min="8" max="8" width="6" customWidth="1"/>
    <col min="9" max="9" width="6.5" customWidth="1"/>
    <col min="10" max="11" width="5" customWidth="1"/>
    <col min="12" max="12" width="5.33203125" customWidth="1"/>
    <col min="13" max="13" width="5" customWidth="1"/>
    <col min="14" max="14" width="5.33203125" customWidth="1"/>
    <col min="15" max="15" width="5.5" customWidth="1"/>
    <col min="16" max="16" width="5" customWidth="1"/>
    <col min="17" max="17" width="5.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41" ht="30" customHeight="1" x14ac:dyDescent="0.2">
      <c r="A1" s="23" t="s">
        <v>7</v>
      </c>
      <c r="B1" s="10"/>
      <c r="C1" s="32">
        <v>2022</v>
      </c>
      <c r="D1" s="32"/>
      <c r="E1" s="32"/>
      <c r="F1" s="32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0"/>
      <c r="T1" s="10"/>
      <c r="U1" s="13" t="s">
        <v>45</v>
      </c>
      <c r="V1" s="10"/>
      <c r="W1" s="10"/>
    </row>
    <row r="2" spans="1:41" ht="15" customHeight="1" x14ac:dyDescent="0.2">
      <c r="A2" s="24" t="s">
        <v>8</v>
      </c>
      <c r="B2" s="27" t="s">
        <v>25</v>
      </c>
      <c r="C2" s="27"/>
      <c r="D2" s="27"/>
      <c r="E2" s="27"/>
      <c r="F2" s="27"/>
      <c r="G2" s="27"/>
      <c r="H2" s="27"/>
      <c r="I2" s="27"/>
      <c r="J2" s="27"/>
      <c r="S2" s="3"/>
    </row>
    <row r="3" spans="1:41" ht="15" customHeight="1" x14ac:dyDescent="0.25">
      <c r="A3" s="25" t="s">
        <v>9</v>
      </c>
      <c r="C3" s="33" t="s">
        <v>26</v>
      </c>
      <c r="D3" s="33"/>
      <c r="E3" s="33"/>
      <c r="F3" s="33"/>
      <c r="G3" s="33"/>
      <c r="H3" s="33"/>
      <c r="I3" s="33"/>
      <c r="J3" s="2"/>
      <c r="K3" s="34" t="s">
        <v>39</v>
      </c>
      <c r="L3" s="34"/>
      <c r="M3" s="34"/>
      <c r="N3" s="34"/>
      <c r="O3" s="34"/>
      <c r="P3" s="34"/>
      <c r="Q3" s="34"/>
      <c r="S3" s="3"/>
      <c r="U3" s="16" t="s">
        <v>46</v>
      </c>
      <c r="V3" s="1"/>
      <c r="W3" s="1"/>
    </row>
    <row r="4" spans="1:41" ht="15" customHeight="1" x14ac:dyDescent="0.2">
      <c r="A4" s="24" t="s">
        <v>10</v>
      </c>
      <c r="C4" s="17" t="s">
        <v>27</v>
      </c>
      <c r="D4" s="17" t="s">
        <v>33</v>
      </c>
      <c r="E4" s="17" t="s">
        <v>34</v>
      </c>
      <c r="F4" s="17" t="s">
        <v>35</v>
      </c>
      <c r="G4" s="17" t="s">
        <v>36</v>
      </c>
      <c r="H4" s="17" t="s">
        <v>37</v>
      </c>
      <c r="I4" s="17" t="s">
        <v>38</v>
      </c>
      <c r="J4" s="1"/>
      <c r="K4" s="17" t="s">
        <v>27</v>
      </c>
      <c r="L4" s="17" t="s">
        <v>33</v>
      </c>
      <c r="M4" s="17" t="s">
        <v>34</v>
      </c>
      <c r="N4" s="17" t="s">
        <v>35</v>
      </c>
      <c r="O4" s="17" t="s">
        <v>36</v>
      </c>
      <c r="P4" s="17" t="s">
        <v>37</v>
      </c>
      <c r="Q4" s="17" t="s">
        <v>38</v>
      </c>
      <c r="S4" s="3"/>
      <c r="U4" s="9" t="s">
        <v>47</v>
      </c>
      <c r="V4" s="1"/>
      <c r="W4" s="1"/>
    </row>
    <row r="5" spans="1:41" ht="15" customHeight="1" x14ac:dyDescent="0.2">
      <c r="A5" s="24"/>
      <c r="C5" s="30" t="str">
        <f>IF(DAY(JanDom1)=1,"",IF(AND(YEAR(JanDom1+1)=AnoDoCalendário,MONTH(JanDom1+1)=1),JanDom1+1,""))</f>
        <v/>
      </c>
      <c r="D5" s="30" t="str">
        <f>IF(DAY(JanDom1)=1,"",IF(AND(YEAR(JanDom1+2)=AnoDoCalendário,MONTH(JanDom1+2)=1),JanDom1+2,""))</f>
        <v/>
      </c>
      <c r="E5" s="30" t="str">
        <f>IF(DAY(JanDom1)=1,"",IF(AND(YEAR(JanDom1+3)=AnoDoCalendário,MONTH(JanDom1+3)=1),JanDom1+3,""))</f>
        <v/>
      </c>
      <c r="F5" s="30" t="str">
        <f>IF(DAY(JanDom1)=1,"",IF(AND(YEAR(JanDom1+4)=AnoDoCalendário,MONTH(JanDom1+4)=1),JanDom1+4,""))</f>
        <v/>
      </c>
      <c r="G5" s="30" t="str">
        <f>IF(DAY(JanDom1)=1,"",IF(AND(YEAR(JanDom1+5)=AnoDoCalendário,MONTH(JanDom1+5)=1),JanDom1+5,""))</f>
        <v/>
      </c>
      <c r="H5" s="30">
        <f>IF(DAY(JanDom1)=1,"",IF(AND(YEAR(JanDom1+6)=AnoDoCalendário,MONTH(JanDom1+6)=1),JanDom1+6,""))</f>
        <v>44562</v>
      </c>
      <c r="I5" s="30">
        <f>IF(DAY(JanDom1)=1,IF(AND(YEAR(JanDom1)=AnoDoCalendário,MONTH(JanDom1)=1),JanDom1,""),IF(AND(YEAR(JanDom1+7)=AnoDoCalendário,MONTH(JanDom1+7)=1),JanDom1+7,""))</f>
        <v>44563</v>
      </c>
      <c r="J5" s="30"/>
      <c r="K5" s="30" t="str">
        <f>IF(DAY(FevDom1)=1,"",IF(AND(YEAR(FevDom1+1)=AnoDoCalendário,MONTH(FevDom1+1)=2),FevDom1+1,""))</f>
        <v/>
      </c>
      <c r="L5" s="30">
        <f>IF(DAY(FevDom1)=1,"",IF(AND(YEAR(FevDom1+2)=AnoDoCalendário,MONTH(FevDom1+2)=2),FevDom1+2,""))</f>
        <v>44593</v>
      </c>
      <c r="M5" s="30">
        <f>IF(DAY(FevDom1)=1,"",IF(AND(YEAR(FevDom1+3)=AnoDoCalendário,MONTH(FevDom1+3)=2),FevDom1+3,""))</f>
        <v>44594</v>
      </c>
      <c r="N5" s="30">
        <f>IF(DAY(FevDom1)=1,"",IF(AND(YEAR(FevDom1+4)=AnoDoCalendário,MONTH(FevDom1+4)=2),FevDom1+4,""))</f>
        <v>44595</v>
      </c>
      <c r="O5" s="30">
        <f>IF(DAY(FevDom1)=1,"",IF(AND(YEAR(FevDom1+5)=AnoDoCalendário,MONTH(FevDom1+5)=2),FevDom1+5,""))</f>
        <v>44596</v>
      </c>
      <c r="P5" s="30">
        <f>IF(DAY(FevDom1)=1,"",IF(AND(YEAR(FevDom1+6)=AnoDoCalendário,MONTH(FevDom1+6)=2),FevDom1+6,""))</f>
        <v>44597</v>
      </c>
      <c r="Q5" s="30">
        <f>IF(DAY(FevDom1)=1,IF(AND(YEAR(FevDom1)=AnoDoCalendário,MONTH(FevDom1)=2),FevDom1,""),IF(AND(YEAR(FevDom1+7)=AnoDoCalendário,MONTH(FevDom1+7)=2),FevDom1+7,""))</f>
        <v>44598</v>
      </c>
      <c r="S5" s="3"/>
      <c r="U5" s="6"/>
      <c r="V5" s="1"/>
      <c r="W5" s="1"/>
    </row>
    <row r="6" spans="1:41" ht="15" customHeight="1" x14ac:dyDescent="0.2">
      <c r="A6" s="24"/>
      <c r="C6" s="30">
        <f>IF(DAY(JanDom1)=1,IF(AND(YEAR(JanDom1+1)=AnoDoCalendário,MONTH(JanDom1+1)=1),JanDom1+1,""),IF(AND(YEAR(JanDom1+8)=AnoDoCalendário,MONTH(JanDom1+8)=1),JanDom1+8,""))</f>
        <v>44564</v>
      </c>
      <c r="D6" s="30">
        <f>IF(DAY(JanDom1)=1,IF(AND(YEAR(JanDom1+2)=AnoDoCalendário,MONTH(JanDom1+2)=1),JanDom1+2,""),IF(AND(YEAR(JanDom1+9)=AnoDoCalendário,MONTH(JanDom1+9)=1),JanDom1+9,""))</f>
        <v>44565</v>
      </c>
      <c r="E6" s="30">
        <f>IF(DAY(JanDom1)=1,IF(AND(YEAR(JanDom1+3)=AnoDoCalendário,MONTH(JanDom1+3)=1),JanDom1+3,""),IF(AND(YEAR(JanDom1+10)=AnoDoCalendário,MONTH(JanDom1+10)=1),JanDom1+10,""))</f>
        <v>44566</v>
      </c>
      <c r="F6" s="30">
        <f>IF(DAY(JanDom1)=1,IF(AND(YEAR(JanDom1+4)=AnoDoCalendário,MONTH(JanDom1+4)=1),JanDom1+4,""),IF(AND(YEAR(JanDom1+11)=AnoDoCalendário,MONTH(JanDom1+11)=1),JanDom1+11,""))</f>
        <v>44567</v>
      </c>
      <c r="G6" s="30">
        <f>IF(DAY(JanDom1)=1,IF(AND(YEAR(JanDom1+5)=AnoDoCalendário,MONTH(JanDom1+5)=1),JanDom1+5,""),IF(AND(YEAR(JanDom1+12)=AnoDoCalendário,MONTH(JanDom1+12)=1),JanDom1+12,""))</f>
        <v>44568</v>
      </c>
      <c r="H6" s="30">
        <f>IF(DAY(JanDom1)=1,IF(AND(YEAR(JanDom1+6)=AnoDoCalendário,MONTH(JanDom1+6)=1),JanDom1+6,""),IF(AND(YEAR(JanDom1+13)=AnoDoCalendário,MONTH(JanDom1+13)=1),JanDom1+13,""))</f>
        <v>44569</v>
      </c>
      <c r="I6" s="30">
        <f>IF(DAY(JanDom1)=1,IF(AND(YEAR(JanDom1+7)=AnoDoCalendário,MONTH(JanDom1+7)=1),JanDom1+7,""),IF(AND(YEAR(JanDom1+14)=AnoDoCalendário,MONTH(JanDom1+14)=1),JanDom1+14,""))</f>
        <v>44570</v>
      </c>
      <c r="J6" s="30"/>
      <c r="K6" s="30">
        <f>IF(DAY(FevDom1)=1,IF(AND(YEAR(FevDom1+1)=AnoDoCalendário,MONTH(FevDom1+1)=2),FevDom1+1,""),IF(AND(YEAR(FevDom1+8)=AnoDoCalendário,MONTH(FevDom1+8)=2),FevDom1+8,""))</f>
        <v>44599</v>
      </c>
      <c r="L6" s="30">
        <f>IF(DAY(FevDom1)=1,IF(AND(YEAR(FevDom1+2)=AnoDoCalendário,MONTH(FevDom1+2)=2),FevDom1+2,""),IF(AND(YEAR(FevDom1+9)=AnoDoCalendário,MONTH(FevDom1+9)=2),FevDom1+9,""))</f>
        <v>44600</v>
      </c>
      <c r="M6" s="30">
        <f>IF(DAY(FevDom1)=1,IF(AND(YEAR(FevDom1+3)=AnoDoCalendário,MONTH(FevDom1+3)=2),FevDom1+3,""),IF(AND(YEAR(FevDom1+10)=AnoDoCalendário,MONTH(FevDom1+10)=2),FevDom1+10,""))</f>
        <v>44601</v>
      </c>
      <c r="N6" s="30">
        <f>IF(DAY(FevDom1)=1,IF(AND(YEAR(FevDom1+4)=AnoDoCalendário,MONTH(FevDom1+4)=2),FevDom1+4,""),IF(AND(YEAR(FevDom1+11)=AnoDoCalendário,MONTH(FevDom1+11)=2),FevDom1+11,""))</f>
        <v>44602</v>
      </c>
      <c r="O6" s="30">
        <f>IF(DAY(FevDom1)=1,IF(AND(YEAR(FevDom1+5)=AnoDoCalendário,MONTH(FevDom1+5)=2),FevDom1+5,""),IF(AND(YEAR(FevDom1+12)=AnoDoCalendário,MONTH(FevDom1+12)=2),FevDom1+12,""))</f>
        <v>44603</v>
      </c>
      <c r="P6" s="30">
        <f>IF(DAY(FevDom1)=1,IF(AND(YEAR(FevDom1+6)=AnoDoCalendário,MONTH(FevDom1+6)=2),FevDom1+6,""),IF(AND(YEAR(FevDom1+13)=AnoDoCalendário,MONTH(FevDom1+13)=2),FevDom1+13,""))</f>
        <v>44604</v>
      </c>
      <c r="Q6" s="30">
        <f>IF(DAY(FevDom1)=1,IF(AND(YEAR(FevDom1+7)=AnoDoCalendário,MONTH(FevDom1+7)=2),FevDom1+7,""),IF(AND(YEAR(FevDom1+14)=AnoDoCalendário,MONTH(FevDom1+14)=2),FevDom1+14,""))</f>
        <v>44605</v>
      </c>
      <c r="S6" s="3"/>
      <c r="U6" s="16" t="s">
        <v>48</v>
      </c>
      <c r="V6" s="1"/>
      <c r="W6" s="1"/>
    </row>
    <row r="7" spans="1:41" ht="15" customHeight="1" x14ac:dyDescent="0.2">
      <c r="C7" s="30">
        <f>IF(DAY(JanDom1)=1,IF(AND(YEAR(JanDom1+8)=AnoDoCalendário,MONTH(JanDom1+8)=1),JanDom1+8,""),IF(AND(YEAR(JanDom1+15)=AnoDoCalendário,MONTH(JanDom1+15)=1),JanDom1+15,""))</f>
        <v>44571</v>
      </c>
      <c r="D7" s="30">
        <f>IF(DAY(JanDom1)=1,IF(AND(YEAR(JanDom1+9)=AnoDoCalendário,MONTH(JanDom1+9)=1),JanDom1+9,""),IF(AND(YEAR(JanDom1+16)=AnoDoCalendário,MONTH(JanDom1+16)=1),JanDom1+16,""))</f>
        <v>44572</v>
      </c>
      <c r="E7" s="30">
        <f>IF(DAY(JanDom1)=1,IF(AND(YEAR(JanDom1+10)=AnoDoCalendário,MONTH(JanDom1+10)=1),JanDom1+10,""),IF(AND(YEAR(JanDom1+17)=AnoDoCalendário,MONTH(JanDom1+17)=1),JanDom1+17,""))</f>
        <v>44573</v>
      </c>
      <c r="F7" s="30">
        <f>IF(DAY(JanDom1)=1,IF(AND(YEAR(JanDom1+11)=AnoDoCalendário,MONTH(JanDom1+11)=1),JanDom1+11,""),IF(AND(YEAR(JanDom1+18)=AnoDoCalendário,MONTH(JanDom1+18)=1),JanDom1+18,""))</f>
        <v>44574</v>
      </c>
      <c r="G7" s="30">
        <f>IF(DAY(JanDom1)=1,IF(AND(YEAR(JanDom1+12)=AnoDoCalendário,MONTH(JanDom1+12)=1),JanDom1+12,""),IF(AND(YEAR(JanDom1+19)=AnoDoCalendário,MONTH(JanDom1+19)=1),JanDom1+19,""))</f>
        <v>44575</v>
      </c>
      <c r="H7" s="30">
        <f>IF(DAY(JanDom1)=1,IF(AND(YEAR(JanDom1+13)=AnoDoCalendário,MONTH(JanDom1+13)=1),JanDom1+13,""),IF(AND(YEAR(JanDom1+20)=AnoDoCalendário,MONTH(JanDom1+20)=1),JanDom1+20,""))</f>
        <v>44576</v>
      </c>
      <c r="I7" s="30">
        <f>IF(DAY(JanDom1)=1,IF(AND(YEAR(JanDom1+14)=AnoDoCalendário,MONTH(JanDom1+14)=1),JanDom1+14,""),IF(AND(YEAR(JanDom1+21)=AnoDoCalendário,MONTH(JanDom1+21)=1),JanDom1+21,""))</f>
        <v>44577</v>
      </c>
      <c r="J7" s="30"/>
      <c r="K7" s="30">
        <f>IF(DAY(FevDom1)=1,IF(AND(YEAR(FevDom1+8)=AnoDoCalendário,MONTH(FevDom1+8)=2),FevDom1+8,""),IF(AND(YEAR(FevDom1+15)=AnoDoCalendário,MONTH(FevDom1+15)=2),FevDom1+15,""))</f>
        <v>44606</v>
      </c>
      <c r="L7" s="30">
        <f>IF(DAY(FevDom1)=1,IF(AND(YEAR(FevDom1+9)=AnoDoCalendário,MONTH(FevDom1+9)=2),FevDom1+9,""),IF(AND(YEAR(FevDom1+16)=AnoDoCalendário,MONTH(FevDom1+16)=2),FevDom1+16,""))</f>
        <v>44607</v>
      </c>
      <c r="M7" s="30">
        <f>IF(DAY(FevDom1)=1,IF(AND(YEAR(FevDom1+10)=AnoDoCalendário,MONTH(FevDom1+10)=2),FevDom1+10,""),IF(AND(YEAR(FevDom1+17)=AnoDoCalendário,MONTH(FevDom1+17)=2),FevDom1+17,""))</f>
        <v>44608</v>
      </c>
      <c r="N7" s="30">
        <f>IF(DAY(FevDom1)=1,IF(AND(YEAR(FevDom1+11)=AnoDoCalendário,MONTH(FevDom1+11)=2),FevDom1+11,""),IF(AND(YEAR(FevDom1+18)=AnoDoCalendário,MONTH(FevDom1+18)=2),FevDom1+18,""))</f>
        <v>44609</v>
      </c>
      <c r="O7" s="30">
        <f>IF(DAY(FevDom1)=1,IF(AND(YEAR(FevDom1+12)=AnoDoCalendário,MONTH(FevDom1+12)=2),FevDom1+12,""),IF(AND(YEAR(FevDom1+19)=AnoDoCalendário,MONTH(FevDom1+19)=2),FevDom1+19,""))</f>
        <v>44610</v>
      </c>
      <c r="P7" s="30">
        <f>IF(DAY(FevDom1)=1,IF(AND(YEAR(FevDom1+13)=AnoDoCalendário,MONTH(FevDom1+13)=2),FevDom1+13,""),IF(AND(YEAR(FevDom1+20)=AnoDoCalendário,MONTH(FevDom1+20)=2),FevDom1+20,""))</f>
        <v>44611</v>
      </c>
      <c r="Q7" s="30">
        <f>IF(DAY(FevDom1)=1,IF(AND(YEAR(FevDom1+14)=AnoDoCalendário,MONTH(FevDom1+14)=2),FevDom1+14,""),IF(AND(YEAR(FevDom1+21)=AnoDoCalendário,MONTH(FevDom1+21)=2),FevDom1+21,""))</f>
        <v>44612</v>
      </c>
      <c r="S7" s="3"/>
      <c r="U7" s="9" t="s">
        <v>49</v>
      </c>
      <c r="V7" s="1"/>
      <c r="W7" s="1"/>
    </row>
    <row r="8" spans="1:41" ht="15" customHeight="1" x14ac:dyDescent="0.2">
      <c r="C8" s="30">
        <f>IF(DAY(JanDom1)=1,IF(AND(YEAR(JanDom1+15)=AnoDoCalendário,MONTH(JanDom1+15)=1),JanDom1+15,""),IF(AND(YEAR(JanDom1+22)=AnoDoCalendário,MONTH(JanDom1+22)=1),JanDom1+22,""))</f>
        <v>44578</v>
      </c>
      <c r="D8" s="30">
        <f>IF(DAY(JanDom1)=1,IF(AND(YEAR(JanDom1+16)=AnoDoCalendário,MONTH(JanDom1+16)=1),JanDom1+16,""),IF(AND(YEAR(JanDom1+23)=AnoDoCalendário,MONTH(JanDom1+23)=1),JanDom1+23,""))</f>
        <v>44579</v>
      </c>
      <c r="E8" s="30">
        <f>IF(DAY(JanDom1)=1,IF(AND(YEAR(JanDom1+17)=AnoDoCalendário,MONTH(JanDom1+17)=1),JanDom1+17,""),IF(AND(YEAR(JanDom1+24)=AnoDoCalendário,MONTH(JanDom1+24)=1),JanDom1+24,""))</f>
        <v>44580</v>
      </c>
      <c r="F8" s="30">
        <f>IF(DAY(JanDom1)=1,IF(AND(YEAR(JanDom1+18)=AnoDoCalendário,MONTH(JanDom1+18)=1),JanDom1+18,""),IF(AND(YEAR(JanDom1+25)=AnoDoCalendário,MONTH(JanDom1+25)=1),JanDom1+25,""))</f>
        <v>44581</v>
      </c>
      <c r="G8" s="30">
        <f>IF(DAY(JanDom1)=1,IF(AND(YEAR(JanDom1+19)=AnoDoCalendário,MONTH(JanDom1+19)=1),JanDom1+19,""),IF(AND(YEAR(JanDom1+26)=AnoDoCalendário,MONTH(JanDom1+26)=1),JanDom1+26,""))</f>
        <v>44582</v>
      </c>
      <c r="H8" s="30">
        <f>IF(DAY(JanDom1)=1,IF(AND(YEAR(JanDom1+20)=AnoDoCalendário,MONTH(JanDom1+20)=1),JanDom1+20,""),IF(AND(YEAR(JanDom1+27)=AnoDoCalendário,MONTH(JanDom1+27)=1),JanDom1+27,""))</f>
        <v>44583</v>
      </c>
      <c r="I8" s="30">
        <f>IF(DAY(JanDom1)=1,IF(AND(YEAR(JanDom1+21)=AnoDoCalendário,MONTH(JanDom1+21)=1),JanDom1+21,""),IF(AND(YEAR(JanDom1+28)=AnoDoCalendário,MONTH(JanDom1+28)=1),JanDom1+28,""))</f>
        <v>44584</v>
      </c>
      <c r="J8" s="30"/>
      <c r="K8" s="30">
        <f>IF(DAY(FevDom1)=1,IF(AND(YEAR(FevDom1+15)=AnoDoCalendário,MONTH(FevDom1+15)=2),FevDom1+15,""),IF(AND(YEAR(FevDom1+22)=AnoDoCalendário,MONTH(FevDom1+22)=2),FevDom1+22,""))</f>
        <v>44613</v>
      </c>
      <c r="L8" s="30">
        <f>IF(DAY(FevDom1)=1,IF(AND(YEAR(FevDom1+16)=AnoDoCalendário,MONTH(FevDom1+16)=2),FevDom1+16,""),IF(AND(YEAR(FevDom1+23)=AnoDoCalendário,MONTH(FevDom1+23)=2),FevDom1+23,""))</f>
        <v>44614</v>
      </c>
      <c r="M8" s="30">
        <f>IF(DAY(FevDom1)=1,IF(AND(YEAR(FevDom1+17)=AnoDoCalendário,MONTH(FevDom1+17)=2),FevDom1+17,""),IF(AND(YEAR(FevDom1+24)=AnoDoCalendário,MONTH(FevDom1+24)=2),FevDom1+24,""))</f>
        <v>44615</v>
      </c>
      <c r="N8" s="30">
        <f>IF(DAY(FevDom1)=1,IF(AND(YEAR(FevDom1+18)=AnoDoCalendário,MONTH(FevDom1+18)=2),FevDom1+18,""),IF(AND(YEAR(FevDom1+25)=AnoDoCalendário,MONTH(FevDom1+25)=2),FevDom1+25,""))</f>
        <v>44616</v>
      </c>
      <c r="O8" s="30">
        <f>IF(DAY(FevDom1)=1,IF(AND(YEAR(FevDom1+19)=AnoDoCalendário,MONTH(FevDom1+19)=2),FevDom1+19,""),IF(AND(YEAR(FevDom1+26)=AnoDoCalendário,MONTH(FevDom1+26)=2),FevDom1+26,""))</f>
        <v>44617</v>
      </c>
      <c r="P8" s="30">
        <f>IF(DAY(FevDom1)=1,IF(AND(YEAR(FevDom1+20)=AnoDoCalendário,MONTH(FevDom1+20)=2),FevDom1+20,""),IF(AND(YEAR(FevDom1+27)=AnoDoCalendário,MONTH(FevDom1+27)=2),FevDom1+27,""))</f>
        <v>44618</v>
      </c>
      <c r="Q8" s="30">
        <f>IF(DAY(FevDom1)=1,IF(AND(YEAR(FevDom1+21)=AnoDoCalendário,MONTH(FevDom1+21)=2),FevDom1+21,""),IF(AND(YEAR(FevDom1+28)=AnoDoCalendário,MONTH(FevDom1+28)=2),FevDom1+28,""))</f>
        <v>44619</v>
      </c>
      <c r="S8" s="3"/>
      <c r="U8" s="6"/>
      <c r="V8" s="1"/>
      <c r="W8" s="1"/>
    </row>
    <row r="9" spans="1:41" ht="15" customHeight="1" x14ac:dyDescent="0.2">
      <c r="C9" s="30">
        <f>IF(DAY(JanDom1)=1,IF(AND(YEAR(JanDom1+22)=AnoDoCalendário,MONTH(JanDom1+22)=1),JanDom1+22,""),IF(AND(YEAR(JanDom1+29)=AnoDoCalendário,MONTH(JanDom1+29)=1),JanDom1+29,""))</f>
        <v>44585</v>
      </c>
      <c r="D9" s="30">
        <f>IF(DAY(JanDom1)=1,IF(AND(YEAR(JanDom1+23)=AnoDoCalendário,MONTH(JanDom1+23)=1),JanDom1+23,""),IF(AND(YEAR(JanDom1+30)=AnoDoCalendário,MONTH(JanDom1+30)=1),JanDom1+30,""))</f>
        <v>44586</v>
      </c>
      <c r="E9" s="30">
        <f>IF(DAY(JanDom1)=1,IF(AND(YEAR(JanDom1+24)=AnoDoCalendário,MONTH(JanDom1+24)=1),JanDom1+24,""),IF(AND(YEAR(JanDom1+31)=AnoDoCalendário,MONTH(JanDom1+31)=1),JanDom1+31,""))</f>
        <v>44587</v>
      </c>
      <c r="F9" s="30">
        <f>IF(DAY(JanDom1)=1,IF(AND(YEAR(JanDom1+25)=AnoDoCalendário,MONTH(JanDom1+25)=1),JanDom1+25,""),IF(AND(YEAR(JanDom1+32)=AnoDoCalendário,MONTH(JanDom1+32)=1),JanDom1+32,""))</f>
        <v>44588</v>
      </c>
      <c r="G9" s="30">
        <f>IF(DAY(JanDom1)=1,IF(AND(YEAR(JanDom1+26)=AnoDoCalendário,MONTH(JanDom1+26)=1),JanDom1+26,""),IF(AND(YEAR(JanDom1+33)=AnoDoCalendário,MONTH(JanDom1+33)=1),JanDom1+33,""))</f>
        <v>44589</v>
      </c>
      <c r="H9" s="30">
        <f>IF(DAY(JanDom1)=1,IF(AND(YEAR(JanDom1+27)=AnoDoCalendário,MONTH(JanDom1+27)=1),JanDom1+27,""),IF(AND(YEAR(JanDom1+34)=AnoDoCalendário,MONTH(JanDom1+34)=1),JanDom1+34,""))</f>
        <v>44590</v>
      </c>
      <c r="I9" s="30">
        <f>IF(DAY(JanDom1)=1,IF(AND(YEAR(JanDom1+28)=AnoDoCalendário,MONTH(JanDom1+28)=1),JanDom1+28,""),IF(AND(YEAR(JanDom1+35)=AnoDoCalendário,MONTH(JanDom1+35)=1),JanDom1+35,""))</f>
        <v>44591</v>
      </c>
      <c r="J9" s="30"/>
      <c r="K9" s="30">
        <f>IF(DAY(FevDom1)=1,IF(AND(YEAR(FevDom1+22)=AnoDoCalendário,MONTH(FevDom1+22)=2),FevDom1+22,""),IF(AND(YEAR(FevDom1+29)=AnoDoCalendário,MONTH(FevDom1+29)=2),FevDom1+29,""))</f>
        <v>44620</v>
      </c>
      <c r="L9" s="30" t="str">
        <f>IF(DAY(FevDom1)=1,IF(AND(YEAR(FevDom1+23)=AnoDoCalendário,MONTH(FevDom1+23)=2),FevDom1+23,""),IF(AND(YEAR(FevDom1+30)=AnoDoCalendário,MONTH(FevDom1+30)=2),FevDom1+30,""))</f>
        <v/>
      </c>
      <c r="M9" s="30" t="str">
        <f>IF(DAY(FevDom1)=1,IF(AND(YEAR(FevDom1+24)=AnoDoCalendário,MONTH(FevDom1+24)=2),FevDom1+24,""),IF(AND(YEAR(FevDom1+31)=AnoDoCalendário,MONTH(FevDom1+31)=2),FevDom1+31,""))</f>
        <v/>
      </c>
      <c r="N9" s="30" t="str">
        <f>IF(DAY(FevDom1)=1,IF(AND(YEAR(FevDom1+25)=AnoDoCalendário,MONTH(FevDom1+25)=2),FevDom1+25,""),IF(AND(YEAR(FevDom1+32)=AnoDoCalendário,MONTH(FevDom1+32)=2),FevDom1+32,""))</f>
        <v/>
      </c>
      <c r="O9" s="30" t="str">
        <f>IF(DAY(FevDom1)=1,IF(AND(YEAR(FevDom1+26)=AnoDoCalendário,MONTH(FevDom1+26)=2),FevDom1+26,""),IF(AND(YEAR(FevDom1+33)=AnoDoCalendário,MONTH(FevDom1+33)=2),FevDom1+33,""))</f>
        <v/>
      </c>
      <c r="P9" s="30" t="str">
        <f>IF(DAY(FevDom1)=1,IF(AND(YEAR(FevDom1+27)=AnoDoCalendário,MONTH(FevDom1+27)=2),FevDom1+27,""),IF(AND(YEAR(FevDom1+34)=AnoDoCalendário,MONTH(FevDom1+34)=2),FevDom1+34,""))</f>
        <v/>
      </c>
      <c r="Q9" s="30" t="str">
        <f>IF(DAY(FevDom1)=1,IF(AND(YEAR(FevDom1+28)=AnoDoCalendário,MONTH(FevDom1+28)=2),FevDom1+28,""),IF(AND(YEAR(FevDom1+35)=AnoDoCalendário,MONTH(FevDom1+35)=2),FevDom1+35,""))</f>
        <v/>
      </c>
      <c r="S9" s="3"/>
      <c r="U9" s="16" t="s">
        <v>50</v>
      </c>
      <c r="V9" s="1"/>
      <c r="W9" s="1"/>
    </row>
    <row r="10" spans="1:41" ht="15" customHeight="1" x14ac:dyDescent="0.2">
      <c r="C10" s="30">
        <f>IF(DAY(JanDom1)=1,IF(AND(YEAR(JanDom1+29)=AnoDoCalendário,MONTH(JanDom1+29)=1),JanDom1+29,""),IF(AND(YEAR(JanDom1+36)=AnoDoCalendário,MONTH(JanDom1+36)=1),JanDom1+36,""))</f>
        <v>44592</v>
      </c>
      <c r="D10" s="30" t="str">
        <f>IF(DAY(JanDom1)=1,IF(AND(YEAR(JanDom1+30)=AnoDoCalendário,MONTH(JanDom1+30)=1),JanDom1+30,""),IF(AND(YEAR(JanDom1+37)=AnoDoCalendário,MONTH(JanDom1+37)=1),JanDom1+37,""))</f>
        <v/>
      </c>
      <c r="E10" s="30" t="str">
        <f>IF(DAY(JanDom1)=1,IF(AND(YEAR(JanDom1+31)=AnoDoCalendário,MONTH(JanDom1+31)=1),JanDom1+31,""),IF(AND(YEAR(JanDom1+38)=AnoDoCalendário,MONTH(JanDom1+38)=1),JanDom1+38,""))</f>
        <v/>
      </c>
      <c r="F10" s="30" t="str">
        <f>IF(DAY(JanDom1)=1,IF(AND(YEAR(JanDom1+32)=AnoDoCalendário,MONTH(JanDom1+32)=1),JanDom1+32,""),IF(AND(YEAR(JanDom1+39)=AnoDoCalendário,MONTH(JanDom1+39)=1),JanDom1+39,""))</f>
        <v/>
      </c>
      <c r="G10" s="30" t="str">
        <f>IF(DAY(JanDom1)=1,IF(AND(YEAR(JanDom1+33)=AnoDoCalendário,MONTH(JanDom1+33)=1),JanDom1+33,""),IF(AND(YEAR(JanDom1+40)=AnoDoCalendário,MONTH(JanDom1+40)=1),JanDom1+40,""))</f>
        <v/>
      </c>
      <c r="H10" s="30" t="str">
        <f>IF(DAY(JanDom1)=1,IF(AND(YEAR(JanDom1+34)=AnoDoCalendário,MONTH(JanDom1+34)=1),JanDom1+34,""),IF(AND(YEAR(JanDom1+41)=AnoDoCalendário,MONTH(JanDom1+41)=1),JanDom1+41,""))</f>
        <v/>
      </c>
      <c r="I10" s="30" t="str">
        <f>IF(DAY(JanDom1)=1,IF(AND(YEAR(JanDom1+35)=AnoDoCalendário,MONTH(JanDom1+35)=1),JanDom1+35,""),IF(AND(YEAR(JanDom1+42)=AnoDoCalendário,MONTH(JanDom1+42)=1),JanDom1+42,""))</f>
        <v/>
      </c>
      <c r="J10" s="30"/>
      <c r="K10" s="30" t="str">
        <f>IF(DAY(FevDom1)=1,IF(AND(YEAR(FevDom1+29)=AnoDoCalendário,MONTH(FevDom1+29)=2),FevDom1+29,""),IF(AND(YEAR(FevDom1+36)=AnoDoCalendário,MONTH(FevDom1+36)=2),FevDom1+36,""))</f>
        <v/>
      </c>
      <c r="L10" s="30" t="str">
        <f>IF(DAY(FevDom1)=1,IF(AND(YEAR(FevDom1+30)=AnoDoCalendário,MONTH(FevDom1+30)=2),FevDom1+30,""),IF(AND(YEAR(FevDom1+37)=AnoDoCalendário,MONTH(FevDom1+37)=2),FevDom1+37,""))</f>
        <v/>
      </c>
      <c r="M10" s="30" t="str">
        <f>IF(DAY(FevDom1)=1,IF(AND(YEAR(FevDom1+31)=AnoDoCalendário,MONTH(FevDom1+31)=2),FevDom1+31,""),IF(AND(YEAR(FevDom1+38)=AnoDoCalendário,MONTH(FevDom1+38)=2),FevDom1+38,""))</f>
        <v/>
      </c>
      <c r="N10" s="30" t="str">
        <f>IF(DAY(FevDom1)=1,IF(AND(YEAR(FevDom1+32)=AnoDoCalendário,MONTH(FevDom1+32)=2),FevDom1+32,""),IF(AND(YEAR(FevDom1+39)=AnoDoCalendário,MONTH(FevDom1+39)=2),FevDom1+39,""))</f>
        <v/>
      </c>
      <c r="O10" s="30" t="str">
        <f>IF(DAY(FevDom1)=1,IF(AND(YEAR(FevDom1+33)=AnoDoCalendário,MONTH(FevDom1+33)=2),FevDom1+33,""),IF(AND(YEAR(FevDom1+40)=AnoDoCalendário,MONTH(FevDom1+40)=2),FevDom1+40,""))</f>
        <v/>
      </c>
      <c r="P10" s="30" t="str">
        <f>IF(DAY(FevDom1)=1,IF(AND(YEAR(FevDom1+34)=AnoDoCalendário,MONTH(FevDom1+34)=2),FevDom1+34,""),IF(AND(YEAR(FevDom1+41)=AnoDoCalendário,MONTH(FevDom1+41)=2),FevDom1+41,""))</f>
        <v/>
      </c>
      <c r="Q10" s="30" t="str">
        <f>IF(DAY(FevDom1)=1,IF(AND(YEAR(FevDom1+35)=AnoDoCalendário,MONTH(FevDom1+35)=2),FevDom1+35,""),IF(AND(YEAR(FevDom1+42)=AnoDoCalendário,MONTH(FevDom1+42)=2),FevDom1+42,""))</f>
        <v/>
      </c>
      <c r="S10" s="3"/>
      <c r="U10" s="9" t="s">
        <v>51</v>
      </c>
      <c r="V10" s="1"/>
      <c r="W10" s="1"/>
    </row>
    <row r="11" spans="1:41" ht="15" customHeight="1" x14ac:dyDescent="0.2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S11" s="3"/>
      <c r="U11" s="6"/>
      <c r="V11" s="1"/>
      <c r="W11" s="1"/>
    </row>
    <row r="12" spans="1:41" ht="15" customHeight="1" x14ac:dyDescent="0.2">
      <c r="A12" s="24" t="s">
        <v>11</v>
      </c>
      <c r="C12" s="33" t="s">
        <v>28</v>
      </c>
      <c r="D12" s="33"/>
      <c r="E12" s="33"/>
      <c r="F12" s="33"/>
      <c r="G12" s="33"/>
      <c r="H12" s="33"/>
      <c r="I12" s="33"/>
      <c r="J12" s="31"/>
      <c r="K12" s="33" t="s">
        <v>40</v>
      </c>
      <c r="L12" s="33"/>
      <c r="M12" s="33"/>
      <c r="N12" s="33"/>
      <c r="O12" s="33"/>
      <c r="P12" s="33"/>
      <c r="Q12" s="33"/>
      <c r="S12" s="29"/>
      <c r="U12" s="7"/>
      <c r="V12" s="1"/>
      <c r="W12" s="1"/>
      <c r="X12" s="28"/>
      <c r="Y12" s="28"/>
      <c r="AA12" s="28"/>
      <c r="AB12" s="28"/>
      <c r="AC12" s="28"/>
      <c r="AD12" s="28"/>
      <c r="AE12" s="28"/>
      <c r="AF12" s="28"/>
      <c r="AG12" s="28"/>
      <c r="AI12" s="28"/>
      <c r="AJ12" s="28"/>
      <c r="AK12" s="28"/>
      <c r="AL12" s="28"/>
      <c r="AM12" s="28"/>
      <c r="AN12" s="28"/>
      <c r="AO12" s="28"/>
    </row>
    <row r="13" spans="1:41" ht="15" customHeight="1" x14ac:dyDescent="0.25">
      <c r="A13" s="24" t="s">
        <v>12</v>
      </c>
      <c r="C13" s="17" t="s">
        <v>27</v>
      </c>
      <c r="D13" s="17" t="s">
        <v>33</v>
      </c>
      <c r="E13" s="17" t="s">
        <v>34</v>
      </c>
      <c r="F13" s="17" t="s">
        <v>35</v>
      </c>
      <c r="G13" s="17" t="s">
        <v>36</v>
      </c>
      <c r="H13" s="17" t="s">
        <v>37</v>
      </c>
      <c r="I13" s="17" t="s">
        <v>38</v>
      </c>
      <c r="J13" s="2"/>
      <c r="K13" s="17" t="s">
        <v>27</v>
      </c>
      <c r="L13" s="17" t="s">
        <v>33</v>
      </c>
      <c r="M13" s="17" t="s">
        <v>34</v>
      </c>
      <c r="N13" s="17" t="s">
        <v>35</v>
      </c>
      <c r="O13" s="17" t="s">
        <v>36</v>
      </c>
      <c r="P13" s="17" t="s">
        <v>37</v>
      </c>
      <c r="Q13" s="17" t="s">
        <v>38</v>
      </c>
      <c r="S13" s="3"/>
      <c r="U13" s="9"/>
      <c r="V13" s="1"/>
      <c r="W13" s="1"/>
    </row>
    <row r="14" spans="1:41" ht="15" customHeight="1" x14ac:dyDescent="0.2">
      <c r="C14" s="30" t="str">
        <f>IF(DAY(MarDom1)=1,"",IF(AND(YEAR(MarDom1+1)=AnoDoCalendário,MONTH(MarDom1+1)=3),MarDom1+1,""))</f>
        <v/>
      </c>
      <c r="D14" s="30">
        <f>IF(DAY(MarDom1)=1,"",IF(AND(YEAR(MarDom1+2)=AnoDoCalendário,MONTH(MarDom1+2)=3),MarDom1+2,""))</f>
        <v>44621</v>
      </c>
      <c r="E14" s="30">
        <f>IF(DAY(MarDom1)=1,"",IF(AND(YEAR(MarDom1+3)=AnoDoCalendário,MONTH(MarDom1+3)=3),MarDom1+3,""))</f>
        <v>44622</v>
      </c>
      <c r="F14" s="30">
        <f>IF(DAY(MarDom1)=1,"",IF(AND(YEAR(MarDom1+4)=AnoDoCalendário,MONTH(MarDom1+4)=3),MarDom1+4,""))</f>
        <v>44623</v>
      </c>
      <c r="G14" s="30">
        <f>IF(DAY(MarDom1)=1,"",IF(AND(YEAR(MarDom1+5)=AnoDoCalendário,MONTH(MarDom1+5)=3),MarDom1+5,""))</f>
        <v>44624</v>
      </c>
      <c r="H14" s="30">
        <f>IF(DAY(MarDom1)=1,"",IF(AND(YEAR(MarDom1+6)=AnoDoCalendário,MONTH(MarDom1+6)=3),MarDom1+6,""))</f>
        <v>44625</v>
      </c>
      <c r="I14" s="30">
        <f>IF(DAY(MarDom1)=1,IF(AND(YEAR(MarDom1)=AnoDoCalendário,MONTH(MarDom1)=3),MarDom1,""),IF(AND(YEAR(MarDom1+7)=AnoDoCalendário,MONTH(MarDom1+7)=3),MarDom1+7,""))</f>
        <v>44626</v>
      </c>
      <c r="J14" s="36"/>
      <c r="K14" s="30" t="str">
        <f>IF(DAY(AbrDom1)=1,"",IF(AND(YEAR(AbrDom1+1)=AnoDoCalendário,MONTH(AbrDom1+1)=4),AbrDom1+1,""))</f>
        <v/>
      </c>
      <c r="L14" s="30" t="str">
        <f>IF(DAY(AbrDom1)=1,"",IF(AND(YEAR(AbrDom1+2)=AnoDoCalendário,MONTH(AbrDom1+2)=4),AbrDom1+2,""))</f>
        <v/>
      </c>
      <c r="M14" s="30" t="str">
        <f>IF(DAY(AbrDom1)=1,"",IF(AND(YEAR(AbrDom1+3)=AnoDoCalendário,MONTH(AbrDom1+3)=4),AbrDom1+3,""))</f>
        <v/>
      </c>
      <c r="N14" s="30" t="str">
        <f>IF(DAY(AbrDom1)=1,"",IF(AND(YEAR(AbrDom1+4)=AnoDoCalendário,MONTH(AbrDom1+4)=4),AbrDom1+4,""))</f>
        <v/>
      </c>
      <c r="O14" s="30">
        <f>IF(DAY(AbrDom1)=1,"",IF(AND(YEAR(AbrDom1+5)=AnoDoCalendário,MONTH(AbrDom1+5)=4),AbrDom1+5,""))</f>
        <v>44652</v>
      </c>
      <c r="P14" s="30">
        <f>IF(DAY(AbrDom1)=1,"",IF(AND(YEAR(AbrDom1+6)=AnoDoCalendário,MONTH(AbrDom1+6)=4),AbrDom1+6,""))</f>
        <v>44653</v>
      </c>
      <c r="Q14" s="30">
        <f>IF(DAY(AbrDom1)=1,IF(AND(YEAR(AbrDom1)=AnoDoCalendário,MONTH(AbrDom1)=4),AbrDom1,""),IF(AND(YEAR(AbrDom1+7)=AnoDoCalendário,MONTH(AbrDom1+7)=4),AbrDom1+7,""))</f>
        <v>44654</v>
      </c>
      <c r="S14" s="3"/>
      <c r="U14" s="6"/>
      <c r="V14" s="1"/>
      <c r="W14" s="1"/>
    </row>
    <row r="15" spans="1:41" ht="15" customHeight="1" x14ac:dyDescent="0.2">
      <c r="A15" s="24"/>
      <c r="C15" s="30">
        <f>IF(DAY(MarDom1)=1,IF(AND(YEAR(MarDom1+1)=AnoDoCalendário,MONTH(MarDom1+1)=3),MarDom1+1,""),IF(AND(YEAR(MarDom1+8)=AnoDoCalendário,MONTH(MarDom1+8)=3),MarDom1+8,""))</f>
        <v>44627</v>
      </c>
      <c r="D15" s="30">
        <f>IF(DAY(MarDom1)=1,IF(AND(YEAR(MarDom1+2)=AnoDoCalendário,MONTH(MarDom1+2)=3),MarDom1+2,""),IF(AND(YEAR(MarDom1+9)=AnoDoCalendário,MONTH(MarDom1+9)=3),MarDom1+9,""))</f>
        <v>44628</v>
      </c>
      <c r="E15" s="30">
        <f>IF(DAY(MarDom1)=1,IF(AND(YEAR(MarDom1+3)=AnoDoCalendário,MONTH(MarDom1+3)=3),MarDom1+3,""),IF(AND(YEAR(MarDom1+10)=AnoDoCalendário,MONTH(MarDom1+10)=3),MarDom1+10,""))</f>
        <v>44629</v>
      </c>
      <c r="F15" s="30">
        <f>IF(DAY(MarDom1)=1,IF(AND(YEAR(MarDom1+4)=AnoDoCalendário,MONTH(MarDom1+4)=3),MarDom1+4,""),IF(AND(YEAR(MarDom1+11)=AnoDoCalendário,MONTH(MarDom1+11)=3),MarDom1+11,""))</f>
        <v>44630</v>
      </c>
      <c r="G15" s="30">
        <f>IF(DAY(MarDom1)=1,IF(AND(YEAR(MarDom1+5)=AnoDoCalendário,MONTH(MarDom1+5)=3),MarDom1+5,""),IF(AND(YEAR(MarDom1+12)=AnoDoCalendário,MONTH(MarDom1+12)=3),MarDom1+12,""))</f>
        <v>44631</v>
      </c>
      <c r="H15" s="30">
        <f>IF(DAY(MarDom1)=1,IF(AND(YEAR(MarDom1+6)=AnoDoCalendário,MONTH(MarDom1+6)=3),MarDom1+6,""),IF(AND(YEAR(MarDom1+13)=AnoDoCalendário,MONTH(MarDom1+13)=3),MarDom1+13,""))</f>
        <v>44632</v>
      </c>
      <c r="I15" s="30">
        <f>IF(DAY(MarDom1)=1,IF(AND(YEAR(MarDom1+7)=AnoDoCalendário,MONTH(MarDom1+7)=3),MarDom1+7,""),IF(AND(YEAR(MarDom1+14)=AnoDoCalendário,MONTH(MarDom1+14)=3),MarDom1+14,""))</f>
        <v>44633</v>
      </c>
      <c r="J15" s="30"/>
      <c r="K15" s="30">
        <f>IF(DAY(AbrDom1)=1,IF(AND(YEAR(AbrDom1+1)=AnoDoCalendário,MONTH(AbrDom1+1)=4),AbrDom1+1,""),IF(AND(YEAR(AbrDom1+8)=AnoDoCalendário,MONTH(AbrDom1+8)=4),AbrDom1+8,""))</f>
        <v>44655</v>
      </c>
      <c r="L15" s="30">
        <f>IF(DAY(AbrDom1)=1,IF(AND(YEAR(AbrDom1+2)=AnoDoCalendário,MONTH(AbrDom1+2)=4),AbrDom1+2,""),IF(AND(YEAR(AbrDom1+9)=AnoDoCalendário,MONTH(AbrDom1+9)=4),AbrDom1+9,""))</f>
        <v>44656</v>
      </c>
      <c r="M15" s="30">
        <f>IF(DAY(AbrDom1)=1,IF(AND(YEAR(AbrDom1+3)=AnoDoCalendário,MONTH(AbrDom1+3)=4),AbrDom1+3,""),IF(AND(YEAR(AbrDom1+10)=AnoDoCalendário,MONTH(AbrDom1+10)=4),AbrDom1+10,""))</f>
        <v>44657</v>
      </c>
      <c r="N15" s="30">
        <f>IF(DAY(AbrDom1)=1,IF(AND(YEAR(AbrDom1+4)=AnoDoCalendário,MONTH(AbrDom1+4)=4),AbrDom1+4,""),IF(AND(YEAR(AbrDom1+11)=AnoDoCalendário,MONTH(AbrDom1+11)=4),AbrDom1+11,""))</f>
        <v>44658</v>
      </c>
      <c r="O15" s="30">
        <f>IF(DAY(AbrDom1)=1,IF(AND(YEAR(AbrDom1+5)=AnoDoCalendário,MONTH(AbrDom1+5)=4),AbrDom1+5,""),IF(AND(YEAR(AbrDom1+12)=AnoDoCalendário,MONTH(AbrDom1+12)=4),AbrDom1+12,""))</f>
        <v>44659</v>
      </c>
      <c r="P15" s="30">
        <f>IF(DAY(AbrDom1)=1,IF(AND(YEAR(AbrDom1+6)=AnoDoCalendário,MONTH(AbrDom1+6)=4),AbrDom1+6,""),IF(AND(YEAR(AbrDom1+13)=AnoDoCalendário,MONTH(AbrDom1+13)=4),AbrDom1+13,""))</f>
        <v>44660</v>
      </c>
      <c r="Q15" s="30">
        <f>IF(DAY(AbrDom1)=1,IF(AND(YEAR(AbrDom1+7)=AnoDoCalendário,MONTH(AbrDom1+7)=4),AbrDom1+7,""),IF(AND(YEAR(AbrDom1+14)=AnoDoCalendário,MONTH(AbrDom1+14)=4),AbrDom1+14,""))</f>
        <v>44661</v>
      </c>
      <c r="S15" s="3"/>
      <c r="U15" s="7"/>
      <c r="V15" s="1"/>
      <c r="W15" s="1"/>
    </row>
    <row r="16" spans="1:41" ht="15" customHeight="1" x14ac:dyDescent="0.2">
      <c r="C16" s="30">
        <f>IF(DAY(MarDom1)=1,IF(AND(YEAR(MarDom1+8)=AnoDoCalendário,MONTH(MarDom1+8)=3),MarDom1+8,""),IF(AND(YEAR(MarDom1+15)=AnoDoCalendário,MONTH(MarDom1+15)=3),MarDom1+15,""))</f>
        <v>44634</v>
      </c>
      <c r="D16" s="30">
        <f>IF(DAY(MarDom1)=1,IF(AND(YEAR(MarDom1+9)=AnoDoCalendário,MONTH(MarDom1+9)=3),MarDom1+9,""),IF(AND(YEAR(MarDom1+16)=AnoDoCalendário,MONTH(MarDom1+16)=3),MarDom1+16,""))</f>
        <v>44635</v>
      </c>
      <c r="E16" s="30">
        <f>IF(DAY(MarDom1)=1,IF(AND(YEAR(MarDom1+10)=AnoDoCalendário,MONTH(MarDom1+10)=3),MarDom1+10,""),IF(AND(YEAR(MarDom1+17)=AnoDoCalendário,MONTH(MarDom1+17)=3),MarDom1+17,""))</f>
        <v>44636</v>
      </c>
      <c r="F16" s="30">
        <f>IF(DAY(MarDom1)=1,IF(AND(YEAR(MarDom1+11)=AnoDoCalendário,MONTH(MarDom1+11)=3),MarDom1+11,""),IF(AND(YEAR(MarDom1+18)=AnoDoCalendário,MONTH(MarDom1+18)=3),MarDom1+18,""))</f>
        <v>44637</v>
      </c>
      <c r="G16" s="30">
        <f>IF(DAY(MarDom1)=1,IF(AND(YEAR(MarDom1+12)=AnoDoCalendário,MONTH(MarDom1+12)=3),MarDom1+12,""),IF(AND(YEAR(MarDom1+19)=AnoDoCalendário,MONTH(MarDom1+19)=3),MarDom1+19,""))</f>
        <v>44638</v>
      </c>
      <c r="H16" s="30">
        <f>IF(DAY(MarDom1)=1,IF(AND(YEAR(MarDom1+13)=AnoDoCalendário,MONTH(MarDom1+13)=3),MarDom1+13,""),IF(AND(YEAR(MarDom1+20)=AnoDoCalendário,MONTH(MarDom1+20)=3),MarDom1+20,""))</f>
        <v>44639</v>
      </c>
      <c r="I16" s="30">
        <f>IF(DAY(MarDom1)=1,IF(AND(YEAR(MarDom1+14)=AnoDoCalendário,MONTH(MarDom1+14)=3),MarDom1+14,""),IF(AND(YEAR(MarDom1+21)=AnoDoCalendário,MONTH(MarDom1+21)=3),MarDom1+21,""))</f>
        <v>44640</v>
      </c>
      <c r="J16" s="30"/>
      <c r="K16" s="30">
        <f>IF(DAY(AbrDom1)=1,IF(AND(YEAR(AbrDom1+8)=AnoDoCalendário,MONTH(AbrDom1+8)=4),AbrDom1+8,""),IF(AND(YEAR(AbrDom1+15)=AnoDoCalendário,MONTH(AbrDom1+15)=4),AbrDom1+15,""))</f>
        <v>44662</v>
      </c>
      <c r="L16" s="30">
        <f>IF(DAY(AbrDom1)=1,IF(AND(YEAR(AbrDom1+9)=AnoDoCalendário,MONTH(AbrDom1+9)=4),AbrDom1+9,""),IF(AND(YEAR(AbrDom1+16)=AnoDoCalendário,MONTH(AbrDom1+16)=4),AbrDom1+16,""))</f>
        <v>44663</v>
      </c>
      <c r="M16" s="30">
        <f>IF(DAY(AbrDom1)=1,IF(AND(YEAR(AbrDom1+10)=AnoDoCalendário,MONTH(AbrDom1+10)=4),AbrDom1+10,""),IF(AND(YEAR(AbrDom1+17)=AnoDoCalendário,MONTH(AbrDom1+17)=4),AbrDom1+17,""))</f>
        <v>44664</v>
      </c>
      <c r="N16" s="30">
        <f>IF(DAY(AbrDom1)=1,IF(AND(YEAR(AbrDom1+11)=AnoDoCalendário,MONTH(AbrDom1+11)=4),AbrDom1+11,""),IF(AND(YEAR(AbrDom1+18)=AnoDoCalendário,MONTH(AbrDom1+18)=4),AbrDom1+18,""))</f>
        <v>44665</v>
      </c>
      <c r="O16" s="30">
        <f>IF(DAY(AbrDom1)=1,IF(AND(YEAR(AbrDom1+12)=AnoDoCalendário,MONTH(AbrDom1+12)=4),AbrDom1+12,""),IF(AND(YEAR(AbrDom1+19)=AnoDoCalendário,MONTH(AbrDom1+19)=4),AbrDom1+19,""))</f>
        <v>44666</v>
      </c>
      <c r="P16" s="30">
        <f>IF(DAY(AbrDom1)=1,IF(AND(YEAR(AbrDom1+13)=AnoDoCalendário,MONTH(AbrDom1+13)=4),AbrDom1+13,""),IF(AND(YEAR(AbrDom1+20)=AnoDoCalendário,MONTH(AbrDom1+20)=4),AbrDom1+20,""))</f>
        <v>44667</v>
      </c>
      <c r="Q16" s="30">
        <f>IF(DAY(AbrDom1)=1,IF(AND(YEAR(AbrDom1+14)=AnoDoCalendário,MONTH(AbrDom1+14)=4),AbrDom1+14,""),IF(AND(YEAR(AbrDom1+21)=AnoDoCalendário,MONTH(AbrDom1+21)=4),AbrDom1+21,""))</f>
        <v>44668</v>
      </c>
      <c r="S16" s="3"/>
      <c r="U16" s="9"/>
      <c r="V16" s="1"/>
      <c r="W16" s="1"/>
    </row>
    <row r="17" spans="1:41" ht="15" customHeight="1" x14ac:dyDescent="0.2">
      <c r="C17" s="30">
        <f>IF(DAY(MarDom1)=1,IF(AND(YEAR(MarDom1+15)=AnoDoCalendário,MONTH(MarDom1+15)=3),MarDom1+15,""),IF(AND(YEAR(MarDom1+22)=AnoDoCalendário,MONTH(MarDom1+22)=3),MarDom1+22,""))</f>
        <v>44641</v>
      </c>
      <c r="D17" s="30">
        <f>IF(DAY(MarDom1)=1,IF(AND(YEAR(MarDom1+16)=AnoDoCalendário,MONTH(MarDom1+16)=3),MarDom1+16,""),IF(AND(YEAR(MarDom1+23)=AnoDoCalendário,MONTH(MarDom1+23)=3),MarDom1+23,""))</f>
        <v>44642</v>
      </c>
      <c r="E17" s="30">
        <f>IF(DAY(MarDom1)=1,IF(AND(YEAR(MarDom1+17)=AnoDoCalendário,MONTH(MarDom1+17)=3),MarDom1+17,""),IF(AND(YEAR(MarDom1+24)=AnoDoCalendário,MONTH(MarDom1+24)=3),MarDom1+24,""))</f>
        <v>44643</v>
      </c>
      <c r="F17" s="30">
        <f>IF(DAY(MarDom1)=1,IF(AND(YEAR(MarDom1+18)=AnoDoCalendário,MONTH(MarDom1+18)=3),MarDom1+18,""),IF(AND(YEAR(MarDom1+25)=AnoDoCalendário,MONTH(MarDom1+25)=3),MarDom1+25,""))</f>
        <v>44644</v>
      </c>
      <c r="G17" s="30">
        <f>IF(DAY(MarDom1)=1,IF(AND(YEAR(MarDom1+19)=AnoDoCalendário,MONTH(MarDom1+19)=3),MarDom1+19,""),IF(AND(YEAR(MarDom1+26)=AnoDoCalendário,MONTH(MarDom1+26)=3),MarDom1+26,""))</f>
        <v>44645</v>
      </c>
      <c r="H17" s="30">
        <f>IF(DAY(MarDom1)=1,IF(AND(YEAR(MarDom1+20)=AnoDoCalendário,MONTH(MarDom1+20)=3),MarDom1+20,""),IF(AND(YEAR(MarDom1+27)=AnoDoCalendário,MONTH(MarDom1+27)=3),MarDom1+27,""))</f>
        <v>44646</v>
      </c>
      <c r="I17" s="30">
        <f>IF(DAY(MarDom1)=1,IF(AND(YEAR(MarDom1+21)=AnoDoCalendário,MONTH(MarDom1+21)=3),MarDom1+21,""),IF(AND(YEAR(MarDom1+28)=AnoDoCalendário,MONTH(MarDom1+28)=3),MarDom1+28,""))</f>
        <v>44647</v>
      </c>
      <c r="J17" s="30"/>
      <c r="K17" s="30">
        <f>IF(DAY(AbrDom1)=1,IF(AND(YEAR(AbrDom1+15)=AnoDoCalendário,MONTH(AbrDom1+15)=4),AbrDom1+15,""),IF(AND(YEAR(AbrDom1+22)=AnoDoCalendário,MONTH(AbrDom1+22)=4),AbrDom1+22,""))</f>
        <v>44669</v>
      </c>
      <c r="L17" s="30">
        <f>IF(DAY(AbrDom1)=1,IF(AND(YEAR(AbrDom1+16)=AnoDoCalendário,MONTH(AbrDom1+16)=4),AbrDom1+16,""),IF(AND(YEAR(AbrDom1+23)=AnoDoCalendário,MONTH(AbrDom1+23)=4),AbrDom1+23,""))</f>
        <v>44670</v>
      </c>
      <c r="M17" s="30">
        <f>IF(DAY(AbrDom1)=1,IF(AND(YEAR(AbrDom1+17)=AnoDoCalendário,MONTH(AbrDom1+17)=4),AbrDom1+17,""),IF(AND(YEAR(AbrDom1+24)=AnoDoCalendário,MONTH(AbrDom1+24)=4),AbrDom1+24,""))</f>
        <v>44671</v>
      </c>
      <c r="N17" s="30">
        <f>IF(DAY(AbrDom1)=1,IF(AND(YEAR(AbrDom1+18)=AnoDoCalendário,MONTH(AbrDom1+18)=4),AbrDom1+18,""),IF(AND(YEAR(AbrDom1+25)=AnoDoCalendário,MONTH(AbrDom1+25)=4),AbrDom1+25,""))</f>
        <v>44672</v>
      </c>
      <c r="O17" s="30">
        <f>IF(DAY(AbrDom1)=1,IF(AND(YEAR(AbrDom1+19)=AnoDoCalendário,MONTH(AbrDom1+19)=4),AbrDom1+19,""),IF(AND(YEAR(AbrDom1+26)=AnoDoCalendário,MONTH(AbrDom1+26)=4),AbrDom1+26,""))</f>
        <v>44673</v>
      </c>
      <c r="P17" s="30">
        <f>IF(DAY(AbrDom1)=1,IF(AND(YEAR(AbrDom1+20)=AnoDoCalendário,MONTH(AbrDom1+20)=4),AbrDom1+20,""),IF(AND(YEAR(AbrDom1+27)=AnoDoCalendário,MONTH(AbrDom1+27)=4),AbrDom1+27,""))</f>
        <v>44674</v>
      </c>
      <c r="Q17" s="30">
        <f>IF(DAY(AbrDom1)=1,IF(AND(YEAR(AbrDom1+21)=AnoDoCalendário,MONTH(AbrDom1+21)=4),AbrDom1+21,""),IF(AND(YEAR(AbrDom1+28)=AnoDoCalendário,MONTH(AbrDom1+28)=4),AbrDom1+28,""))</f>
        <v>44675</v>
      </c>
      <c r="S17" s="3"/>
      <c r="U17" s="6"/>
      <c r="V17" s="1"/>
      <c r="W17" s="1"/>
    </row>
    <row r="18" spans="1:41" ht="15" customHeight="1" x14ac:dyDescent="0.2">
      <c r="C18" s="30">
        <f>IF(DAY(MarDom1)=1,IF(AND(YEAR(MarDom1+22)=AnoDoCalendário,MONTH(MarDom1+22)=3),MarDom1+22,""),IF(AND(YEAR(MarDom1+29)=AnoDoCalendário,MONTH(MarDom1+29)=3),MarDom1+29,""))</f>
        <v>44648</v>
      </c>
      <c r="D18" s="30">
        <f>IF(DAY(MarDom1)=1,IF(AND(YEAR(MarDom1+23)=AnoDoCalendário,MONTH(MarDom1+23)=3),MarDom1+23,""),IF(AND(YEAR(MarDom1+30)=AnoDoCalendário,MONTH(MarDom1+30)=3),MarDom1+30,""))</f>
        <v>44649</v>
      </c>
      <c r="E18" s="30">
        <f>IF(DAY(MarDom1)=1,IF(AND(YEAR(MarDom1+24)=AnoDoCalendário,MONTH(MarDom1+24)=3),MarDom1+24,""),IF(AND(YEAR(MarDom1+31)=AnoDoCalendário,MONTH(MarDom1+31)=3),MarDom1+31,""))</f>
        <v>44650</v>
      </c>
      <c r="F18" s="30">
        <f>IF(DAY(MarDom1)=1,IF(AND(YEAR(MarDom1+25)=AnoDoCalendário,MONTH(MarDom1+25)=3),MarDom1+25,""),IF(AND(YEAR(MarDom1+32)=AnoDoCalendário,MONTH(MarDom1+32)=3),MarDom1+32,""))</f>
        <v>44651</v>
      </c>
      <c r="G18" s="30" t="str">
        <f>IF(DAY(MarDom1)=1,IF(AND(YEAR(MarDom1+26)=AnoDoCalendário,MONTH(MarDom1+26)=3),MarDom1+26,""),IF(AND(YEAR(MarDom1+33)=AnoDoCalendário,MONTH(MarDom1+33)=3),MarDom1+33,""))</f>
        <v/>
      </c>
      <c r="H18" s="30" t="str">
        <f>IF(DAY(MarDom1)=1,IF(AND(YEAR(MarDom1+27)=AnoDoCalendário,MONTH(MarDom1+27)=3),MarDom1+27,""),IF(AND(YEAR(MarDom1+34)=AnoDoCalendário,MONTH(MarDom1+34)=3),MarDom1+34,""))</f>
        <v/>
      </c>
      <c r="I18" s="30" t="str">
        <f>IF(DAY(MarDom1)=1,IF(AND(YEAR(MarDom1+28)=AnoDoCalendário,MONTH(MarDom1+28)=3),MarDom1+28,""),IF(AND(YEAR(MarDom1+35)=AnoDoCalendário,MONTH(MarDom1+35)=3),MarDom1+35,""))</f>
        <v/>
      </c>
      <c r="J18" s="30"/>
      <c r="K18" s="30">
        <f>IF(DAY(AbrDom1)=1,IF(AND(YEAR(AbrDom1+22)=AnoDoCalendário,MONTH(AbrDom1+22)=4),AbrDom1+22,""),IF(AND(YEAR(AbrDom1+29)=AnoDoCalendário,MONTH(AbrDom1+29)=4),AbrDom1+29,""))</f>
        <v>44676</v>
      </c>
      <c r="L18" s="30">
        <f>IF(DAY(AbrDom1)=1,IF(AND(YEAR(AbrDom1+23)=AnoDoCalendário,MONTH(AbrDom1+23)=4),AbrDom1+23,""),IF(AND(YEAR(AbrDom1+30)=AnoDoCalendário,MONTH(AbrDom1+30)=4),AbrDom1+30,""))</f>
        <v>44677</v>
      </c>
      <c r="M18" s="30">
        <f>IF(DAY(AbrDom1)=1,IF(AND(YEAR(AbrDom1+24)=AnoDoCalendário,MONTH(AbrDom1+24)=4),AbrDom1+24,""),IF(AND(YEAR(AbrDom1+31)=AnoDoCalendário,MONTH(AbrDom1+31)=4),AbrDom1+31,""))</f>
        <v>44678</v>
      </c>
      <c r="N18" s="30">
        <f>IF(DAY(AbrDom1)=1,IF(AND(YEAR(AbrDom1+25)=AnoDoCalendário,MONTH(AbrDom1+25)=4),AbrDom1+25,""),IF(AND(YEAR(AbrDom1+32)=AnoDoCalendário,MONTH(AbrDom1+32)=4),AbrDom1+32,""))</f>
        <v>44679</v>
      </c>
      <c r="O18" s="30">
        <f>IF(DAY(AbrDom1)=1,IF(AND(YEAR(AbrDom1+26)=AnoDoCalendário,MONTH(AbrDom1+26)=4),AbrDom1+26,""),IF(AND(YEAR(AbrDom1+33)=AnoDoCalendário,MONTH(AbrDom1+33)=4),AbrDom1+33,""))</f>
        <v>44680</v>
      </c>
      <c r="P18" s="30">
        <f>IF(DAY(AbrDom1)=1,IF(AND(YEAR(AbrDom1+27)=AnoDoCalendário,MONTH(AbrDom1+27)=4),AbrDom1+27,""),IF(AND(YEAR(AbrDom1+34)=AnoDoCalendário,MONTH(AbrDom1+34)=4),AbrDom1+34,""))</f>
        <v>44681</v>
      </c>
      <c r="Q18" s="30" t="str">
        <f>IF(DAY(AbrDom1)=1,IF(AND(YEAR(AbrDom1+28)=AnoDoCalendário,MONTH(AbrDom1+28)=4),AbrDom1+28,""),IF(AND(YEAR(AbrDom1+35)=AnoDoCalendário,MONTH(AbrDom1+35)=4),AbrDom1+35,""))</f>
        <v/>
      </c>
      <c r="S18" s="3"/>
      <c r="U18" s="7"/>
      <c r="V18" s="1"/>
      <c r="W18" s="1"/>
    </row>
    <row r="19" spans="1:41" ht="15" customHeight="1" x14ac:dyDescent="0.2">
      <c r="C19" s="30" t="str">
        <f>IF(DAY(MarDom1)=1,IF(AND(YEAR(MarDom1+29)=AnoDoCalendário,MONTH(MarDom1+29)=3),MarDom1+29,""),IF(AND(YEAR(MarDom1+36)=AnoDoCalendário,MONTH(MarDom1+36)=3),MarDom1+36,""))</f>
        <v/>
      </c>
      <c r="D19" s="30" t="str">
        <f>IF(DAY(MarDom1)=1,IF(AND(YEAR(MarDom1+30)=AnoDoCalendário,MONTH(MarDom1+30)=3),MarDom1+30,""),IF(AND(YEAR(MarDom1+37)=AnoDoCalendário,MONTH(MarDom1+37)=3),MarDom1+37,""))</f>
        <v/>
      </c>
      <c r="E19" s="30" t="str">
        <f>IF(DAY(MarDom1)=1,IF(AND(YEAR(MarDom1+31)=AnoDoCalendário,MONTH(MarDom1+31)=3),MarDom1+31,""),IF(AND(YEAR(MarDom1+38)=AnoDoCalendário,MONTH(MarDom1+38)=3),MarDom1+38,""))</f>
        <v/>
      </c>
      <c r="F19" s="30" t="str">
        <f>IF(DAY(MarDom1)=1,IF(AND(YEAR(MarDom1+32)=AnoDoCalendário,MONTH(MarDom1+32)=3),MarDom1+32,""),IF(AND(YEAR(MarDom1+39)=AnoDoCalendário,MONTH(MarDom1+39)=3),MarDom1+39,""))</f>
        <v/>
      </c>
      <c r="G19" s="30" t="str">
        <f>IF(DAY(MarDom1)=1,IF(AND(YEAR(MarDom1+33)=AnoDoCalendário,MONTH(MarDom1+33)=3),MarDom1+33,""),IF(AND(YEAR(MarDom1+40)=AnoDoCalendário,MONTH(MarDom1+40)=3),MarDom1+40,""))</f>
        <v/>
      </c>
      <c r="H19" s="30" t="str">
        <f>IF(DAY(MarDom1)=1,IF(AND(YEAR(MarDom1+34)=AnoDoCalendário,MONTH(MarDom1+34)=3),MarDom1+34,""),IF(AND(YEAR(MarDom1+41)=AnoDoCalendário,MONTH(MarDom1+41)=3),MarDom1+41,""))</f>
        <v/>
      </c>
      <c r="I19" s="30" t="str">
        <f>IF(DAY(MarDom1)=1,IF(AND(YEAR(MarDom1+35)=AnoDoCalendário,MONTH(MarDom1+35)=3),MarDom1+35,""),IF(AND(YEAR(MarDom1+42)=AnoDoCalendário,MONTH(MarDom1+42)=3),MarDom1+42,""))</f>
        <v/>
      </c>
      <c r="J19" s="30"/>
      <c r="K19" s="30" t="str">
        <f>IF(DAY(AbrDom1)=1,IF(AND(YEAR(AbrDom1+29)=AnoDoCalendário,MONTH(AbrDom1+29)=4),AbrDom1+29,""),IF(AND(YEAR(AbrDom1+36)=AnoDoCalendário,MONTH(AbrDom1+36)=4),AbrDom1+36,""))</f>
        <v/>
      </c>
      <c r="L19" s="30" t="str">
        <f>IF(DAY(AbrDom1)=1,IF(AND(YEAR(AbrDom1+30)=AnoDoCalendário,MONTH(AbrDom1+30)=4),AbrDom1+30,""),IF(AND(YEAR(AbrDom1+37)=AnoDoCalendário,MONTH(AbrDom1+37)=4),AbrDom1+37,""))</f>
        <v/>
      </c>
      <c r="M19" s="30" t="str">
        <f>IF(DAY(AbrDom1)=1,IF(AND(YEAR(AbrDom1+31)=AnoDoCalendário,MONTH(AbrDom1+31)=4),AbrDom1+31,""),IF(AND(YEAR(AbrDom1+38)=AnoDoCalendário,MONTH(AbrDom1+38)=4),AbrDom1+38,""))</f>
        <v/>
      </c>
      <c r="N19" s="30" t="str">
        <f>IF(DAY(AbrDom1)=1,IF(AND(YEAR(AbrDom1+32)=AnoDoCalendário,MONTH(AbrDom1+32)=4),AbrDom1+32,""),IF(AND(YEAR(AbrDom1+39)=AnoDoCalendário,MONTH(AbrDom1+39)=4),AbrDom1+39,""))</f>
        <v/>
      </c>
      <c r="O19" s="30" t="str">
        <f>IF(DAY(AbrDom1)=1,IF(AND(YEAR(AbrDom1+33)=AnoDoCalendário,MONTH(AbrDom1+33)=4),AbrDom1+33,""),IF(AND(YEAR(AbrDom1+40)=AnoDoCalendário,MONTH(AbrDom1+40)=4),AbrDom1+40,""))</f>
        <v/>
      </c>
      <c r="P19" s="30" t="str">
        <f>IF(DAY(AbrDom1)=1,IF(AND(YEAR(AbrDom1+34)=AnoDoCalendário,MONTH(AbrDom1+34)=4),AbrDom1+34,""),IF(AND(YEAR(AbrDom1+41)=AnoDoCalendário,MONTH(AbrDom1+41)=4),AbrDom1+41,""))</f>
        <v/>
      </c>
      <c r="Q19" s="30" t="str">
        <f>IF(DAY(AbrDom1)=1,IF(AND(YEAR(AbrDom1+35)=AnoDoCalendário,MONTH(AbrDom1+35)=4),AbrDom1+35,""),IF(AND(YEAR(AbrDom1+42)=AnoDoCalendário,MONTH(AbrDom1+42)=4),AbrDom1+42,""))</f>
        <v/>
      </c>
      <c r="S19" s="3"/>
      <c r="U19" s="9"/>
      <c r="V19" s="1"/>
      <c r="W19" s="1"/>
    </row>
    <row r="20" spans="1:41" ht="15" customHeight="1" x14ac:dyDescent="0.2">
      <c r="C20" s="37"/>
      <c r="D20" s="37"/>
      <c r="E20" s="37"/>
      <c r="F20" s="37"/>
      <c r="G20" s="37"/>
      <c r="H20" s="37"/>
      <c r="I20" s="37"/>
      <c r="J20" s="30"/>
      <c r="K20" s="37"/>
      <c r="L20" s="37"/>
      <c r="M20" s="37"/>
      <c r="N20" s="37"/>
      <c r="O20" s="37"/>
      <c r="P20" s="37"/>
      <c r="Q20" s="37"/>
      <c r="S20" s="3"/>
      <c r="U20" s="6"/>
      <c r="V20" s="1"/>
      <c r="W20" s="1"/>
    </row>
    <row r="21" spans="1:41" ht="15" customHeight="1" x14ac:dyDescent="0.2">
      <c r="A21" s="24" t="s">
        <v>13</v>
      </c>
      <c r="C21" s="33" t="s">
        <v>29</v>
      </c>
      <c r="D21" s="33"/>
      <c r="E21" s="33"/>
      <c r="F21" s="33"/>
      <c r="G21" s="33"/>
      <c r="H21" s="33"/>
      <c r="I21" s="33"/>
      <c r="J21" s="30"/>
      <c r="K21" s="33" t="s">
        <v>41</v>
      </c>
      <c r="L21" s="33"/>
      <c r="M21" s="33"/>
      <c r="N21" s="33"/>
      <c r="O21" s="33"/>
      <c r="P21" s="33"/>
      <c r="Q21" s="33"/>
      <c r="S21" s="29"/>
      <c r="U21" s="7"/>
      <c r="V21" s="1"/>
      <c r="W21" s="1"/>
      <c r="X21" s="28"/>
      <c r="Y21" s="28"/>
      <c r="AA21" s="28"/>
      <c r="AB21" s="28"/>
      <c r="AC21" s="28"/>
      <c r="AD21" s="28"/>
      <c r="AE21" s="28"/>
      <c r="AF21" s="28"/>
      <c r="AG21" s="28"/>
      <c r="AI21" s="28"/>
      <c r="AJ21" s="28"/>
      <c r="AK21" s="28"/>
      <c r="AL21" s="28"/>
      <c r="AM21" s="28"/>
      <c r="AN21" s="28"/>
      <c r="AO21" s="28"/>
    </row>
    <row r="22" spans="1:41" ht="15" customHeight="1" x14ac:dyDescent="0.2">
      <c r="A22" s="24" t="s">
        <v>14</v>
      </c>
      <c r="C22" s="17" t="s">
        <v>27</v>
      </c>
      <c r="D22" s="17" t="s">
        <v>33</v>
      </c>
      <c r="E22" s="17" t="s">
        <v>34</v>
      </c>
      <c r="F22" s="17" t="s">
        <v>35</v>
      </c>
      <c r="G22" s="17" t="s">
        <v>36</v>
      </c>
      <c r="H22" s="17" t="s">
        <v>37</v>
      </c>
      <c r="I22" s="17" t="s">
        <v>38</v>
      </c>
      <c r="J22" s="31"/>
      <c r="K22" s="17" t="s">
        <v>27</v>
      </c>
      <c r="L22" s="17" t="s">
        <v>33</v>
      </c>
      <c r="M22" s="17" t="s">
        <v>34</v>
      </c>
      <c r="N22" s="17" t="s">
        <v>35</v>
      </c>
      <c r="O22" s="17" t="s">
        <v>36</v>
      </c>
      <c r="P22" s="17" t="s">
        <v>37</v>
      </c>
      <c r="Q22" s="17" t="s">
        <v>38</v>
      </c>
      <c r="S22" s="3"/>
      <c r="U22" s="9"/>
      <c r="V22" s="1"/>
      <c r="W22" s="1"/>
    </row>
    <row r="23" spans="1:41" ht="15" customHeight="1" x14ac:dyDescent="0.25">
      <c r="A23" s="24"/>
      <c r="C23" s="30" t="str">
        <f>IF(DAY(MaiDom1)=1,"",IF(AND(YEAR(MaiDom1+1)=AnoDoCalendário,MONTH(MaiDom1+1)=5),MaiDom1+1,""))</f>
        <v/>
      </c>
      <c r="D23" s="30" t="str">
        <f>IF(DAY(MaiDom1)=1,"",IF(AND(YEAR(MaiDom1+2)=AnoDoCalendário,MONTH(MaiDom1+2)=5),MaiDom1+2,""))</f>
        <v/>
      </c>
      <c r="E23" s="30" t="str">
        <f>IF(DAY(MaiDom1)=1,"",IF(AND(YEAR(MaiDom1+3)=AnoDoCalendário,MONTH(MaiDom1+3)=5),MaiDom1+3,""))</f>
        <v/>
      </c>
      <c r="F23" s="30" t="str">
        <f>IF(DAY(MaiDom1)=1,"",IF(AND(YEAR(MaiDom1+4)=AnoDoCalendário,MONTH(MaiDom1+4)=5),MaiDom1+4,""))</f>
        <v/>
      </c>
      <c r="G23" s="30" t="str">
        <f>IF(DAY(MaiDom1)=1,"",IF(AND(YEAR(MaiDom1+5)=AnoDoCalendário,MONTH(MaiDom1+5)=5),MaiDom1+5,""))</f>
        <v/>
      </c>
      <c r="H23" s="30" t="str">
        <f>IF(DAY(MaiDom1)=1,"",IF(AND(YEAR(MaiDom1+6)=AnoDoCalendário,MONTH(MaiDom1+6)=5),MaiDom1+6,""))</f>
        <v/>
      </c>
      <c r="I23" s="30">
        <f>IF(DAY(MaiDom1)=1,IF(AND(YEAR(MaiDom1)=AnoDoCalendário,MONTH(MaiDom1)=5),MaiDom1,""),IF(AND(YEAR(MaiDom1+7)=AnoDoCalendário,MONTH(MaiDom1+7)=5),MaiDom1+7,""))</f>
        <v>44682</v>
      </c>
      <c r="J23" s="38"/>
      <c r="K23" s="30" t="str">
        <f>IF(DAY(JunDom1)=1,"",IF(AND(YEAR(JunDom1+1)=AnoDoCalendário,MONTH(JunDom1+1)=6),JunDom1+1,""))</f>
        <v/>
      </c>
      <c r="L23" s="30" t="str">
        <f>IF(DAY(JunDom1)=1,"",IF(AND(YEAR(JunDom1+2)=AnoDoCalendário,MONTH(JunDom1+2)=6),JunDom1+2,""))</f>
        <v/>
      </c>
      <c r="M23" s="30">
        <f>IF(DAY(JunDom1)=1,"",IF(AND(YEAR(JunDom1+3)=AnoDoCalendário,MONTH(JunDom1+3)=6),JunDom1+3,""))</f>
        <v>44713</v>
      </c>
      <c r="N23" s="30">
        <f>IF(DAY(JunDom1)=1,"",IF(AND(YEAR(JunDom1+4)=AnoDoCalendário,MONTH(JunDom1+4)=6),JunDom1+4,""))</f>
        <v>44714</v>
      </c>
      <c r="O23" s="30">
        <f>IF(DAY(JunDom1)=1,"",IF(AND(YEAR(JunDom1+5)=AnoDoCalendário,MONTH(JunDom1+5)=6),JunDom1+5,""))</f>
        <v>44715</v>
      </c>
      <c r="P23" s="30">
        <f>IF(DAY(JunDom1)=1,"",IF(AND(YEAR(JunDom1+6)=AnoDoCalendário,MONTH(JunDom1+6)=6),JunDom1+6,""))</f>
        <v>44716</v>
      </c>
      <c r="Q23" s="30">
        <f>IF(DAY(JunDom1)=1,IF(AND(YEAR(JunDom1)=AnoDoCalendário,MONTH(JunDom1)=6),JunDom1,""),IF(AND(YEAR(JunDom1+7)=AnoDoCalendário,MONTH(JunDom1+7)=6),JunDom1+7,""))</f>
        <v>44717</v>
      </c>
      <c r="S23" s="3"/>
      <c r="U23" s="6"/>
      <c r="V23" s="1"/>
      <c r="W23" s="1"/>
    </row>
    <row r="24" spans="1:41" ht="15" customHeight="1" x14ac:dyDescent="0.2">
      <c r="C24" s="30">
        <f>IF(DAY(MaiDom1)=1,IF(AND(YEAR(MaiDom1+1)=AnoDoCalendário,MONTH(MaiDom1+1)=5),MaiDom1+1,""),IF(AND(YEAR(MaiDom1+8)=AnoDoCalendário,MONTH(MaiDom1+8)=5),MaiDom1+8,""))</f>
        <v>44683</v>
      </c>
      <c r="D24" s="30">
        <f>IF(DAY(MaiDom1)=1,IF(AND(YEAR(MaiDom1+2)=AnoDoCalendário,MONTH(MaiDom1+2)=5),MaiDom1+2,""),IF(AND(YEAR(MaiDom1+9)=AnoDoCalendário,MONTH(MaiDom1+9)=5),MaiDom1+9,""))</f>
        <v>44684</v>
      </c>
      <c r="E24" s="30">
        <f>IF(DAY(MaiDom1)=1,IF(AND(YEAR(MaiDom1+3)=AnoDoCalendário,MONTH(MaiDom1+3)=5),MaiDom1+3,""),IF(AND(YEAR(MaiDom1+10)=AnoDoCalendário,MONTH(MaiDom1+10)=5),MaiDom1+10,""))</f>
        <v>44685</v>
      </c>
      <c r="F24" s="30">
        <f>IF(DAY(MaiDom1)=1,IF(AND(YEAR(MaiDom1+4)=AnoDoCalendário,MONTH(MaiDom1+4)=5),MaiDom1+4,""),IF(AND(YEAR(MaiDom1+11)=AnoDoCalendário,MONTH(MaiDom1+11)=5),MaiDom1+11,""))</f>
        <v>44686</v>
      </c>
      <c r="G24" s="30">
        <f>IF(DAY(MaiDom1)=1,IF(AND(YEAR(MaiDom1+5)=AnoDoCalendário,MONTH(MaiDom1+5)=5),MaiDom1+5,""),IF(AND(YEAR(MaiDom1+12)=AnoDoCalendário,MONTH(MaiDom1+12)=5),MaiDom1+12,""))</f>
        <v>44687</v>
      </c>
      <c r="H24" s="30">
        <f>IF(DAY(MaiDom1)=1,IF(AND(YEAR(MaiDom1+6)=AnoDoCalendário,MONTH(MaiDom1+6)=5),MaiDom1+6,""),IF(AND(YEAR(MaiDom1+13)=AnoDoCalendário,MONTH(MaiDom1+13)=5),MaiDom1+13,""))</f>
        <v>44688</v>
      </c>
      <c r="I24" s="30">
        <f>IF(DAY(MaiDom1)=1,IF(AND(YEAR(MaiDom1+7)=AnoDoCalendário,MONTH(MaiDom1+7)=5),MaiDom1+7,""),IF(AND(YEAR(MaiDom1+14)=AnoDoCalendário,MONTH(MaiDom1+14)=5),MaiDom1+14,""))</f>
        <v>44689</v>
      </c>
      <c r="J24" s="36"/>
      <c r="K24" s="30">
        <f>IF(DAY(JunDom1)=1,IF(AND(YEAR(JunDom1+1)=AnoDoCalendário,MONTH(JunDom1+1)=6),JunDom1+1,""),IF(AND(YEAR(JunDom1+8)=AnoDoCalendário,MONTH(JunDom1+8)=6),JunDom1+8,""))</f>
        <v>44718</v>
      </c>
      <c r="L24" s="30">
        <f>IF(DAY(JunDom1)=1,IF(AND(YEAR(JunDom1+2)=AnoDoCalendário,MONTH(JunDom1+2)=6),JunDom1+2,""),IF(AND(YEAR(JunDom1+9)=AnoDoCalendário,MONTH(JunDom1+9)=6),JunDom1+9,""))</f>
        <v>44719</v>
      </c>
      <c r="M24" s="30">
        <f>IF(DAY(JunDom1)=1,IF(AND(YEAR(JunDom1+3)=AnoDoCalendário,MONTH(JunDom1+3)=6),JunDom1+3,""),IF(AND(YEAR(JunDom1+10)=AnoDoCalendário,MONTH(JunDom1+10)=6),JunDom1+10,""))</f>
        <v>44720</v>
      </c>
      <c r="N24" s="30">
        <f>IF(DAY(JunDom1)=1,IF(AND(YEAR(JunDom1+4)=AnoDoCalendário,MONTH(JunDom1+4)=6),JunDom1+4,""),IF(AND(YEAR(JunDom1+11)=AnoDoCalendário,MONTH(JunDom1+11)=6),JunDom1+11,""))</f>
        <v>44721</v>
      </c>
      <c r="O24" s="30">
        <f>IF(DAY(JunDom1)=1,IF(AND(YEAR(JunDom1+5)=AnoDoCalendário,MONTH(JunDom1+5)=6),JunDom1+5,""),IF(AND(YEAR(JunDom1+12)=AnoDoCalendário,MONTH(JunDom1+12)=6),JunDom1+12,""))</f>
        <v>44722</v>
      </c>
      <c r="P24" s="30">
        <f>IF(DAY(JunDom1)=1,IF(AND(YEAR(JunDom1+6)=AnoDoCalendário,MONTH(JunDom1+6)=6),JunDom1+6,""),IF(AND(YEAR(JunDom1+13)=AnoDoCalendário,MONTH(JunDom1+13)=6),JunDom1+13,""))</f>
        <v>44723</v>
      </c>
      <c r="Q24" s="30">
        <f>IF(DAY(JunDom1)=1,IF(AND(YEAR(JunDom1+7)=AnoDoCalendário,MONTH(JunDom1+7)=6),JunDom1+7,""),IF(AND(YEAR(JunDom1+14)=AnoDoCalendário,MONTH(JunDom1+14)=6),JunDom1+14,""))</f>
        <v>44724</v>
      </c>
      <c r="S24" s="3"/>
      <c r="U24" s="7"/>
      <c r="V24" s="1"/>
      <c r="W24" s="1"/>
    </row>
    <row r="25" spans="1:41" ht="15" customHeight="1" x14ac:dyDescent="0.2">
      <c r="C25" s="30">
        <f>IF(DAY(MaiDom1)=1,IF(AND(YEAR(MaiDom1+8)=AnoDoCalendário,MONTH(MaiDom1+8)=5),MaiDom1+8,""),IF(AND(YEAR(MaiDom1+15)=AnoDoCalendário,MONTH(MaiDom1+15)=5),MaiDom1+15,""))</f>
        <v>44690</v>
      </c>
      <c r="D25" s="30">
        <f>IF(DAY(MaiDom1)=1,IF(AND(YEAR(MaiDom1+9)=AnoDoCalendário,MONTH(MaiDom1+9)=5),MaiDom1+9,""),IF(AND(YEAR(MaiDom1+16)=AnoDoCalendário,MONTH(MaiDom1+16)=5),MaiDom1+16,""))</f>
        <v>44691</v>
      </c>
      <c r="E25" s="30">
        <f>IF(DAY(MaiDom1)=1,IF(AND(YEAR(MaiDom1+10)=AnoDoCalendário,MONTH(MaiDom1+10)=5),MaiDom1+10,""),IF(AND(YEAR(MaiDom1+17)=AnoDoCalendário,MONTH(MaiDom1+17)=5),MaiDom1+17,""))</f>
        <v>44692</v>
      </c>
      <c r="F25" s="30">
        <f>IF(DAY(MaiDom1)=1,IF(AND(YEAR(MaiDom1+11)=AnoDoCalendário,MONTH(MaiDom1+11)=5),MaiDom1+11,""),IF(AND(YEAR(MaiDom1+18)=AnoDoCalendário,MONTH(MaiDom1+18)=5),MaiDom1+18,""))</f>
        <v>44693</v>
      </c>
      <c r="G25" s="30">
        <f>IF(DAY(MaiDom1)=1,IF(AND(YEAR(MaiDom1+12)=AnoDoCalendário,MONTH(MaiDom1+12)=5),MaiDom1+12,""),IF(AND(YEAR(MaiDom1+19)=AnoDoCalendário,MONTH(MaiDom1+19)=5),MaiDom1+19,""))</f>
        <v>44694</v>
      </c>
      <c r="H25" s="30">
        <f>IF(DAY(MaiDom1)=1,IF(AND(YEAR(MaiDom1+13)=AnoDoCalendário,MONTH(MaiDom1+13)=5),MaiDom1+13,""),IF(AND(YEAR(MaiDom1+20)=AnoDoCalendário,MONTH(MaiDom1+20)=5),MaiDom1+20,""))</f>
        <v>44695</v>
      </c>
      <c r="I25" s="30">
        <f>IF(DAY(MaiDom1)=1,IF(AND(YEAR(MaiDom1+14)=AnoDoCalendário,MONTH(MaiDom1+14)=5),MaiDom1+14,""),IF(AND(YEAR(MaiDom1+21)=AnoDoCalendário,MONTH(MaiDom1+21)=5),MaiDom1+21,""))</f>
        <v>44696</v>
      </c>
      <c r="J25" s="30"/>
      <c r="K25" s="30">
        <f>IF(DAY(JunDom1)=1,IF(AND(YEAR(JunDom1+8)=AnoDoCalendário,MONTH(JunDom1+8)=6),JunDom1+8,""),IF(AND(YEAR(JunDom1+15)=AnoDoCalendário,MONTH(JunDom1+15)=6),JunDom1+15,""))</f>
        <v>44725</v>
      </c>
      <c r="L25" s="30">
        <f>IF(DAY(JunDom1)=1,IF(AND(YEAR(JunDom1+9)=AnoDoCalendário,MONTH(JunDom1+9)=6),JunDom1+9,""),IF(AND(YEAR(JunDom1+16)=AnoDoCalendário,MONTH(JunDom1+16)=6),JunDom1+16,""))</f>
        <v>44726</v>
      </c>
      <c r="M25" s="30">
        <f>IF(DAY(JunDom1)=1,IF(AND(YEAR(JunDom1+10)=AnoDoCalendário,MONTH(JunDom1+10)=6),JunDom1+10,""),IF(AND(YEAR(JunDom1+17)=AnoDoCalendário,MONTH(JunDom1+17)=6),JunDom1+17,""))</f>
        <v>44727</v>
      </c>
      <c r="N25" s="30">
        <f>IF(DAY(JunDom1)=1,IF(AND(YEAR(JunDom1+11)=AnoDoCalendário,MONTH(JunDom1+11)=6),JunDom1+11,""),IF(AND(YEAR(JunDom1+18)=AnoDoCalendário,MONTH(JunDom1+18)=6),JunDom1+18,""))</f>
        <v>44728</v>
      </c>
      <c r="O25" s="30">
        <f>IF(DAY(JunDom1)=1,IF(AND(YEAR(JunDom1+12)=AnoDoCalendário,MONTH(JunDom1+12)=6),JunDom1+12,""),IF(AND(YEAR(JunDom1+19)=AnoDoCalendário,MONTH(JunDom1+19)=6),JunDom1+19,""))</f>
        <v>44729</v>
      </c>
      <c r="P25" s="30">
        <f>IF(DAY(JunDom1)=1,IF(AND(YEAR(JunDom1+13)=AnoDoCalendário,MONTH(JunDom1+13)=6),JunDom1+13,""),IF(AND(YEAR(JunDom1+20)=AnoDoCalendário,MONTH(JunDom1+20)=6),JunDom1+20,""))</f>
        <v>44730</v>
      </c>
      <c r="Q25" s="30">
        <f>IF(DAY(JunDom1)=1,IF(AND(YEAR(JunDom1+14)=AnoDoCalendário,MONTH(JunDom1+14)=6),JunDom1+14,""),IF(AND(YEAR(JunDom1+21)=AnoDoCalendário,MONTH(JunDom1+21)=6),JunDom1+21,""))</f>
        <v>44731</v>
      </c>
      <c r="S25" s="3"/>
      <c r="U25" s="9"/>
      <c r="V25" s="1"/>
      <c r="W25" s="1"/>
    </row>
    <row r="26" spans="1:41" ht="15" customHeight="1" x14ac:dyDescent="0.2">
      <c r="C26" s="30">
        <f>IF(DAY(MaiDom1)=1,IF(AND(YEAR(MaiDom1+15)=AnoDoCalendário,MONTH(MaiDom1+15)=5),MaiDom1+15,""),IF(AND(YEAR(MaiDom1+22)=AnoDoCalendário,MONTH(MaiDom1+22)=5),MaiDom1+22,""))</f>
        <v>44697</v>
      </c>
      <c r="D26" s="30">
        <f>IF(DAY(MaiDom1)=1,IF(AND(YEAR(MaiDom1+16)=AnoDoCalendário,MONTH(MaiDom1+16)=5),MaiDom1+16,""),IF(AND(YEAR(MaiDom1+23)=AnoDoCalendário,MONTH(MaiDom1+23)=5),MaiDom1+23,""))</f>
        <v>44698</v>
      </c>
      <c r="E26" s="30">
        <f>IF(DAY(MaiDom1)=1,IF(AND(YEAR(MaiDom1+17)=AnoDoCalendário,MONTH(MaiDom1+17)=5),MaiDom1+17,""),IF(AND(YEAR(MaiDom1+24)=AnoDoCalendário,MONTH(MaiDom1+24)=5),MaiDom1+24,""))</f>
        <v>44699</v>
      </c>
      <c r="F26" s="30">
        <f>IF(DAY(MaiDom1)=1,IF(AND(YEAR(MaiDom1+18)=AnoDoCalendário,MONTH(MaiDom1+18)=5),MaiDom1+18,""),IF(AND(YEAR(MaiDom1+25)=AnoDoCalendário,MONTH(MaiDom1+25)=5),MaiDom1+25,""))</f>
        <v>44700</v>
      </c>
      <c r="G26" s="30">
        <f>IF(DAY(MaiDom1)=1,IF(AND(YEAR(MaiDom1+19)=AnoDoCalendário,MONTH(MaiDom1+19)=5),MaiDom1+19,""),IF(AND(YEAR(MaiDom1+26)=AnoDoCalendário,MONTH(MaiDom1+26)=5),MaiDom1+26,""))</f>
        <v>44701</v>
      </c>
      <c r="H26" s="30">
        <f>IF(DAY(MaiDom1)=1,IF(AND(YEAR(MaiDom1+20)=AnoDoCalendário,MONTH(MaiDom1+20)=5),MaiDom1+20,""),IF(AND(YEAR(MaiDom1+27)=AnoDoCalendário,MONTH(MaiDom1+27)=5),MaiDom1+27,""))</f>
        <v>44702</v>
      </c>
      <c r="I26" s="30">
        <f>IF(DAY(MaiDom1)=1,IF(AND(YEAR(MaiDom1+21)=AnoDoCalendário,MONTH(MaiDom1+21)=5),MaiDom1+21,""),IF(AND(YEAR(MaiDom1+28)=AnoDoCalendário,MONTH(MaiDom1+28)=5),MaiDom1+28,""))</f>
        <v>44703</v>
      </c>
      <c r="J26" s="30"/>
      <c r="K26" s="30">
        <f>IF(DAY(JunDom1)=1,IF(AND(YEAR(JunDom1+15)=AnoDoCalendário,MONTH(JunDom1+15)=6),JunDom1+15,""),IF(AND(YEAR(JunDom1+22)=AnoDoCalendário,MONTH(JunDom1+22)=6),JunDom1+22,""))</f>
        <v>44732</v>
      </c>
      <c r="L26" s="30">
        <f>IF(DAY(JunDom1)=1,IF(AND(YEAR(JunDom1+16)=AnoDoCalendário,MONTH(JunDom1+16)=6),JunDom1+16,""),IF(AND(YEAR(JunDom1+23)=AnoDoCalendário,MONTH(JunDom1+23)=6),JunDom1+23,""))</f>
        <v>44733</v>
      </c>
      <c r="M26" s="30">
        <f>IF(DAY(JunDom1)=1,IF(AND(YEAR(JunDom1+17)=AnoDoCalendário,MONTH(JunDom1+17)=6),JunDom1+17,""),IF(AND(YEAR(JunDom1+24)=AnoDoCalendário,MONTH(JunDom1+24)=6),JunDom1+24,""))</f>
        <v>44734</v>
      </c>
      <c r="N26" s="30">
        <f>IF(DAY(JunDom1)=1,IF(AND(YEAR(JunDom1+18)=AnoDoCalendário,MONTH(JunDom1+18)=6),JunDom1+18,""),IF(AND(YEAR(JunDom1+25)=AnoDoCalendário,MONTH(JunDom1+25)=6),JunDom1+25,""))</f>
        <v>44735</v>
      </c>
      <c r="O26" s="30">
        <f>IF(DAY(JunDom1)=1,IF(AND(YEAR(JunDom1+19)=AnoDoCalendário,MONTH(JunDom1+19)=6),JunDom1+19,""),IF(AND(YEAR(JunDom1+26)=AnoDoCalendário,MONTH(JunDom1+26)=6),JunDom1+26,""))</f>
        <v>44736</v>
      </c>
      <c r="P26" s="30">
        <f>IF(DAY(JunDom1)=1,IF(AND(YEAR(JunDom1+20)=AnoDoCalendário,MONTH(JunDom1+20)=6),JunDom1+20,""),IF(AND(YEAR(JunDom1+27)=AnoDoCalendário,MONTH(JunDom1+27)=6),JunDom1+27,""))</f>
        <v>44737</v>
      </c>
      <c r="Q26" s="30">
        <f>IF(DAY(JunDom1)=1,IF(AND(YEAR(JunDom1+21)=AnoDoCalendário,MONTH(JunDom1+21)=6),JunDom1+21,""),IF(AND(YEAR(JunDom1+28)=AnoDoCalendário,MONTH(JunDom1+28)=6),JunDom1+28,""))</f>
        <v>44738</v>
      </c>
      <c r="S26" s="3"/>
      <c r="U26" s="6"/>
      <c r="V26" s="1"/>
      <c r="W26" s="1"/>
    </row>
    <row r="27" spans="1:41" ht="15" customHeight="1" x14ac:dyDescent="0.2">
      <c r="C27" s="30">
        <f>IF(DAY(MaiDom1)=1,IF(AND(YEAR(MaiDom1+22)=AnoDoCalendário,MONTH(MaiDom1+22)=5),MaiDom1+22,""),IF(AND(YEAR(MaiDom1+29)=AnoDoCalendário,MONTH(MaiDom1+29)=5),MaiDom1+29,""))</f>
        <v>44704</v>
      </c>
      <c r="D27" s="30">
        <f>IF(DAY(MaiDom1)=1,IF(AND(YEAR(MaiDom1+23)=AnoDoCalendário,MONTH(MaiDom1+23)=5),MaiDom1+23,""),IF(AND(YEAR(MaiDom1+30)=AnoDoCalendário,MONTH(MaiDom1+30)=5),MaiDom1+30,""))</f>
        <v>44705</v>
      </c>
      <c r="E27" s="30">
        <f>IF(DAY(MaiDom1)=1,IF(AND(YEAR(MaiDom1+24)=AnoDoCalendário,MONTH(MaiDom1+24)=5),MaiDom1+24,""),IF(AND(YEAR(MaiDom1+31)=AnoDoCalendário,MONTH(MaiDom1+31)=5),MaiDom1+31,""))</f>
        <v>44706</v>
      </c>
      <c r="F27" s="30">
        <f>IF(DAY(MaiDom1)=1,IF(AND(YEAR(MaiDom1+25)=AnoDoCalendário,MONTH(MaiDom1+25)=5),MaiDom1+25,""),IF(AND(YEAR(MaiDom1+32)=AnoDoCalendário,MONTH(MaiDom1+32)=5),MaiDom1+32,""))</f>
        <v>44707</v>
      </c>
      <c r="G27" s="30">
        <f>IF(DAY(MaiDom1)=1,IF(AND(YEAR(MaiDom1+26)=AnoDoCalendário,MONTH(MaiDom1+26)=5),MaiDom1+26,""),IF(AND(YEAR(MaiDom1+33)=AnoDoCalendário,MONTH(MaiDom1+33)=5),MaiDom1+33,""))</f>
        <v>44708</v>
      </c>
      <c r="H27" s="30">
        <f>IF(DAY(MaiDom1)=1,IF(AND(YEAR(MaiDom1+27)=AnoDoCalendário,MONTH(MaiDom1+27)=5),MaiDom1+27,""),IF(AND(YEAR(MaiDom1+34)=AnoDoCalendário,MONTH(MaiDom1+34)=5),MaiDom1+34,""))</f>
        <v>44709</v>
      </c>
      <c r="I27" s="30">
        <f>IF(DAY(MaiDom1)=1,IF(AND(YEAR(MaiDom1+28)=AnoDoCalendário,MONTH(MaiDom1+28)=5),MaiDom1+28,""),IF(AND(YEAR(MaiDom1+35)=AnoDoCalendário,MONTH(MaiDom1+35)=5),MaiDom1+35,""))</f>
        <v>44710</v>
      </c>
      <c r="J27" s="30"/>
      <c r="K27" s="30">
        <f>IF(DAY(JunDom1)=1,IF(AND(YEAR(JunDom1+22)=AnoDoCalendário,MONTH(JunDom1+22)=6),JunDom1+22,""),IF(AND(YEAR(JunDom1+29)=AnoDoCalendário,MONTH(JunDom1+29)=6),JunDom1+29,""))</f>
        <v>44739</v>
      </c>
      <c r="L27" s="30">
        <f>IF(DAY(JunDom1)=1,IF(AND(YEAR(JunDom1+23)=AnoDoCalendário,MONTH(JunDom1+23)=6),JunDom1+23,""),IF(AND(YEAR(JunDom1+30)=AnoDoCalendário,MONTH(JunDom1+30)=6),JunDom1+30,""))</f>
        <v>44740</v>
      </c>
      <c r="M27" s="30">
        <f>IF(DAY(JunDom1)=1,IF(AND(YEAR(JunDom1+24)=AnoDoCalendário,MONTH(JunDom1+24)=6),JunDom1+24,""),IF(AND(YEAR(JunDom1+31)=AnoDoCalendário,MONTH(JunDom1+31)=6),JunDom1+31,""))</f>
        <v>44741</v>
      </c>
      <c r="N27" s="30">
        <f>IF(DAY(JunDom1)=1,IF(AND(YEAR(JunDom1+25)=AnoDoCalendário,MONTH(JunDom1+25)=6),JunDom1+25,""),IF(AND(YEAR(JunDom1+32)=AnoDoCalendário,MONTH(JunDom1+32)=6),JunDom1+32,""))</f>
        <v>44742</v>
      </c>
      <c r="O27" s="30" t="str">
        <f>IF(DAY(JunDom1)=1,IF(AND(YEAR(JunDom1+26)=AnoDoCalendário,MONTH(JunDom1+26)=6),JunDom1+26,""),IF(AND(YEAR(JunDom1+33)=AnoDoCalendário,MONTH(JunDom1+33)=6),JunDom1+33,""))</f>
        <v/>
      </c>
      <c r="P27" s="30" t="str">
        <f>IF(DAY(JunDom1)=1,IF(AND(YEAR(JunDom1+27)=AnoDoCalendário,MONTH(JunDom1+27)=6),JunDom1+27,""),IF(AND(YEAR(JunDom1+34)=AnoDoCalendário,MONTH(JunDom1+34)=6),JunDom1+34,""))</f>
        <v/>
      </c>
      <c r="Q27" s="30" t="str">
        <f>IF(DAY(JunDom1)=1,IF(AND(YEAR(JunDom1+28)=AnoDoCalendário,MONTH(JunDom1+28)=6),JunDom1+28,""),IF(AND(YEAR(JunDom1+35)=AnoDoCalendário,MONTH(JunDom1+35)=6),JunDom1+35,""))</f>
        <v/>
      </c>
      <c r="S27" s="3"/>
      <c r="U27" s="7"/>
      <c r="V27" s="1"/>
      <c r="W27" s="1"/>
    </row>
    <row r="28" spans="1:41" ht="15" customHeight="1" x14ac:dyDescent="0.2">
      <c r="C28" s="30">
        <f>IF(DAY(MaiDom1)=1,IF(AND(YEAR(MaiDom1+29)=AnoDoCalendário,MONTH(MaiDom1+29)=5),MaiDom1+29,""),IF(AND(YEAR(MaiDom1+36)=AnoDoCalendário,MONTH(MaiDom1+36)=5),MaiDom1+36,""))</f>
        <v>44711</v>
      </c>
      <c r="D28" s="30">
        <f>IF(DAY(MaiDom1)=1,IF(AND(YEAR(MaiDom1+30)=AnoDoCalendário,MONTH(MaiDom1+30)=5),MaiDom1+30,""),IF(AND(YEAR(MaiDom1+37)=AnoDoCalendário,MONTH(MaiDom1+37)=5),MaiDom1+37,""))</f>
        <v>44712</v>
      </c>
      <c r="E28" s="30" t="str">
        <f>IF(DAY(MaiDom1)=1,IF(AND(YEAR(MaiDom1+31)=AnoDoCalendário,MONTH(MaiDom1+31)=5),MaiDom1+31,""),IF(AND(YEAR(MaiDom1+38)=AnoDoCalendário,MONTH(MaiDom1+38)=5),MaiDom1+38,""))</f>
        <v/>
      </c>
      <c r="F28" s="30" t="str">
        <f>IF(DAY(MaiDom1)=1,IF(AND(YEAR(MaiDom1+32)=AnoDoCalendário,MONTH(MaiDom1+32)=5),MaiDom1+32,""),IF(AND(YEAR(MaiDom1+39)=AnoDoCalendário,MONTH(MaiDom1+39)=5),MaiDom1+39,""))</f>
        <v/>
      </c>
      <c r="G28" s="30" t="str">
        <f>IF(DAY(MaiDom1)=1,IF(AND(YEAR(MaiDom1+33)=AnoDoCalendário,MONTH(MaiDom1+33)=5),MaiDom1+33,""),IF(AND(YEAR(MaiDom1+40)=AnoDoCalendário,MONTH(MaiDom1+40)=5),MaiDom1+40,""))</f>
        <v/>
      </c>
      <c r="H28" s="30" t="str">
        <f>IF(DAY(MaiDom1)=1,IF(AND(YEAR(MaiDom1+34)=AnoDoCalendário,MONTH(MaiDom1+34)=5),MaiDom1+34,""),IF(AND(YEAR(MaiDom1+41)=AnoDoCalendário,MONTH(MaiDom1+41)=5),MaiDom1+41,""))</f>
        <v/>
      </c>
      <c r="I28" s="30" t="str">
        <f>IF(DAY(MaiDom1)=1,IF(AND(YEAR(MaiDom1+35)=AnoDoCalendário,MONTH(MaiDom1+35)=5),MaiDom1+35,""),IF(AND(YEAR(MaiDom1+42)=AnoDoCalendário,MONTH(MaiDom1+42)=5),MaiDom1+42,""))</f>
        <v/>
      </c>
      <c r="J28" s="30"/>
      <c r="K28" s="30" t="str">
        <f>IF(DAY(JunDom1)=1,IF(AND(YEAR(JunDom1+29)=AnoDoCalendário,MONTH(JunDom1+29)=6),JunDom1+29,""),IF(AND(YEAR(JunDom1+36)=AnoDoCalendário,MONTH(JunDom1+36)=6),JunDom1+36,""))</f>
        <v/>
      </c>
      <c r="L28" s="30" t="str">
        <f>IF(DAY(JunDom1)=1,IF(AND(YEAR(JunDom1+30)=AnoDoCalendário,MONTH(JunDom1+30)=6),JunDom1+30,""),IF(AND(YEAR(JunDom1+37)=AnoDoCalendário,MONTH(JunDom1+37)=6),JunDom1+37,""))</f>
        <v/>
      </c>
      <c r="M28" s="30" t="str">
        <f>IF(DAY(JunDom1)=1,IF(AND(YEAR(JunDom1+31)=AnoDoCalendário,MONTH(JunDom1+31)=6),JunDom1+31,""),IF(AND(YEAR(JunDom1+38)=AnoDoCalendário,MONTH(JunDom1+38)=6),JunDom1+38,""))</f>
        <v/>
      </c>
      <c r="N28" s="30" t="str">
        <f>IF(DAY(JunDom1)=1,IF(AND(YEAR(JunDom1+32)=AnoDoCalendário,MONTH(JunDom1+32)=6),JunDom1+32,""),IF(AND(YEAR(JunDom1+39)=AnoDoCalendário,MONTH(JunDom1+39)=6),JunDom1+39,""))</f>
        <v/>
      </c>
      <c r="O28" s="30" t="str">
        <f>IF(DAY(JunDom1)=1,IF(AND(YEAR(JunDom1+33)=AnoDoCalendário,MONTH(JunDom1+33)=6),JunDom1+33,""),IF(AND(YEAR(JunDom1+40)=AnoDoCalendário,MONTH(JunDom1+40)=6),JunDom1+40,""))</f>
        <v/>
      </c>
      <c r="P28" s="30" t="str">
        <f>IF(DAY(JunDom1)=1,IF(AND(YEAR(JunDom1+34)=AnoDoCalendário,MONTH(JunDom1+34)=6),JunDom1+34,""),IF(AND(YEAR(JunDom1+41)=AnoDoCalendário,MONTH(JunDom1+41)=6),JunDom1+41,""))</f>
        <v/>
      </c>
      <c r="Q28" s="30" t="str">
        <f>IF(DAY(JunDom1)=1,IF(AND(YEAR(JunDom1+35)=AnoDoCalendário,MONTH(JunDom1+35)=6),JunDom1+35,""),IF(AND(YEAR(JunDom1+42)=AnoDoCalendário,MONTH(JunDom1+42)=6),JunDom1+42,""))</f>
        <v/>
      </c>
      <c r="S28" s="3"/>
      <c r="U28" s="9"/>
      <c r="V28" s="1"/>
      <c r="W28" s="1"/>
    </row>
    <row r="29" spans="1:41" ht="15" customHeight="1" x14ac:dyDescent="0.2">
      <c r="C29" s="37"/>
      <c r="D29" s="37"/>
      <c r="E29" s="37"/>
      <c r="F29" s="37"/>
      <c r="G29" s="37"/>
      <c r="H29" s="37"/>
      <c r="I29" s="37"/>
      <c r="J29" s="30"/>
      <c r="K29" s="37"/>
      <c r="L29" s="37"/>
      <c r="M29" s="37"/>
      <c r="N29" s="37"/>
      <c r="O29" s="37"/>
      <c r="P29" s="37"/>
      <c r="Q29" s="37"/>
      <c r="S29" s="3"/>
      <c r="U29" s="6"/>
      <c r="V29" s="1"/>
      <c r="W29" s="1"/>
    </row>
    <row r="30" spans="1:41" ht="15" customHeight="1" x14ac:dyDescent="0.2">
      <c r="A30" s="24" t="s">
        <v>15</v>
      </c>
      <c r="C30" s="33" t="s">
        <v>30</v>
      </c>
      <c r="D30" s="33"/>
      <c r="E30" s="33"/>
      <c r="F30" s="33"/>
      <c r="G30" s="33"/>
      <c r="H30" s="33"/>
      <c r="I30" s="33"/>
      <c r="J30" s="30"/>
      <c r="K30" s="33" t="s">
        <v>42</v>
      </c>
      <c r="L30" s="33"/>
      <c r="M30" s="33"/>
      <c r="N30" s="33"/>
      <c r="O30" s="33"/>
      <c r="P30" s="33"/>
      <c r="Q30" s="33"/>
      <c r="S30" s="3"/>
      <c r="U30" s="7"/>
      <c r="V30" s="1"/>
      <c r="W30" s="1"/>
    </row>
    <row r="31" spans="1:41" ht="15" customHeight="1" x14ac:dyDescent="0.2">
      <c r="A31" s="24" t="s">
        <v>16</v>
      </c>
      <c r="C31" s="17" t="s">
        <v>27</v>
      </c>
      <c r="D31" s="17" t="s">
        <v>33</v>
      </c>
      <c r="E31" s="17" t="s">
        <v>34</v>
      </c>
      <c r="F31" s="17" t="s">
        <v>35</v>
      </c>
      <c r="G31" s="17" t="s">
        <v>36</v>
      </c>
      <c r="H31" s="17" t="s">
        <v>37</v>
      </c>
      <c r="I31" s="17" t="s">
        <v>38</v>
      </c>
      <c r="J31" s="30"/>
      <c r="K31" s="17" t="s">
        <v>27</v>
      </c>
      <c r="L31" s="17" t="s">
        <v>33</v>
      </c>
      <c r="M31" s="17" t="s">
        <v>34</v>
      </c>
      <c r="N31" s="17" t="s">
        <v>35</v>
      </c>
      <c r="O31" s="17" t="s">
        <v>36</v>
      </c>
      <c r="P31" s="17" t="s">
        <v>37</v>
      </c>
      <c r="Q31" s="17" t="s">
        <v>38</v>
      </c>
      <c r="S31" s="3"/>
      <c r="U31" s="9"/>
      <c r="V31" s="1"/>
      <c r="W31" s="1"/>
    </row>
    <row r="32" spans="1:41" ht="15" customHeight="1" x14ac:dyDescent="0.2">
      <c r="A32" s="24"/>
      <c r="C32" s="30" t="str">
        <f>IF(DAY(JulDom1)=1,"",IF(AND(YEAR(JulDom1+1)=AnoDoCalendário,MONTH(JulDom1+1)=7),JulDom1+1,""))</f>
        <v/>
      </c>
      <c r="D32" s="30" t="str">
        <f>IF(DAY(JulDom1)=1,"",IF(AND(YEAR(JulDom1+2)=AnoDoCalendário,MONTH(JulDom1+2)=7),JulDom1+2,""))</f>
        <v/>
      </c>
      <c r="E32" s="30" t="str">
        <f>IF(DAY(JulDom1)=1,"",IF(AND(YEAR(JulDom1+3)=AnoDoCalendário,MONTH(JulDom1+3)=7),JulDom1+3,""))</f>
        <v/>
      </c>
      <c r="F32" s="30" t="str">
        <f>IF(DAY(JulDom1)=1,"",IF(AND(YEAR(JulDom1+4)=AnoDoCalendário,MONTH(JulDom1+4)=7),JulDom1+4,""))</f>
        <v/>
      </c>
      <c r="G32" s="30">
        <f>IF(DAY(JulDom1)=1,"",IF(AND(YEAR(JulDom1+5)=AnoDoCalendário,MONTH(JulDom1+5)=7),JulDom1+5,""))</f>
        <v>44743</v>
      </c>
      <c r="H32" s="30">
        <f>IF(DAY(JulDom1)=1,"",IF(AND(YEAR(JulDom1+6)=AnoDoCalendário,MONTH(JulDom1+6)=7),JulDom1+6,""))</f>
        <v>44744</v>
      </c>
      <c r="I32" s="30">
        <f>IF(DAY(JulDom1)=1,IF(AND(YEAR(JulDom1)=AnoDoCalendário,MONTH(JulDom1)=7),JulDom1,""),IF(AND(YEAR(JulDom1+7)=AnoDoCalendário,MONTH(JulDom1+7)=7),JulDom1+7,""))</f>
        <v>44745</v>
      </c>
      <c r="J32" s="37"/>
      <c r="K32" s="30">
        <f>IF(DAY(AgoDom1)=1,"",IF(AND(YEAR(AgoDom1+1)=AnoDoCalendário,MONTH(AgoDom1+1)=8),AgoDom1+1,""))</f>
        <v>44774</v>
      </c>
      <c r="L32" s="30">
        <f>IF(DAY(AgoDom1)=1,"",IF(AND(YEAR(AgoDom1+2)=AnoDoCalendário,MONTH(AgoDom1+2)=8),AgoDom1+2,""))</f>
        <v>44775</v>
      </c>
      <c r="M32" s="30">
        <f>IF(DAY(AgoDom1)=1,"",IF(AND(YEAR(AgoDom1+3)=AnoDoCalendário,MONTH(AgoDom1+3)=8),AgoDom1+3,""))</f>
        <v>44776</v>
      </c>
      <c r="N32" s="30">
        <f>IF(DAY(AgoDom1)=1,"",IF(AND(YEAR(AgoDom1+4)=AnoDoCalendário,MONTH(AgoDom1+4)=8),AgoDom1+4,""))</f>
        <v>44777</v>
      </c>
      <c r="O32" s="30">
        <f>IF(DAY(AgoDom1)=1,"",IF(AND(YEAR(AgoDom1+5)=AnoDoCalendário,MONTH(AgoDom1+5)=8),AgoDom1+5,""))</f>
        <v>44778</v>
      </c>
      <c r="P32" s="30">
        <f>IF(DAY(AgoDom1)=1,"",IF(AND(YEAR(AgoDom1+6)=AnoDoCalendário,MONTH(AgoDom1+6)=8),AgoDom1+6,""))</f>
        <v>44779</v>
      </c>
      <c r="Q32" s="30">
        <f>IF(DAY(AgoDom1)=1,IF(AND(YEAR(AgoDom1)=AnoDoCalendário,MONTH(AgoDom1)=8),AgoDom1,""),IF(AND(YEAR(AgoDom1+7)=AnoDoCalendário,MONTH(AgoDom1+7)=8),AgoDom1+7,""))</f>
        <v>44780</v>
      </c>
      <c r="S32" s="3"/>
      <c r="U32" s="6"/>
      <c r="V32" s="1"/>
      <c r="W32" s="1"/>
    </row>
    <row r="33" spans="1:23" ht="15" customHeight="1" x14ac:dyDescent="0.2">
      <c r="A33" s="24"/>
      <c r="C33" s="30">
        <f>IF(DAY(JulDom1)=1,IF(AND(YEAR(JulDom1+1)=AnoDoCalendário,MONTH(JulDom1+1)=7),JulDom1+1,""),IF(AND(YEAR(JulDom1+8)=AnoDoCalendário,MONTH(JulDom1+8)=7),JulDom1+8,""))</f>
        <v>44746</v>
      </c>
      <c r="D33" s="30">
        <f>IF(DAY(JulDom1)=1,IF(AND(YEAR(JulDom1+2)=AnoDoCalendário,MONTH(JulDom1+2)=7),JulDom1+2,""),IF(AND(YEAR(JulDom1+9)=AnoDoCalendário,MONTH(JulDom1+9)=7),JulDom1+9,""))</f>
        <v>44747</v>
      </c>
      <c r="E33" s="30">
        <f>IF(DAY(JulDom1)=1,IF(AND(YEAR(JulDom1+3)=AnoDoCalendário,MONTH(JulDom1+3)=7),JulDom1+3,""),IF(AND(YEAR(JulDom1+10)=AnoDoCalendário,MONTH(JulDom1+10)=7),JulDom1+10,""))</f>
        <v>44748</v>
      </c>
      <c r="F33" s="30">
        <f>IF(DAY(JulDom1)=1,IF(AND(YEAR(JulDom1+4)=AnoDoCalendário,MONTH(JulDom1+4)=7),JulDom1+4,""),IF(AND(YEAR(JulDom1+11)=AnoDoCalendário,MONTH(JulDom1+11)=7),JulDom1+11,""))</f>
        <v>44749</v>
      </c>
      <c r="G33" s="30">
        <f>IF(DAY(JulDom1)=1,IF(AND(YEAR(JulDom1+5)=AnoDoCalendário,MONTH(JulDom1+5)=7),JulDom1+5,""),IF(AND(YEAR(JulDom1+12)=AnoDoCalendário,MONTH(JulDom1+12)=7),JulDom1+12,""))</f>
        <v>44750</v>
      </c>
      <c r="H33" s="30">
        <f>IF(DAY(JulDom1)=1,IF(AND(YEAR(JulDom1+6)=AnoDoCalendário,MONTH(JulDom1+6)=7),JulDom1+6,""),IF(AND(YEAR(JulDom1+13)=AnoDoCalendário,MONTH(JulDom1+13)=7),JulDom1+13,""))</f>
        <v>44751</v>
      </c>
      <c r="I33" s="30">
        <f>IF(DAY(JulDom1)=1,IF(AND(YEAR(JulDom1+7)=AnoDoCalendário,MONTH(JulDom1+7)=7),JulDom1+7,""),IF(AND(YEAR(JulDom1+14)=AnoDoCalendário,MONTH(JulDom1+14)=7),JulDom1+14,""))</f>
        <v>44752</v>
      </c>
      <c r="J33" s="37"/>
      <c r="K33" s="30">
        <f>IF(DAY(AgoDom1)=1,IF(AND(YEAR(AgoDom1+1)=AnoDoCalendário,MONTH(AgoDom1+1)=8),AgoDom1+1,""),IF(AND(YEAR(AgoDom1+8)=AnoDoCalendário,MONTH(AgoDom1+8)=8),AgoDom1+8,""))</f>
        <v>44781</v>
      </c>
      <c r="L33" s="30">
        <f>IF(DAY(AgoDom1)=1,IF(AND(YEAR(AgoDom1+2)=AnoDoCalendário,MONTH(AgoDom1+2)=8),AgoDom1+2,""),IF(AND(YEAR(AgoDom1+9)=AnoDoCalendário,MONTH(AgoDom1+9)=8),AgoDom1+9,""))</f>
        <v>44782</v>
      </c>
      <c r="M33" s="30">
        <f>IF(DAY(AgoDom1)=1,IF(AND(YEAR(AgoDom1+3)=AnoDoCalendário,MONTH(AgoDom1+3)=8),AgoDom1+3,""),IF(AND(YEAR(AgoDom1+10)=AnoDoCalendário,MONTH(AgoDom1+10)=8),AgoDom1+10,""))</f>
        <v>44783</v>
      </c>
      <c r="N33" s="30">
        <f>IF(DAY(AgoDom1)=1,IF(AND(YEAR(AgoDom1+4)=AnoDoCalendário,MONTH(AgoDom1+4)=8),AgoDom1+4,""),IF(AND(YEAR(AgoDom1+11)=AnoDoCalendário,MONTH(AgoDom1+11)=8),AgoDom1+11,""))</f>
        <v>44784</v>
      </c>
      <c r="O33" s="30">
        <f>IF(DAY(AgoDom1)=1,IF(AND(YEAR(AgoDom1+5)=AnoDoCalendário,MONTH(AgoDom1+5)=8),AgoDom1+5,""),IF(AND(YEAR(AgoDom1+12)=AnoDoCalendário,MONTH(AgoDom1+12)=8),AgoDom1+12,""))</f>
        <v>44785</v>
      </c>
      <c r="P33" s="30">
        <f>IF(DAY(AgoDom1)=1,IF(AND(YEAR(AgoDom1+6)=AnoDoCalendário,MONTH(AgoDom1+6)=8),AgoDom1+6,""),IF(AND(YEAR(AgoDom1+13)=AnoDoCalendário,MONTH(AgoDom1+13)=8),AgoDom1+13,""))</f>
        <v>44786</v>
      </c>
      <c r="Q33" s="30">
        <f>IF(DAY(AgoDom1)=1,IF(AND(YEAR(AgoDom1+7)=AnoDoCalendário,MONTH(AgoDom1+7)=8),AgoDom1+7,""),IF(AND(YEAR(AgoDom1+14)=AnoDoCalendário,MONTH(AgoDom1+14)=8),AgoDom1+14,""))</f>
        <v>44787</v>
      </c>
      <c r="S33" s="3"/>
      <c r="U33" s="7"/>
      <c r="V33" s="1"/>
      <c r="W33" s="1"/>
    </row>
    <row r="34" spans="1:23" ht="15" customHeight="1" x14ac:dyDescent="0.2">
      <c r="C34" s="30">
        <f>IF(DAY(JulDom1)=1,IF(AND(YEAR(JulDom1+8)=AnoDoCalendário,MONTH(JulDom1+8)=7),JulDom1+8,""),IF(AND(YEAR(JulDom1+15)=AnoDoCalendário,MONTH(JulDom1+15)=7),JulDom1+15,""))</f>
        <v>44753</v>
      </c>
      <c r="D34" s="30">
        <f>IF(DAY(JulDom1)=1,IF(AND(YEAR(JulDom1+9)=AnoDoCalendário,MONTH(JulDom1+9)=7),JulDom1+9,""),IF(AND(YEAR(JulDom1+16)=AnoDoCalendário,MONTH(JulDom1+16)=7),JulDom1+16,""))</f>
        <v>44754</v>
      </c>
      <c r="E34" s="30">
        <f>IF(DAY(JulDom1)=1,IF(AND(YEAR(JulDom1+10)=AnoDoCalendário,MONTH(JulDom1+10)=7),JulDom1+10,""),IF(AND(YEAR(JulDom1+17)=AnoDoCalendário,MONTH(JulDom1+17)=7),JulDom1+17,""))</f>
        <v>44755</v>
      </c>
      <c r="F34" s="30">
        <f>IF(DAY(JulDom1)=1,IF(AND(YEAR(JulDom1+11)=AnoDoCalendário,MONTH(JulDom1+11)=7),JulDom1+11,""),IF(AND(YEAR(JulDom1+18)=AnoDoCalendário,MONTH(JulDom1+18)=7),JulDom1+18,""))</f>
        <v>44756</v>
      </c>
      <c r="G34" s="30">
        <f>IF(DAY(JulDom1)=1,IF(AND(YEAR(JulDom1+12)=AnoDoCalendário,MONTH(JulDom1+12)=7),JulDom1+12,""),IF(AND(YEAR(JulDom1+19)=AnoDoCalendário,MONTH(JulDom1+19)=7),JulDom1+19,""))</f>
        <v>44757</v>
      </c>
      <c r="H34" s="30">
        <f>IF(DAY(JulDom1)=1,IF(AND(YEAR(JulDom1+13)=AnoDoCalendário,MONTH(JulDom1+13)=7),JulDom1+13,""),IF(AND(YEAR(JulDom1+20)=AnoDoCalendário,MONTH(JulDom1+20)=7),JulDom1+20,""))</f>
        <v>44758</v>
      </c>
      <c r="I34" s="30">
        <f>IF(DAY(JulDom1)=1,IF(AND(YEAR(JulDom1+14)=AnoDoCalendário,MONTH(JulDom1+14)=7),JulDom1+14,""),IF(AND(YEAR(JulDom1+21)=AnoDoCalendário,MONTH(JulDom1+21)=7),JulDom1+21,""))</f>
        <v>44759</v>
      </c>
      <c r="J34" s="37"/>
      <c r="K34" s="30">
        <f>IF(DAY(AgoDom1)=1,IF(AND(YEAR(AgoDom1+8)=AnoDoCalendário,MONTH(AgoDom1+8)=8),AgoDom1+8,""),IF(AND(YEAR(AgoDom1+15)=AnoDoCalendário,MONTH(AgoDom1+15)=8),AgoDom1+15,""))</f>
        <v>44788</v>
      </c>
      <c r="L34" s="30">
        <f>IF(DAY(AgoDom1)=1,IF(AND(YEAR(AgoDom1+9)=AnoDoCalendário,MONTH(AgoDom1+9)=8),AgoDom1+9,""),IF(AND(YEAR(AgoDom1+16)=AnoDoCalendário,MONTH(AgoDom1+16)=8),AgoDom1+16,""))</f>
        <v>44789</v>
      </c>
      <c r="M34" s="30">
        <f>IF(DAY(AgoDom1)=1,IF(AND(YEAR(AgoDom1+10)=AnoDoCalendário,MONTH(AgoDom1+10)=8),AgoDom1+10,""),IF(AND(YEAR(AgoDom1+17)=AnoDoCalendário,MONTH(AgoDom1+17)=8),AgoDom1+17,""))</f>
        <v>44790</v>
      </c>
      <c r="N34" s="30">
        <f>IF(DAY(AgoDom1)=1,IF(AND(YEAR(AgoDom1+11)=AnoDoCalendário,MONTH(AgoDom1+11)=8),AgoDom1+11,""),IF(AND(YEAR(AgoDom1+18)=AnoDoCalendário,MONTH(AgoDom1+18)=8),AgoDom1+18,""))</f>
        <v>44791</v>
      </c>
      <c r="O34" s="30">
        <f>IF(DAY(AgoDom1)=1,IF(AND(YEAR(AgoDom1+12)=AnoDoCalendário,MONTH(AgoDom1+12)=8),AgoDom1+12,""),IF(AND(YEAR(AgoDom1+19)=AnoDoCalendário,MONTH(AgoDom1+19)=8),AgoDom1+19,""))</f>
        <v>44792</v>
      </c>
      <c r="P34" s="30">
        <f>IF(DAY(AgoDom1)=1,IF(AND(YEAR(AgoDom1+13)=AnoDoCalendário,MONTH(AgoDom1+13)=8),AgoDom1+13,""),IF(AND(YEAR(AgoDom1+20)=AnoDoCalendário,MONTH(AgoDom1+20)=8),AgoDom1+20,""))</f>
        <v>44793</v>
      </c>
      <c r="Q34" s="30">
        <f>IF(DAY(AgoDom1)=1,IF(AND(YEAR(AgoDom1+14)=AnoDoCalendário,MONTH(AgoDom1+14)=8),AgoDom1+14,""),IF(AND(YEAR(AgoDom1+21)=AnoDoCalendário,MONTH(AgoDom1+21)=8),AgoDom1+21,""))</f>
        <v>44794</v>
      </c>
      <c r="S34" s="3"/>
      <c r="U34" s="9"/>
      <c r="V34" s="1"/>
      <c r="W34" s="1"/>
    </row>
    <row r="35" spans="1:23" ht="15" customHeight="1" x14ac:dyDescent="0.2">
      <c r="C35" s="30">
        <f>IF(DAY(JulDom1)=1,IF(AND(YEAR(JulDom1+15)=AnoDoCalendário,MONTH(JulDom1+15)=7),JulDom1+15,""),IF(AND(YEAR(JulDom1+22)=AnoDoCalendário,MONTH(JulDom1+22)=7),JulDom1+22,""))</f>
        <v>44760</v>
      </c>
      <c r="D35" s="30">
        <f>IF(DAY(JulDom1)=1,IF(AND(YEAR(JulDom1+16)=AnoDoCalendário,MONTH(JulDom1+16)=7),JulDom1+16,""),IF(AND(YEAR(JulDom1+23)=AnoDoCalendário,MONTH(JulDom1+23)=7),JulDom1+23,""))</f>
        <v>44761</v>
      </c>
      <c r="E35" s="30">
        <f>IF(DAY(JulDom1)=1,IF(AND(YEAR(JulDom1+17)=AnoDoCalendário,MONTH(JulDom1+17)=7),JulDom1+17,""),IF(AND(YEAR(JulDom1+24)=AnoDoCalendário,MONTH(JulDom1+24)=7),JulDom1+24,""))</f>
        <v>44762</v>
      </c>
      <c r="F35" s="30">
        <f>IF(DAY(JulDom1)=1,IF(AND(YEAR(JulDom1+18)=AnoDoCalendário,MONTH(JulDom1+18)=7),JulDom1+18,""),IF(AND(YEAR(JulDom1+25)=AnoDoCalendário,MONTH(JulDom1+25)=7),JulDom1+25,""))</f>
        <v>44763</v>
      </c>
      <c r="G35" s="30">
        <f>IF(DAY(JulDom1)=1,IF(AND(YEAR(JulDom1+19)=AnoDoCalendário,MONTH(JulDom1+19)=7),JulDom1+19,""),IF(AND(YEAR(JulDom1+26)=AnoDoCalendário,MONTH(JulDom1+26)=7),JulDom1+26,""))</f>
        <v>44764</v>
      </c>
      <c r="H35" s="30">
        <f>IF(DAY(JulDom1)=1,IF(AND(YEAR(JulDom1+20)=AnoDoCalendário,MONTH(JulDom1+20)=7),JulDom1+20,""),IF(AND(YEAR(JulDom1+27)=AnoDoCalendário,MONTH(JulDom1+27)=7),JulDom1+27,""))</f>
        <v>44765</v>
      </c>
      <c r="I35" s="30">
        <f>IF(DAY(JulDom1)=1,IF(AND(YEAR(JulDom1+21)=AnoDoCalendário,MONTH(JulDom1+21)=7),JulDom1+21,""),IF(AND(YEAR(JulDom1+28)=AnoDoCalendário,MONTH(JulDom1+28)=7),JulDom1+28,""))</f>
        <v>44766</v>
      </c>
      <c r="J35" s="37"/>
      <c r="K35" s="30">
        <f>IF(DAY(AgoDom1)=1,IF(AND(YEAR(AgoDom1+15)=AnoDoCalendário,MONTH(AgoDom1+15)=8),AgoDom1+15,""),IF(AND(YEAR(AgoDom1+22)=AnoDoCalendário,MONTH(AgoDom1+22)=8),AgoDom1+22,""))</f>
        <v>44795</v>
      </c>
      <c r="L35" s="30">
        <f>IF(DAY(AgoDom1)=1,IF(AND(YEAR(AgoDom1+16)=AnoDoCalendário,MONTH(AgoDom1+16)=8),AgoDom1+16,""),IF(AND(YEAR(AgoDom1+23)=AnoDoCalendário,MONTH(AgoDom1+23)=8),AgoDom1+23,""))</f>
        <v>44796</v>
      </c>
      <c r="M35" s="30">
        <f>IF(DAY(AgoDom1)=1,IF(AND(YEAR(AgoDom1+17)=AnoDoCalendário,MONTH(AgoDom1+17)=8),AgoDom1+17,""),IF(AND(YEAR(AgoDom1+24)=AnoDoCalendário,MONTH(AgoDom1+24)=8),AgoDom1+24,""))</f>
        <v>44797</v>
      </c>
      <c r="N35" s="30">
        <f>IF(DAY(AgoDom1)=1,IF(AND(YEAR(AgoDom1+18)=AnoDoCalendário,MONTH(AgoDom1+18)=8),AgoDom1+18,""),IF(AND(YEAR(AgoDom1+25)=AnoDoCalendário,MONTH(AgoDom1+25)=8),AgoDom1+25,""))</f>
        <v>44798</v>
      </c>
      <c r="O35" s="30">
        <f>IF(DAY(AgoDom1)=1,IF(AND(YEAR(AgoDom1+19)=AnoDoCalendário,MONTH(AgoDom1+19)=8),AgoDom1+19,""),IF(AND(YEAR(AgoDom1+26)=AnoDoCalendário,MONTH(AgoDom1+26)=8),AgoDom1+26,""))</f>
        <v>44799</v>
      </c>
      <c r="P35" s="30">
        <f>IF(DAY(AgoDom1)=1,IF(AND(YEAR(AgoDom1+20)=AnoDoCalendário,MONTH(AgoDom1+20)=8),AgoDom1+20,""),IF(AND(YEAR(AgoDom1+27)=AnoDoCalendário,MONTH(AgoDom1+27)=8),AgoDom1+27,""))</f>
        <v>44800</v>
      </c>
      <c r="Q35" s="30">
        <f>IF(DAY(AgoDom1)=1,IF(AND(YEAR(AgoDom1+21)=AnoDoCalendário,MONTH(AgoDom1+21)=8),AgoDom1+21,""),IF(AND(YEAR(AgoDom1+28)=AnoDoCalendário,MONTH(AgoDom1+28)=8),AgoDom1+28,""))</f>
        <v>44801</v>
      </c>
      <c r="S35" s="3"/>
      <c r="U35" s="6"/>
      <c r="V35" s="1"/>
      <c r="W35" s="1"/>
    </row>
    <row r="36" spans="1:23" ht="15" customHeight="1" x14ac:dyDescent="0.2">
      <c r="C36" s="30">
        <f>IF(DAY(JulDom1)=1,IF(AND(YEAR(JulDom1+22)=AnoDoCalendário,MONTH(JulDom1+22)=7),JulDom1+22,""),IF(AND(YEAR(JulDom1+29)=AnoDoCalendário,MONTH(JulDom1+29)=7),JulDom1+29,""))</f>
        <v>44767</v>
      </c>
      <c r="D36" s="30">
        <f>IF(DAY(JulDom1)=1,IF(AND(YEAR(JulDom1+23)=AnoDoCalendário,MONTH(JulDom1+23)=7),JulDom1+23,""),IF(AND(YEAR(JulDom1+30)=AnoDoCalendário,MONTH(JulDom1+30)=7),JulDom1+30,""))</f>
        <v>44768</v>
      </c>
      <c r="E36" s="30">
        <f>IF(DAY(JulDom1)=1,IF(AND(YEAR(JulDom1+24)=AnoDoCalendário,MONTH(JulDom1+24)=7),JulDom1+24,""),IF(AND(YEAR(JulDom1+31)=AnoDoCalendário,MONTH(JulDom1+31)=7),JulDom1+31,""))</f>
        <v>44769</v>
      </c>
      <c r="F36" s="30">
        <f>IF(DAY(JulDom1)=1,IF(AND(YEAR(JulDom1+25)=AnoDoCalendário,MONTH(JulDom1+25)=7),JulDom1+25,""),IF(AND(YEAR(JulDom1+32)=AnoDoCalendário,MONTH(JulDom1+32)=7),JulDom1+32,""))</f>
        <v>44770</v>
      </c>
      <c r="G36" s="30">
        <f>IF(DAY(JulDom1)=1,IF(AND(YEAR(JulDom1+26)=AnoDoCalendário,MONTH(JulDom1+26)=7),JulDom1+26,""),IF(AND(YEAR(JulDom1+33)=AnoDoCalendário,MONTH(JulDom1+33)=7),JulDom1+33,""))</f>
        <v>44771</v>
      </c>
      <c r="H36" s="30">
        <f>IF(DAY(JulDom1)=1,IF(AND(YEAR(JulDom1+27)=AnoDoCalendário,MONTH(JulDom1+27)=7),JulDom1+27,""),IF(AND(YEAR(JulDom1+34)=AnoDoCalendário,MONTH(JulDom1+34)=7),JulDom1+34,""))</f>
        <v>44772</v>
      </c>
      <c r="I36" s="30">
        <f>IF(DAY(JulDom1)=1,IF(AND(YEAR(JulDom1+28)=AnoDoCalendário,MONTH(JulDom1+28)=7),JulDom1+28,""),IF(AND(YEAR(JulDom1+35)=AnoDoCalendário,MONTH(JulDom1+35)=7),JulDom1+35,""))</f>
        <v>44773</v>
      </c>
      <c r="J36" s="37"/>
      <c r="K36" s="30">
        <f>IF(DAY(AgoDom1)=1,IF(AND(YEAR(AgoDom1+22)=AnoDoCalendário,MONTH(AgoDom1+22)=8),AgoDom1+22,""),IF(AND(YEAR(AgoDom1+29)=AnoDoCalendário,MONTH(AgoDom1+29)=8),AgoDom1+29,""))</f>
        <v>44802</v>
      </c>
      <c r="L36" s="30">
        <f>IF(DAY(AgoDom1)=1,IF(AND(YEAR(AgoDom1+23)=AnoDoCalendário,MONTH(AgoDom1+23)=8),AgoDom1+23,""),IF(AND(YEAR(AgoDom1+30)=AnoDoCalendário,MONTH(AgoDom1+30)=8),AgoDom1+30,""))</f>
        <v>44803</v>
      </c>
      <c r="M36" s="30">
        <f>IF(DAY(AgoDom1)=1,IF(AND(YEAR(AgoDom1+24)=AnoDoCalendário,MONTH(AgoDom1+24)=8),AgoDom1+24,""),IF(AND(YEAR(AgoDom1+31)=AnoDoCalendário,MONTH(AgoDom1+31)=8),AgoDom1+31,""))</f>
        <v>44804</v>
      </c>
      <c r="N36" s="30" t="str">
        <f>IF(DAY(AgoDom1)=1,IF(AND(YEAR(AgoDom1+25)=AnoDoCalendário,MONTH(AgoDom1+25)=8),AgoDom1+25,""),IF(AND(YEAR(AgoDom1+32)=AnoDoCalendário,MONTH(AgoDom1+32)=8),AgoDom1+32,""))</f>
        <v/>
      </c>
      <c r="O36" s="30" t="str">
        <f>IF(DAY(AgoDom1)=1,IF(AND(YEAR(AgoDom1+26)=AnoDoCalendário,MONTH(AgoDom1+26)=8),AgoDom1+26,""),IF(AND(YEAR(AgoDom1+33)=AnoDoCalendário,MONTH(AgoDom1+33)=8),AgoDom1+33,""))</f>
        <v/>
      </c>
      <c r="P36" s="30" t="str">
        <f>IF(DAY(AgoDom1)=1,IF(AND(YEAR(AgoDom1+27)=AnoDoCalendário,MONTH(AgoDom1+27)=8),AgoDom1+27,""),IF(AND(YEAR(AgoDom1+34)=AnoDoCalendário,MONTH(AgoDom1+34)=8),AgoDom1+34,""))</f>
        <v/>
      </c>
      <c r="Q36" s="30" t="str">
        <f>IF(DAY(AgoDom1)=1,IF(AND(YEAR(AgoDom1+28)=AnoDoCalendário,MONTH(AgoDom1+28)=8),AgoDom1+28,""),IF(AND(YEAR(AgoDom1+35)=AnoDoCalendário,MONTH(AgoDom1+35)=8),AgoDom1+35,""))</f>
        <v/>
      </c>
      <c r="S36" s="3"/>
      <c r="U36" s="7"/>
      <c r="V36" s="1"/>
      <c r="W36" s="1"/>
    </row>
    <row r="37" spans="1:23" ht="15" customHeight="1" x14ac:dyDescent="0.2">
      <c r="C37" s="30" t="str">
        <f>IF(DAY(JulDom1)=1,IF(AND(YEAR(JulDom1+29)=AnoDoCalendário,MONTH(JulDom1+29)=7),JulDom1+29,""),IF(AND(YEAR(JulDom1+36)=AnoDoCalendário,MONTH(JulDom1+36)=7),JulDom1+36,""))</f>
        <v/>
      </c>
      <c r="D37" s="30" t="str">
        <f>IF(DAY(JulDom1)=1,IF(AND(YEAR(JulDom1+30)=AnoDoCalendário,MONTH(JulDom1+30)=7),JulDom1+30,""),IF(AND(YEAR(JulDom1+37)=AnoDoCalendário,MONTH(JulDom1+37)=7),JulDom1+37,""))</f>
        <v/>
      </c>
      <c r="E37" s="30" t="str">
        <f>IF(DAY(JulDom1)=1,IF(AND(YEAR(JulDom1+31)=AnoDoCalendário,MONTH(JulDom1+31)=7),JulDom1+31,""),IF(AND(YEAR(JulDom1+38)=AnoDoCalendário,MONTH(JulDom1+38)=7),JulDom1+38,""))</f>
        <v/>
      </c>
      <c r="F37" s="30" t="str">
        <f>IF(DAY(JulDom1)=1,IF(AND(YEAR(JulDom1+32)=AnoDoCalendário,MONTH(JulDom1+32)=7),JulDom1+32,""),IF(AND(YEAR(JulDom1+39)=AnoDoCalendário,MONTH(JulDom1+39)=7),JulDom1+39,""))</f>
        <v/>
      </c>
      <c r="G37" s="30" t="str">
        <f>IF(DAY(JulDom1)=1,IF(AND(YEAR(JulDom1+33)=AnoDoCalendário,MONTH(JulDom1+33)=7),JulDom1+33,""),IF(AND(YEAR(JulDom1+40)=AnoDoCalendário,MONTH(JulDom1+40)=7),JulDom1+40,""))</f>
        <v/>
      </c>
      <c r="H37" s="30" t="str">
        <f>IF(DAY(JulDom1)=1,IF(AND(YEAR(JulDom1+34)=AnoDoCalendário,MONTH(JulDom1+34)=7),JulDom1+34,""),IF(AND(YEAR(JulDom1+41)=AnoDoCalendário,MONTH(JulDom1+41)=7),JulDom1+41,""))</f>
        <v/>
      </c>
      <c r="I37" s="30" t="str">
        <f>IF(DAY(JulDom1)=1,IF(AND(YEAR(JulDom1+35)=AnoDoCalendário,MONTH(JulDom1+35)=7),JulDom1+35,""),IF(AND(YEAR(JulDom1+42)=AnoDoCalendário,MONTH(JulDom1+42)=7),JulDom1+42,""))</f>
        <v/>
      </c>
      <c r="J37" s="37"/>
      <c r="K37" s="30" t="str">
        <f>IF(DAY(AgoDom1)=1,IF(AND(YEAR(AgoDom1+29)=AnoDoCalendário,MONTH(AgoDom1+29)=8),AgoDom1+29,""),IF(AND(YEAR(AgoDom1+36)=AnoDoCalendário,MONTH(AgoDom1+36)=8),AgoDom1+36,""))</f>
        <v/>
      </c>
      <c r="L37" s="30" t="str">
        <f>IF(DAY(AgoDom1)=1,IF(AND(YEAR(AgoDom1+30)=AnoDoCalendário,MONTH(AgoDom1+30)=8),AgoDom1+30,""),IF(AND(YEAR(AgoDom1+37)=AnoDoCalendário,MONTH(AgoDom1+37)=8),AgoDom1+37,""))</f>
        <v/>
      </c>
      <c r="M37" s="30" t="str">
        <f>IF(DAY(AgoDom1)=1,IF(AND(YEAR(AgoDom1+31)=AnoDoCalendário,MONTH(AgoDom1+31)=8),AgoDom1+31,""),IF(AND(YEAR(AgoDom1+38)=AnoDoCalendário,MONTH(AgoDom1+38)=8),AgoDom1+38,""))</f>
        <v/>
      </c>
      <c r="N37" s="30" t="str">
        <f>IF(DAY(AgoDom1)=1,IF(AND(YEAR(AgoDom1+32)=AnoDoCalendário,MONTH(AgoDom1+32)=8),AgoDom1+32,""),IF(AND(YEAR(AgoDom1+39)=AnoDoCalendário,MONTH(AgoDom1+39)=8),AgoDom1+39,""))</f>
        <v/>
      </c>
      <c r="O37" s="30" t="str">
        <f>IF(DAY(AgoDom1)=1,IF(AND(YEAR(AgoDom1+33)=AnoDoCalendário,MONTH(AgoDom1+33)=8),AgoDom1+33,""),IF(AND(YEAR(AgoDom1+40)=AnoDoCalendário,MONTH(AgoDom1+40)=8),AgoDom1+40,""))</f>
        <v/>
      </c>
      <c r="P37" s="30" t="str">
        <f>IF(DAY(AgoDom1)=1,IF(AND(YEAR(AgoDom1+34)=AnoDoCalendário,MONTH(AgoDom1+34)=8),AgoDom1+34,""),IF(AND(YEAR(AgoDom1+41)=AnoDoCalendário,MONTH(AgoDom1+41)=8),AgoDom1+41,""))</f>
        <v/>
      </c>
      <c r="Q37" s="30" t="str">
        <f>IF(DAY(AgoDom1)=1,IF(AND(YEAR(AgoDom1+35)=AnoDoCalendário,MONTH(AgoDom1+35)=8),AgoDom1+35,""),IF(AND(YEAR(AgoDom1+42)=AnoDoCalendário,MONTH(AgoDom1+42)=8),AgoDom1+42,""))</f>
        <v/>
      </c>
      <c r="S37" s="3"/>
      <c r="U37" s="9"/>
      <c r="V37" s="1"/>
      <c r="W37" s="1"/>
    </row>
    <row r="38" spans="1:23" ht="15" customHeight="1" x14ac:dyDescent="0.2">
      <c r="C38" s="30"/>
      <c r="D38" s="30"/>
      <c r="E38" s="30"/>
      <c r="F38" s="30"/>
      <c r="G38" s="30"/>
      <c r="H38" s="30"/>
      <c r="I38" s="30"/>
      <c r="J38" s="37"/>
      <c r="K38" s="30"/>
      <c r="L38" s="30"/>
      <c r="M38" s="30"/>
      <c r="N38" s="30"/>
      <c r="O38" s="30"/>
      <c r="P38" s="30"/>
      <c r="Q38" s="30"/>
      <c r="S38" s="3"/>
      <c r="U38" s="6"/>
      <c r="V38" s="1"/>
      <c r="W38" s="1"/>
    </row>
    <row r="39" spans="1:23" ht="15" customHeight="1" x14ac:dyDescent="0.2">
      <c r="A39" s="24" t="s">
        <v>17</v>
      </c>
      <c r="C39" s="33" t="s">
        <v>31</v>
      </c>
      <c r="D39" s="33"/>
      <c r="E39" s="33"/>
      <c r="F39" s="33"/>
      <c r="G39" s="33"/>
      <c r="H39" s="33"/>
      <c r="I39" s="33"/>
      <c r="K39" s="33" t="s">
        <v>43</v>
      </c>
      <c r="L39" s="33"/>
      <c r="M39" s="33"/>
      <c r="N39" s="33"/>
      <c r="O39" s="33"/>
      <c r="P39" s="33"/>
      <c r="Q39" s="33"/>
      <c r="S39" s="3"/>
      <c r="U39" s="7"/>
      <c r="V39" s="1"/>
      <c r="W39" s="1"/>
    </row>
    <row r="40" spans="1:23" ht="15" customHeight="1" x14ac:dyDescent="0.2">
      <c r="A40" s="24" t="s">
        <v>18</v>
      </c>
      <c r="C40" s="17" t="s">
        <v>27</v>
      </c>
      <c r="D40" s="17" t="s">
        <v>33</v>
      </c>
      <c r="E40" s="17" t="s">
        <v>34</v>
      </c>
      <c r="F40" s="17" t="s">
        <v>35</v>
      </c>
      <c r="G40" s="17" t="s">
        <v>36</v>
      </c>
      <c r="H40" s="17" t="s">
        <v>37</v>
      </c>
      <c r="I40" s="17" t="s">
        <v>38</v>
      </c>
      <c r="K40" s="17" t="s">
        <v>27</v>
      </c>
      <c r="L40" s="17" t="s">
        <v>33</v>
      </c>
      <c r="M40" s="17" t="s">
        <v>34</v>
      </c>
      <c r="N40" s="17" t="s">
        <v>35</v>
      </c>
      <c r="O40" s="17" t="s">
        <v>36</v>
      </c>
      <c r="P40" s="17" t="s">
        <v>37</v>
      </c>
      <c r="Q40" s="17" t="s">
        <v>38</v>
      </c>
      <c r="S40" s="3"/>
      <c r="U40" s="9"/>
      <c r="V40" s="1"/>
      <c r="W40" s="1"/>
    </row>
    <row r="41" spans="1:23" ht="15" customHeight="1" x14ac:dyDescent="0.2">
      <c r="C41" s="30" t="str">
        <f>IF(DAY(SetDom1)=1,"",IF(AND(YEAR(SetDom1+1)=AnoDoCalendário,MONTH(SetDom1+1)=9),SetDom1+1,""))</f>
        <v/>
      </c>
      <c r="D41" s="30" t="str">
        <f>IF(DAY(SetDom1)=1,"",IF(AND(YEAR(SetDom1+2)=AnoDoCalendário,MONTH(SetDom1+2)=9),SetDom1+2,""))</f>
        <v/>
      </c>
      <c r="E41" s="30" t="str">
        <f>IF(DAY(SetDom1)=1,"",IF(AND(YEAR(SetDom1+3)=AnoDoCalendário,MONTH(SetDom1+3)=9),SetDom1+3,""))</f>
        <v/>
      </c>
      <c r="F41" s="30">
        <f>IF(DAY(SetDom1)=1,"",IF(AND(YEAR(SetDom1+4)=AnoDoCalendário,MONTH(SetDom1+4)=9),SetDom1+4,""))</f>
        <v>44805</v>
      </c>
      <c r="G41" s="30">
        <f>IF(DAY(SetDom1)=1,"",IF(AND(YEAR(SetDom1+5)=AnoDoCalendário,MONTH(SetDom1+5)=9),SetDom1+5,""))</f>
        <v>44806</v>
      </c>
      <c r="H41" s="30">
        <f>IF(DAY(SetDom1)=1,"",IF(AND(YEAR(SetDom1+6)=AnoDoCalendário,MONTH(SetDom1+6)=9),SetDom1+6,""))</f>
        <v>44807</v>
      </c>
      <c r="I41" s="30">
        <f>IF(DAY(SetDom1)=1,IF(AND(YEAR(SetDom1)=AnoDoCalendário,MONTH(SetDom1)=9),SetDom1,""),IF(AND(YEAR(SetDom1+7)=AnoDoCalendário,MONTH(SetDom1+7)=9),SetDom1+7,""))</f>
        <v>44808</v>
      </c>
      <c r="J41" s="37"/>
      <c r="K41" s="30" t="str">
        <f>IF(DAY(OutDom1)=1,"",IF(AND(YEAR(OutDom1+1)=AnoDoCalendário,MONTH(OutDom1+1)=10),OutDom1+1,""))</f>
        <v/>
      </c>
      <c r="L41" s="30" t="str">
        <f>IF(DAY(OutDom1)=1,"",IF(AND(YEAR(OutDom1+2)=AnoDoCalendário,MONTH(OutDom1+2)=10),OutDom1+2,""))</f>
        <v/>
      </c>
      <c r="M41" s="30" t="str">
        <f>IF(DAY(OutDom1)=1,"",IF(AND(YEAR(OutDom1+3)=AnoDoCalendário,MONTH(OutDom1+3)=10),OutDom1+3,""))</f>
        <v/>
      </c>
      <c r="N41" s="30" t="str">
        <f>IF(DAY(OutDom1)=1,"",IF(AND(YEAR(OutDom1+4)=AnoDoCalendário,MONTH(OutDom1+4)=10),OutDom1+4,""))</f>
        <v/>
      </c>
      <c r="O41" s="30" t="str">
        <f>IF(DAY(OutDom1)=1,"",IF(AND(YEAR(OutDom1+5)=AnoDoCalendário,MONTH(OutDom1+5)=10),OutDom1+5,""))</f>
        <v/>
      </c>
      <c r="P41" s="30">
        <f>IF(DAY(OutDom1)=1,"",IF(AND(YEAR(OutDom1+6)=AnoDoCalendário,MONTH(OutDom1+6)=10),OutDom1+6,""))</f>
        <v>44835</v>
      </c>
      <c r="Q41" s="30">
        <f>IF(DAY(OutDom1)=1,IF(AND(YEAR(OutDom1)=AnoDoCalendário,MONTH(OutDom1)=10),OutDom1,""),IF(AND(YEAR(OutDom1+7)=AnoDoCalendário,MONTH(OutDom1+7)=10),OutDom1+7,""))</f>
        <v>44836</v>
      </c>
      <c r="S41" s="3"/>
      <c r="U41" s="6"/>
      <c r="V41" s="1"/>
      <c r="W41" s="1"/>
    </row>
    <row r="42" spans="1:23" ht="15" customHeight="1" x14ac:dyDescent="0.2">
      <c r="C42" s="30">
        <f>IF(DAY(SetDom1)=1,IF(AND(YEAR(SetDom1+1)=AnoDoCalendário,MONTH(SetDom1+1)=9),SetDom1+1,""),IF(AND(YEAR(SetDom1+8)=AnoDoCalendário,MONTH(SetDom1+8)=9),SetDom1+8,""))</f>
        <v>44809</v>
      </c>
      <c r="D42" s="30">
        <f>IF(DAY(SetDom1)=1,IF(AND(YEAR(SetDom1+2)=AnoDoCalendário,MONTH(SetDom1+2)=9),SetDom1+2,""),IF(AND(YEAR(SetDom1+9)=AnoDoCalendário,MONTH(SetDom1+9)=9),SetDom1+9,""))</f>
        <v>44810</v>
      </c>
      <c r="E42" s="30">
        <f>IF(DAY(SetDom1)=1,IF(AND(YEAR(SetDom1+3)=AnoDoCalendário,MONTH(SetDom1+3)=9),SetDom1+3,""),IF(AND(YEAR(SetDom1+10)=AnoDoCalendário,MONTH(SetDom1+10)=9),SetDom1+10,""))</f>
        <v>44811</v>
      </c>
      <c r="F42" s="30">
        <f>IF(DAY(SetDom1)=1,IF(AND(YEAR(SetDom1+4)=AnoDoCalendário,MONTH(SetDom1+4)=9),SetDom1+4,""),IF(AND(YEAR(SetDom1+11)=AnoDoCalendário,MONTH(SetDom1+11)=9),SetDom1+11,""))</f>
        <v>44812</v>
      </c>
      <c r="G42" s="30">
        <f>IF(DAY(SetDom1)=1,IF(AND(YEAR(SetDom1+5)=AnoDoCalendário,MONTH(SetDom1+5)=9),SetDom1+5,""),IF(AND(YEAR(SetDom1+12)=AnoDoCalendário,MONTH(SetDom1+12)=9),SetDom1+12,""))</f>
        <v>44813</v>
      </c>
      <c r="H42" s="30">
        <f>IF(DAY(SetDom1)=1,IF(AND(YEAR(SetDom1+6)=AnoDoCalendário,MONTH(SetDom1+6)=9),SetDom1+6,""),IF(AND(YEAR(SetDom1+13)=AnoDoCalendário,MONTH(SetDom1+13)=9),SetDom1+13,""))</f>
        <v>44814</v>
      </c>
      <c r="I42" s="30">
        <f>IF(DAY(SetDom1)=1,IF(AND(YEAR(SetDom1+7)=AnoDoCalendário,MONTH(SetDom1+7)=9),SetDom1+7,""),IF(AND(YEAR(SetDom1+14)=AnoDoCalendário,MONTH(SetDom1+14)=9),SetDom1+14,""))</f>
        <v>44815</v>
      </c>
      <c r="J42" s="37"/>
      <c r="K42" s="30">
        <f>IF(DAY(OutDom1)=1,IF(AND(YEAR(OutDom1+1)=AnoDoCalendário,MONTH(OutDom1+1)=10),OutDom1+1,""),IF(AND(YEAR(OutDom1+8)=AnoDoCalendário,MONTH(OutDom1+8)=10),OutDom1+8,""))</f>
        <v>44837</v>
      </c>
      <c r="L42" s="30">
        <f>IF(DAY(OutDom1)=1,IF(AND(YEAR(OutDom1+2)=AnoDoCalendário,MONTH(OutDom1+2)=10),OutDom1+2,""),IF(AND(YEAR(OutDom1+9)=AnoDoCalendário,MONTH(OutDom1+9)=10),OutDom1+9,""))</f>
        <v>44838</v>
      </c>
      <c r="M42" s="30">
        <f>IF(DAY(OutDom1)=1,IF(AND(YEAR(OutDom1+3)=AnoDoCalendário,MONTH(OutDom1+3)=10),OutDom1+3,""),IF(AND(YEAR(OutDom1+10)=AnoDoCalendário,MONTH(OutDom1+10)=10),OutDom1+10,""))</f>
        <v>44839</v>
      </c>
      <c r="N42" s="30">
        <f>IF(DAY(OutDom1)=1,IF(AND(YEAR(OutDom1+4)=AnoDoCalendário,MONTH(OutDom1+4)=10),OutDom1+4,""),IF(AND(YEAR(OutDom1+11)=AnoDoCalendário,MONTH(OutDom1+11)=10),OutDom1+11,""))</f>
        <v>44840</v>
      </c>
      <c r="O42" s="30">
        <f>IF(DAY(OutDom1)=1,IF(AND(YEAR(OutDom1+5)=AnoDoCalendário,MONTH(OutDom1+5)=10),OutDom1+5,""),IF(AND(YEAR(OutDom1+12)=AnoDoCalendário,MONTH(OutDom1+12)=10),OutDom1+12,""))</f>
        <v>44841</v>
      </c>
      <c r="P42" s="30">
        <f>IF(DAY(OutDom1)=1,IF(AND(YEAR(OutDom1+6)=AnoDoCalendário,MONTH(OutDom1+6)=10),OutDom1+6,""),IF(AND(YEAR(OutDom1+13)=AnoDoCalendário,MONTH(OutDom1+13)=10),OutDom1+13,""))</f>
        <v>44842</v>
      </c>
      <c r="Q42" s="30">
        <f>IF(DAY(OutDom1)=1,IF(AND(YEAR(OutDom1+7)=AnoDoCalendário,MONTH(OutDom1+7)=10),OutDom1+7,""),IF(AND(YEAR(OutDom1+14)=AnoDoCalendário,MONTH(OutDom1+14)=10),OutDom1+14,""))</f>
        <v>44843</v>
      </c>
      <c r="S42" s="3"/>
      <c r="U42" s="6"/>
      <c r="V42" s="1"/>
      <c r="W42" s="1"/>
    </row>
    <row r="43" spans="1:23" ht="15" customHeight="1" x14ac:dyDescent="0.2">
      <c r="C43" s="30">
        <f>IF(DAY(SetDom1)=1,IF(AND(YEAR(SetDom1+8)=AnoDoCalendário,MONTH(SetDom1+8)=9),SetDom1+8,""),IF(AND(YEAR(SetDom1+15)=AnoDoCalendário,MONTH(SetDom1+15)=9),SetDom1+15,""))</f>
        <v>44816</v>
      </c>
      <c r="D43" s="30">
        <f>IF(DAY(SetDom1)=1,IF(AND(YEAR(SetDom1+9)=AnoDoCalendário,MONTH(SetDom1+9)=9),SetDom1+9,""),IF(AND(YEAR(SetDom1+16)=AnoDoCalendário,MONTH(SetDom1+16)=9),SetDom1+16,""))</f>
        <v>44817</v>
      </c>
      <c r="E43" s="30">
        <f>IF(DAY(SetDom1)=1,IF(AND(YEAR(SetDom1+10)=AnoDoCalendário,MONTH(SetDom1+10)=9),SetDom1+10,""),IF(AND(YEAR(SetDom1+17)=AnoDoCalendário,MONTH(SetDom1+17)=9),SetDom1+17,""))</f>
        <v>44818</v>
      </c>
      <c r="F43" s="30">
        <f>IF(DAY(SetDom1)=1,IF(AND(YEAR(SetDom1+11)=AnoDoCalendário,MONTH(SetDom1+11)=9),SetDom1+11,""),IF(AND(YEAR(SetDom1+18)=AnoDoCalendário,MONTH(SetDom1+18)=9),SetDom1+18,""))</f>
        <v>44819</v>
      </c>
      <c r="G43" s="30">
        <f>IF(DAY(SetDom1)=1,IF(AND(YEAR(SetDom1+12)=AnoDoCalendário,MONTH(SetDom1+12)=9),SetDom1+12,""),IF(AND(YEAR(SetDom1+19)=AnoDoCalendário,MONTH(SetDom1+19)=9),SetDom1+19,""))</f>
        <v>44820</v>
      </c>
      <c r="H43" s="30">
        <f>IF(DAY(SetDom1)=1,IF(AND(YEAR(SetDom1+13)=AnoDoCalendário,MONTH(SetDom1+13)=9),SetDom1+13,""),IF(AND(YEAR(SetDom1+20)=AnoDoCalendário,MONTH(SetDom1+20)=9),SetDom1+20,""))</f>
        <v>44821</v>
      </c>
      <c r="I43" s="30">
        <f>IF(DAY(SetDom1)=1,IF(AND(YEAR(SetDom1+14)=AnoDoCalendário,MONTH(SetDom1+14)=9),SetDom1+14,""),IF(AND(YEAR(SetDom1+21)=AnoDoCalendário,MONTH(SetDom1+21)=9),SetDom1+21,""))</f>
        <v>44822</v>
      </c>
      <c r="J43" s="37"/>
      <c r="K43" s="30">
        <f>IF(DAY(OutDom1)=1,IF(AND(YEAR(OutDom1+8)=AnoDoCalendário,MONTH(OutDom1+8)=10),OutDom1+8,""),IF(AND(YEAR(OutDom1+15)=AnoDoCalendário,MONTH(OutDom1+15)=10),OutDom1+15,""))</f>
        <v>44844</v>
      </c>
      <c r="L43" s="30">
        <f>IF(DAY(OutDom1)=1,IF(AND(YEAR(OutDom1+9)=AnoDoCalendário,MONTH(OutDom1+9)=10),OutDom1+9,""),IF(AND(YEAR(OutDom1+16)=AnoDoCalendário,MONTH(OutDom1+16)=10),OutDom1+16,""))</f>
        <v>44845</v>
      </c>
      <c r="M43" s="30">
        <f>IF(DAY(OutDom1)=1,IF(AND(YEAR(OutDom1+10)=AnoDoCalendário,MONTH(OutDom1+10)=10),OutDom1+10,""),IF(AND(YEAR(OutDom1+17)=AnoDoCalendário,MONTH(OutDom1+17)=10),OutDom1+17,""))</f>
        <v>44846</v>
      </c>
      <c r="N43" s="30">
        <f>IF(DAY(OutDom1)=1,IF(AND(YEAR(OutDom1+11)=AnoDoCalendário,MONTH(OutDom1+11)=10),OutDom1+11,""),IF(AND(YEAR(OutDom1+18)=AnoDoCalendário,MONTH(OutDom1+18)=10),OutDom1+18,""))</f>
        <v>44847</v>
      </c>
      <c r="O43" s="30">
        <f>IF(DAY(OutDom1)=1,IF(AND(YEAR(OutDom1+12)=AnoDoCalendário,MONTH(OutDom1+12)=10),OutDom1+12,""),IF(AND(YEAR(OutDom1+19)=AnoDoCalendário,MONTH(OutDom1+19)=10),OutDom1+19,""))</f>
        <v>44848</v>
      </c>
      <c r="P43" s="30">
        <f>IF(DAY(OutDom1)=1,IF(AND(YEAR(OutDom1+13)=AnoDoCalendário,MONTH(OutDom1+13)=10),OutDom1+13,""),IF(AND(YEAR(OutDom1+20)=AnoDoCalendário,MONTH(OutDom1+20)=10),OutDom1+20,""))</f>
        <v>44849</v>
      </c>
      <c r="Q43" s="30">
        <f>IF(DAY(OutDom1)=1,IF(AND(YEAR(OutDom1+14)=AnoDoCalendário,MONTH(OutDom1+14)=10),OutDom1+14,""),IF(AND(YEAR(OutDom1+21)=AnoDoCalendário,MONTH(OutDom1+21)=10),OutDom1+21,""))</f>
        <v>44850</v>
      </c>
      <c r="S43" s="3"/>
      <c r="U43" s="9"/>
      <c r="V43" s="1"/>
      <c r="W43" s="1"/>
    </row>
    <row r="44" spans="1:23" ht="15" customHeight="1" x14ac:dyDescent="0.2">
      <c r="A44" s="24" t="s">
        <v>19</v>
      </c>
      <c r="C44" s="30">
        <f>IF(DAY(SetDom1)=1,IF(AND(YEAR(SetDom1+15)=AnoDoCalendário,MONTH(SetDom1+15)=9),SetDom1+15,""),IF(AND(YEAR(SetDom1+22)=AnoDoCalendário,MONTH(SetDom1+22)=9),SetDom1+22,""))</f>
        <v>44823</v>
      </c>
      <c r="D44" s="30">
        <f>IF(DAY(SetDom1)=1,IF(AND(YEAR(SetDom1+16)=AnoDoCalendário,MONTH(SetDom1+16)=9),SetDom1+16,""),IF(AND(YEAR(SetDom1+23)=AnoDoCalendário,MONTH(SetDom1+23)=9),SetDom1+23,""))</f>
        <v>44824</v>
      </c>
      <c r="E44" s="30">
        <f>IF(DAY(SetDom1)=1,IF(AND(YEAR(SetDom1+17)=AnoDoCalendário,MONTH(SetDom1+17)=9),SetDom1+17,""),IF(AND(YEAR(SetDom1+24)=AnoDoCalendário,MONTH(SetDom1+24)=9),SetDom1+24,""))</f>
        <v>44825</v>
      </c>
      <c r="F44" s="30">
        <f>IF(DAY(SetDom1)=1,IF(AND(YEAR(SetDom1+18)=AnoDoCalendário,MONTH(SetDom1+18)=9),SetDom1+18,""),IF(AND(YEAR(SetDom1+25)=AnoDoCalendário,MONTH(SetDom1+25)=9),SetDom1+25,""))</f>
        <v>44826</v>
      </c>
      <c r="G44" s="30">
        <f>IF(DAY(SetDom1)=1,IF(AND(YEAR(SetDom1+19)=AnoDoCalendário,MONTH(SetDom1+19)=9),SetDom1+19,""),IF(AND(YEAR(SetDom1+26)=AnoDoCalendário,MONTH(SetDom1+26)=9),SetDom1+26,""))</f>
        <v>44827</v>
      </c>
      <c r="H44" s="30">
        <f>IF(DAY(SetDom1)=1,IF(AND(YEAR(SetDom1+20)=AnoDoCalendário,MONTH(SetDom1+20)=9),SetDom1+20,""),IF(AND(YEAR(SetDom1+27)=AnoDoCalendário,MONTH(SetDom1+27)=9),SetDom1+27,""))</f>
        <v>44828</v>
      </c>
      <c r="I44" s="30">
        <f>IF(DAY(SetDom1)=1,IF(AND(YEAR(SetDom1+21)=AnoDoCalendário,MONTH(SetDom1+21)=9),SetDom1+21,""),IF(AND(YEAR(SetDom1+28)=AnoDoCalendário,MONTH(SetDom1+28)=9),SetDom1+28,""))</f>
        <v>44829</v>
      </c>
      <c r="J44" s="37"/>
      <c r="K44" s="30">
        <f>IF(DAY(OutDom1)=1,IF(AND(YEAR(OutDom1+15)=AnoDoCalendário,MONTH(OutDom1+15)=10),OutDom1+15,""),IF(AND(YEAR(OutDom1+22)=AnoDoCalendário,MONTH(OutDom1+22)=10),OutDom1+22,""))</f>
        <v>44851</v>
      </c>
      <c r="L44" s="30">
        <f>IF(DAY(OutDom1)=1,IF(AND(YEAR(OutDom1+16)=AnoDoCalendário,MONTH(OutDom1+16)=10),OutDom1+16,""),IF(AND(YEAR(OutDom1+23)=AnoDoCalendário,MONTH(OutDom1+23)=10),OutDom1+23,""))</f>
        <v>44852</v>
      </c>
      <c r="M44" s="30">
        <f>IF(DAY(OutDom1)=1,IF(AND(YEAR(OutDom1+17)=AnoDoCalendário,MONTH(OutDom1+17)=10),OutDom1+17,""),IF(AND(YEAR(OutDom1+24)=AnoDoCalendário,MONTH(OutDom1+24)=10),OutDom1+24,""))</f>
        <v>44853</v>
      </c>
      <c r="N44" s="30">
        <f>IF(DAY(OutDom1)=1,IF(AND(YEAR(OutDom1+18)=AnoDoCalendário,MONTH(OutDom1+18)=10),OutDom1+18,""),IF(AND(YEAR(OutDom1+25)=AnoDoCalendário,MONTH(OutDom1+25)=10),OutDom1+25,""))</f>
        <v>44854</v>
      </c>
      <c r="O44" s="30">
        <f>IF(DAY(OutDom1)=1,IF(AND(YEAR(OutDom1+19)=AnoDoCalendário,MONTH(OutDom1+19)=10),OutDom1+19,""),IF(AND(YEAR(OutDom1+26)=AnoDoCalendário,MONTH(OutDom1+26)=10),OutDom1+26,""))</f>
        <v>44855</v>
      </c>
      <c r="P44" s="30">
        <f>IF(DAY(OutDom1)=1,IF(AND(YEAR(OutDom1+20)=AnoDoCalendário,MONTH(OutDom1+20)=10),OutDom1+20,""),IF(AND(YEAR(OutDom1+27)=AnoDoCalendário,MONTH(OutDom1+27)=10),OutDom1+27,""))</f>
        <v>44856</v>
      </c>
      <c r="Q44" s="30">
        <f>IF(DAY(OutDom1)=1,IF(AND(YEAR(OutDom1+21)=AnoDoCalendário,MONTH(OutDom1+21)=10),OutDom1+21,""),IF(AND(YEAR(OutDom1+28)=AnoDoCalendário,MONTH(OutDom1+28)=10),OutDom1+28,""))</f>
        <v>44857</v>
      </c>
      <c r="S44" s="3"/>
      <c r="U44" s="14" t="s">
        <v>52</v>
      </c>
      <c r="V44" s="1"/>
      <c r="W44" s="1"/>
    </row>
    <row r="45" spans="1:23" ht="15" customHeight="1" x14ac:dyDescent="0.2">
      <c r="A45" s="24" t="s">
        <v>20</v>
      </c>
      <c r="C45" s="30">
        <f>IF(DAY(SetDom1)=1,IF(AND(YEAR(SetDom1+22)=AnoDoCalendário,MONTH(SetDom1+22)=9),SetDom1+22,""),IF(AND(YEAR(SetDom1+29)=AnoDoCalendário,MONTH(SetDom1+29)=9),SetDom1+29,""))</f>
        <v>44830</v>
      </c>
      <c r="D45" s="30">
        <f>IF(DAY(SetDom1)=1,IF(AND(YEAR(SetDom1+23)=AnoDoCalendário,MONTH(SetDom1+23)=9),SetDom1+23,""),IF(AND(YEAR(SetDom1+30)=AnoDoCalendário,MONTH(SetDom1+30)=9),SetDom1+30,""))</f>
        <v>44831</v>
      </c>
      <c r="E45" s="30">
        <f>IF(DAY(SetDom1)=1,IF(AND(YEAR(SetDom1+24)=AnoDoCalendário,MONTH(SetDom1+24)=9),SetDom1+24,""),IF(AND(YEAR(SetDom1+31)=AnoDoCalendário,MONTH(SetDom1+31)=9),SetDom1+31,""))</f>
        <v>44832</v>
      </c>
      <c r="F45" s="30">
        <f>IF(DAY(SetDom1)=1,IF(AND(YEAR(SetDom1+25)=AnoDoCalendário,MONTH(SetDom1+25)=9),SetDom1+25,""),IF(AND(YEAR(SetDom1+32)=AnoDoCalendário,MONTH(SetDom1+32)=9),SetDom1+32,""))</f>
        <v>44833</v>
      </c>
      <c r="G45" s="30">
        <f>IF(DAY(SetDom1)=1,IF(AND(YEAR(SetDom1+26)=AnoDoCalendário,MONTH(SetDom1+26)=9),SetDom1+26,""),IF(AND(YEAR(SetDom1+33)=AnoDoCalendário,MONTH(SetDom1+33)=9),SetDom1+33,""))</f>
        <v>44834</v>
      </c>
      <c r="H45" s="30" t="str">
        <f>IF(DAY(SetDom1)=1,IF(AND(YEAR(SetDom1+27)=AnoDoCalendário,MONTH(SetDom1+27)=9),SetDom1+27,""),IF(AND(YEAR(SetDom1+34)=AnoDoCalendário,MONTH(SetDom1+34)=9),SetDom1+34,""))</f>
        <v/>
      </c>
      <c r="I45" s="30" t="str">
        <f>IF(DAY(SetDom1)=1,IF(AND(YEAR(SetDom1+28)=AnoDoCalendário,MONTH(SetDom1+28)=9),SetDom1+28,""),IF(AND(YEAR(SetDom1+35)=AnoDoCalendário,MONTH(SetDom1+35)=9),SetDom1+35,""))</f>
        <v/>
      </c>
      <c r="J45" s="37"/>
      <c r="K45" s="30">
        <f>IF(DAY(OutDom1)=1,IF(AND(YEAR(OutDom1+22)=AnoDoCalendário,MONTH(OutDom1+22)=10),OutDom1+22,""),IF(AND(YEAR(OutDom1+29)=AnoDoCalendário,MONTH(OutDom1+29)=10),OutDom1+29,""))</f>
        <v>44858</v>
      </c>
      <c r="L45" s="30">
        <f>IF(DAY(OutDom1)=1,IF(AND(YEAR(OutDom1+23)=AnoDoCalendário,MONTH(OutDom1+23)=10),OutDom1+23,""),IF(AND(YEAR(OutDom1+30)=AnoDoCalendário,MONTH(OutDom1+30)=10),OutDom1+30,""))</f>
        <v>44859</v>
      </c>
      <c r="M45" s="30">
        <f>IF(DAY(OutDom1)=1,IF(AND(YEAR(OutDom1+24)=AnoDoCalendário,MONTH(OutDom1+24)=10),OutDom1+24,""),IF(AND(YEAR(OutDom1+31)=AnoDoCalendário,MONTH(OutDom1+31)=10),OutDom1+31,""))</f>
        <v>44860</v>
      </c>
      <c r="N45" s="30">
        <f>IF(DAY(OutDom1)=1,IF(AND(YEAR(OutDom1+25)=AnoDoCalendário,MONTH(OutDom1+25)=10),OutDom1+25,""),IF(AND(YEAR(OutDom1+32)=AnoDoCalendário,MONTH(OutDom1+32)=10),OutDom1+32,""))</f>
        <v>44861</v>
      </c>
      <c r="O45" s="30">
        <f>IF(DAY(OutDom1)=1,IF(AND(YEAR(OutDom1+26)=AnoDoCalendário,MONTH(OutDom1+26)=10),OutDom1+26,""),IF(AND(YEAR(OutDom1+33)=AnoDoCalendário,MONTH(OutDom1+33)=10),OutDom1+33,""))</f>
        <v>44862</v>
      </c>
      <c r="P45" s="30">
        <f>IF(DAY(OutDom1)=1,IF(AND(YEAR(OutDom1+27)=AnoDoCalendário,MONTH(OutDom1+27)=10),OutDom1+27,""),IF(AND(YEAR(OutDom1+34)=AnoDoCalendário,MONTH(OutDom1+34)=10),OutDom1+34,""))</f>
        <v>44863</v>
      </c>
      <c r="Q45" s="30">
        <f>IF(DAY(OutDom1)=1,IF(AND(YEAR(OutDom1+28)=AnoDoCalendário,MONTH(OutDom1+28)=10),OutDom1+28,""),IF(AND(YEAR(OutDom1+35)=AnoDoCalendário,MONTH(OutDom1+35)=10),OutDom1+35,""))</f>
        <v>44864</v>
      </c>
      <c r="S45" s="3"/>
      <c r="U45" s="15" t="s">
        <v>53</v>
      </c>
      <c r="V45" s="1"/>
      <c r="W45" s="1"/>
    </row>
    <row r="46" spans="1:23" ht="15" customHeight="1" x14ac:dyDescent="0.2">
      <c r="A46" s="24"/>
      <c r="C46" s="30" t="str">
        <f>IF(DAY(SetDom1)=1,IF(AND(YEAR(SetDom1+29)=AnoDoCalendário,MONTH(SetDom1+29)=9),SetDom1+29,""),IF(AND(YEAR(SetDom1+36)=AnoDoCalendário,MONTH(SetDom1+36)=9),SetDom1+36,""))</f>
        <v/>
      </c>
      <c r="D46" s="30" t="str">
        <f>IF(DAY(SetDom1)=1,IF(AND(YEAR(SetDom1+30)=AnoDoCalendário,MONTH(SetDom1+30)=9),SetDom1+30,""),IF(AND(YEAR(SetDom1+37)=AnoDoCalendário,MONTH(SetDom1+37)=9),SetDom1+37,""))</f>
        <v/>
      </c>
      <c r="E46" s="30" t="str">
        <f>IF(DAY(SetDom1)=1,IF(AND(YEAR(SetDom1+31)=AnoDoCalendário,MONTH(SetDom1+31)=9),SetDom1+31,""),IF(AND(YEAR(SetDom1+38)=AnoDoCalendário,MONTH(SetDom1+38)=9),SetDom1+38,""))</f>
        <v/>
      </c>
      <c r="F46" s="30" t="str">
        <f>IF(DAY(SetDom1)=1,IF(AND(YEAR(SetDom1+32)=AnoDoCalendário,MONTH(SetDom1+32)=9),SetDom1+32,""),IF(AND(YEAR(SetDom1+39)=AnoDoCalendário,MONTH(SetDom1+39)=9),SetDom1+39,""))</f>
        <v/>
      </c>
      <c r="G46" s="30" t="str">
        <f>IF(DAY(SetDom1)=1,IF(AND(YEAR(SetDom1+33)=AnoDoCalendário,MONTH(SetDom1+33)=9),SetDom1+33,""),IF(AND(YEAR(SetDom1+40)=AnoDoCalendário,MONTH(SetDom1+40)=9),SetDom1+40,""))</f>
        <v/>
      </c>
      <c r="H46" s="30" t="str">
        <f>IF(DAY(SetDom1)=1,IF(AND(YEAR(SetDom1+34)=AnoDoCalendário,MONTH(SetDom1+34)=9),SetDom1+34,""),IF(AND(YEAR(SetDom1+41)=AnoDoCalendário,MONTH(SetDom1+41)=9),SetDom1+41,""))</f>
        <v/>
      </c>
      <c r="I46" s="30" t="str">
        <f>IF(DAY(SetDom1)=1,IF(AND(YEAR(SetDom1+35)=AnoDoCalendário,MONTH(SetDom1+35)=9),SetDom1+35,""),IF(AND(YEAR(SetDom1+42)=AnoDoCalendário,MONTH(SetDom1+42)=9),SetDom1+42,""))</f>
        <v/>
      </c>
      <c r="J46" s="37"/>
      <c r="K46" s="30">
        <f>IF(DAY(OutDom1)=1,IF(AND(YEAR(OutDom1+29)=AnoDoCalendário,MONTH(OutDom1+29)=10),OutDom1+29,""),IF(AND(YEAR(OutDom1+36)=AnoDoCalendário,MONTH(OutDom1+36)=10),OutDom1+36,""))</f>
        <v>44865</v>
      </c>
      <c r="L46" s="30" t="str">
        <f>IF(DAY(OutDom1)=1,IF(AND(YEAR(OutDom1+30)=AnoDoCalendário,MONTH(OutDom1+30)=10),OutDom1+30,""),IF(AND(YEAR(OutDom1+37)=AnoDoCalendário,MONTH(OutDom1+37)=10),OutDom1+37,""))</f>
        <v/>
      </c>
      <c r="M46" s="30" t="str">
        <f>IF(DAY(OutDom1)=1,IF(AND(YEAR(OutDom1+31)=AnoDoCalendário,MONTH(OutDom1+31)=10),OutDom1+31,""),IF(AND(YEAR(OutDom1+38)=AnoDoCalendário,MONTH(OutDom1+38)=10),OutDom1+38,""))</f>
        <v/>
      </c>
      <c r="N46" s="30" t="str">
        <f>IF(DAY(OutDom1)=1,IF(AND(YEAR(OutDom1+32)=AnoDoCalendário,MONTH(OutDom1+32)=10),OutDom1+32,""),IF(AND(YEAR(OutDom1+39)=AnoDoCalendário,MONTH(OutDom1+39)=10),OutDom1+39,""))</f>
        <v/>
      </c>
      <c r="O46" s="30" t="str">
        <f>IF(DAY(OutDom1)=1,IF(AND(YEAR(OutDom1+33)=AnoDoCalendário,MONTH(OutDom1+33)=10),OutDom1+33,""),IF(AND(YEAR(OutDom1+40)=AnoDoCalendário,MONTH(OutDom1+40)=10),OutDom1+40,""))</f>
        <v/>
      </c>
      <c r="P46" s="30" t="str">
        <f>IF(DAY(OutDom1)=1,IF(AND(YEAR(OutDom1+34)=AnoDoCalendário,MONTH(OutDom1+34)=10),OutDom1+34,""),IF(AND(YEAR(OutDom1+41)=AnoDoCalendário,MONTH(OutDom1+41)=10),OutDom1+41,""))</f>
        <v/>
      </c>
      <c r="Q46" s="30" t="str">
        <f>IF(DAY(OutDom1)=1,IF(AND(YEAR(OutDom1+35)=AnoDoCalendário,MONTH(OutDom1+35)=10),OutDom1+35,""),IF(AND(YEAR(OutDom1+42)=AnoDoCalendário,MONTH(OutDom1+42)=10),OutDom1+42,""))</f>
        <v/>
      </c>
      <c r="S46" s="3"/>
      <c r="U46" s="15"/>
      <c r="V46" s="1"/>
      <c r="W46" s="1"/>
    </row>
    <row r="47" spans="1:23" ht="15" customHeight="1" x14ac:dyDescent="0.2">
      <c r="A47" s="24" t="s">
        <v>21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S47" s="3"/>
      <c r="U47" s="15" t="s">
        <v>54</v>
      </c>
      <c r="V47" s="1"/>
      <c r="W47" s="1"/>
    </row>
    <row r="48" spans="1:23" ht="15" customHeight="1" x14ac:dyDescent="0.2">
      <c r="A48" s="24" t="s">
        <v>22</v>
      </c>
      <c r="C48" s="33" t="s">
        <v>32</v>
      </c>
      <c r="D48" s="33"/>
      <c r="E48" s="33"/>
      <c r="F48" s="33"/>
      <c r="G48" s="33"/>
      <c r="H48" s="33"/>
      <c r="I48" s="33"/>
      <c r="K48" s="33" t="s">
        <v>44</v>
      </c>
      <c r="L48" s="33"/>
      <c r="M48" s="33"/>
      <c r="N48" s="33"/>
      <c r="O48" s="33"/>
      <c r="P48" s="33"/>
      <c r="Q48" s="33"/>
      <c r="S48" s="3"/>
      <c r="U48" s="15" t="s">
        <v>55</v>
      </c>
      <c r="V48" s="1"/>
      <c r="W48" s="1"/>
    </row>
    <row r="49" spans="1:21" ht="15" customHeight="1" x14ac:dyDescent="0.2">
      <c r="A49" s="24" t="s">
        <v>23</v>
      </c>
      <c r="C49" s="17" t="s">
        <v>27</v>
      </c>
      <c r="D49" s="17" t="s">
        <v>33</v>
      </c>
      <c r="E49" s="17" t="s">
        <v>34</v>
      </c>
      <c r="F49" s="17" t="s">
        <v>35</v>
      </c>
      <c r="G49" s="17" t="s">
        <v>36</v>
      </c>
      <c r="H49" s="17" t="s">
        <v>37</v>
      </c>
      <c r="I49" s="17" t="s">
        <v>38</v>
      </c>
      <c r="J49" s="8"/>
      <c r="K49" s="17" t="s">
        <v>27</v>
      </c>
      <c r="L49" s="17" t="s">
        <v>33</v>
      </c>
      <c r="M49" s="17" t="s">
        <v>34</v>
      </c>
      <c r="N49" s="17" t="s">
        <v>35</v>
      </c>
      <c r="O49" s="17" t="s">
        <v>36</v>
      </c>
      <c r="P49" s="17" t="s">
        <v>37</v>
      </c>
      <c r="Q49" s="17" t="s">
        <v>38</v>
      </c>
      <c r="S49" s="3"/>
      <c r="U49" s="15" t="s">
        <v>56</v>
      </c>
    </row>
    <row r="50" spans="1:21" ht="15" customHeight="1" x14ac:dyDescent="0.2">
      <c r="A50" s="24"/>
      <c r="C50" s="30" t="str">
        <f>IF(DAY(NovDom1)=1,"",IF(AND(YEAR(NovDom1+1)=AnoDoCalendário,MONTH(NovDom1+1)=11),NovDom1+1,""))</f>
        <v/>
      </c>
      <c r="D50" s="30">
        <f>IF(DAY(NovDom1)=1,"",IF(AND(YEAR(NovDom1+2)=AnoDoCalendário,MONTH(NovDom1+2)=11),NovDom1+2,""))</f>
        <v>44866</v>
      </c>
      <c r="E50" s="30">
        <f>IF(DAY(NovDom1)=1,"",IF(AND(YEAR(NovDom1+3)=AnoDoCalendário,MONTH(NovDom1+3)=11),NovDom1+3,""))</f>
        <v>44867</v>
      </c>
      <c r="F50" s="30">
        <f>IF(DAY(NovDom1)=1,"",IF(AND(YEAR(NovDom1+4)=AnoDoCalendário,MONTH(NovDom1+4)=11),NovDom1+4,""))</f>
        <v>44868</v>
      </c>
      <c r="G50" s="30">
        <f>IF(DAY(NovDom1)=1,"",IF(AND(YEAR(NovDom1+5)=AnoDoCalendário,MONTH(NovDom1+5)=11),NovDom1+5,""))</f>
        <v>44869</v>
      </c>
      <c r="H50" s="30">
        <f>IF(DAY(NovDom1)=1,"",IF(AND(YEAR(NovDom1+6)=AnoDoCalendário,MONTH(NovDom1+6)=11),NovDom1+6,""))</f>
        <v>44870</v>
      </c>
      <c r="I50" s="30">
        <f>IF(DAY(NovDom1)=1,IF(AND(YEAR(NovDom1)=AnoDoCalendário,MONTH(NovDom1)=11),NovDom1,""),IF(AND(YEAR(NovDom1+7)=AnoDoCalendário,MONTH(NovDom1+7)=11),NovDom1+7,""))</f>
        <v>44871</v>
      </c>
      <c r="J50" s="37"/>
      <c r="K50" s="30" t="str">
        <f>IF(DAY(DezembroDom1)=1,"",IF(AND(YEAR(DezembroDom1+1)=AnoDoCalendário,MONTH(DezembroDom1+1)=12),DezembroDom1+1,""))</f>
        <v/>
      </c>
      <c r="L50" s="30" t="str">
        <f>IF(DAY(DezembroDom1)=1,"",IF(AND(YEAR(DezembroDom1+2)=AnoDoCalendário,MONTH(DezembroDom1+2)=12),DezembroDom1+2,""))</f>
        <v/>
      </c>
      <c r="M50" s="30" t="str">
        <f>IF(DAY(DezembroDom1)=1,"",IF(AND(YEAR(DezembroDom1+3)=AnoDoCalendário,MONTH(DezembroDom1+3)=12),DezembroDom1+3,""))</f>
        <v/>
      </c>
      <c r="N50" s="30">
        <f>IF(DAY(DezembroDom1)=1,"",IF(AND(YEAR(DezembroDom1+4)=AnoDoCalendário,MONTH(DezembroDom1+4)=12),DezembroDom1+4,""))</f>
        <v>44896</v>
      </c>
      <c r="O50" s="30">
        <f>IF(DAY(DezembroDom1)=1,"",IF(AND(YEAR(DezembroDom1+5)=AnoDoCalendário,MONTH(DezembroDom1+5)=12),DezembroDom1+5,""))</f>
        <v>44897</v>
      </c>
      <c r="P50" s="30">
        <f>IF(DAY(DezembroDom1)=1,"",IF(AND(YEAR(DezembroDom1+6)=AnoDoCalendário,MONTH(DezembroDom1+6)=12),DezembroDom1+6,""))</f>
        <v>44898</v>
      </c>
      <c r="Q50" s="30">
        <f>IF(DAY(DezembroDom1)=1,IF(AND(YEAR(DezembroDom1)=AnoDoCalendário,MONTH(DezembroDom1)=12),DezembroDom1,""),IF(AND(YEAR(DezembroDom1+7)=AnoDoCalendário,MONTH(DezembroDom1+7)=12),DezembroDom1+7,""))</f>
        <v>44899</v>
      </c>
      <c r="S50" s="3"/>
      <c r="U50" s="5"/>
    </row>
    <row r="51" spans="1:21" ht="15" customHeight="1" x14ac:dyDescent="0.2">
      <c r="A51" s="24" t="s">
        <v>24</v>
      </c>
      <c r="C51" s="30">
        <f>IF(DAY(NovDom1)=1,IF(AND(YEAR(NovDom1+1)=AnoDoCalendário,MONTH(NovDom1+1)=11),NovDom1+1,""),IF(AND(YEAR(NovDom1+8)=AnoDoCalendário,MONTH(NovDom1+8)=11),NovDom1+8,""))</f>
        <v>44872</v>
      </c>
      <c r="D51" s="30">
        <f>IF(DAY(NovDom1)=1,IF(AND(YEAR(NovDom1+2)=AnoDoCalendário,MONTH(NovDom1+2)=11),NovDom1+2,""),IF(AND(YEAR(NovDom1+9)=AnoDoCalendário,MONTH(NovDom1+9)=11),NovDom1+9,""))</f>
        <v>44873</v>
      </c>
      <c r="E51" s="30">
        <f>IF(DAY(NovDom1)=1,IF(AND(YEAR(NovDom1+3)=AnoDoCalendário,MONTH(NovDom1+3)=11),NovDom1+3,""),IF(AND(YEAR(NovDom1+10)=AnoDoCalendário,MONTH(NovDom1+10)=11),NovDom1+10,""))</f>
        <v>44874</v>
      </c>
      <c r="F51" s="30">
        <f>IF(DAY(NovDom1)=1,IF(AND(YEAR(NovDom1+4)=AnoDoCalendário,MONTH(NovDom1+4)=11),NovDom1+4,""),IF(AND(YEAR(NovDom1+11)=AnoDoCalendário,MONTH(NovDom1+11)=11),NovDom1+11,""))</f>
        <v>44875</v>
      </c>
      <c r="G51" s="30">
        <f>IF(DAY(NovDom1)=1,IF(AND(YEAR(NovDom1+5)=AnoDoCalendário,MONTH(NovDom1+5)=11),NovDom1+5,""),IF(AND(YEAR(NovDom1+12)=AnoDoCalendário,MONTH(NovDom1+12)=11),NovDom1+12,""))</f>
        <v>44876</v>
      </c>
      <c r="H51" s="30">
        <f>IF(DAY(NovDom1)=1,IF(AND(YEAR(NovDom1+6)=AnoDoCalendário,MONTH(NovDom1+6)=11),NovDom1+6,""),IF(AND(YEAR(NovDom1+13)=AnoDoCalendário,MONTH(NovDom1+13)=11),NovDom1+13,""))</f>
        <v>44877</v>
      </c>
      <c r="I51" s="30">
        <f>IF(DAY(NovDom1)=1,IF(AND(YEAR(NovDom1+7)=AnoDoCalendário,MONTH(NovDom1+7)=11),NovDom1+7,""),IF(AND(YEAR(NovDom1+14)=AnoDoCalendário,MONTH(NovDom1+14)=11),NovDom1+14,""))</f>
        <v>44878</v>
      </c>
      <c r="J51" s="37"/>
      <c r="K51" s="30">
        <f>IF(DAY(DezembroDom1)=1,IF(AND(YEAR(DezembroDom1+1)=AnoDoCalendário,MONTH(DezembroDom1+1)=12),DezembroDom1+1,""),IF(AND(YEAR(DezembroDom1+8)=AnoDoCalendário,MONTH(DezembroDom1+8)=12),DezembroDom1+8,""))</f>
        <v>44900</v>
      </c>
      <c r="L51" s="30">
        <f>IF(DAY(DezembroDom1)=1,IF(AND(YEAR(DezembroDom1+2)=AnoDoCalendário,MONTH(DezembroDom1+2)=12),DezembroDom1+2,""),IF(AND(YEAR(DezembroDom1+9)=AnoDoCalendário,MONTH(DezembroDom1+9)=12),DezembroDom1+9,""))</f>
        <v>44901</v>
      </c>
      <c r="M51" s="30">
        <f>IF(DAY(DezembroDom1)=1,IF(AND(YEAR(DezembroDom1+3)=AnoDoCalendário,MONTH(DezembroDom1+3)=12),DezembroDom1+3,""),IF(AND(YEAR(DezembroDom1+10)=AnoDoCalendário,MONTH(DezembroDom1+10)=12),DezembroDom1+10,""))</f>
        <v>44902</v>
      </c>
      <c r="N51" s="30">
        <f>IF(DAY(DezembroDom1)=1,IF(AND(YEAR(DezembroDom1+4)=AnoDoCalendário,MONTH(DezembroDom1+4)=12),DezembroDom1+4,""),IF(AND(YEAR(DezembroDom1+11)=AnoDoCalendário,MONTH(DezembroDom1+11)=12),DezembroDom1+11,""))</f>
        <v>44903</v>
      </c>
      <c r="O51" s="30">
        <f>IF(DAY(DezembroDom1)=1,IF(AND(YEAR(DezembroDom1+5)=AnoDoCalendário,MONTH(DezembroDom1+5)=12),DezembroDom1+5,""),IF(AND(YEAR(DezembroDom1+12)=AnoDoCalendário,MONTH(DezembroDom1+12)=12),DezembroDom1+12,""))</f>
        <v>44904</v>
      </c>
      <c r="P51" s="30">
        <f>IF(DAY(DezembroDom1)=1,IF(AND(YEAR(DezembroDom1+6)=AnoDoCalendário,MONTH(DezembroDom1+6)=12),DezembroDom1+6,""),IF(AND(YEAR(DezembroDom1+13)=AnoDoCalendário,MONTH(DezembroDom1+13)=12),DezembroDom1+13,""))</f>
        <v>44905</v>
      </c>
      <c r="Q51" s="30">
        <f>IF(DAY(DezembroDom1)=1,IF(AND(YEAR(DezembroDom1+7)=AnoDoCalendário,MONTH(DezembroDom1+7)=12),DezembroDom1+7,""),IF(AND(YEAR(DezembroDom1+14)=AnoDoCalendário,MONTH(DezembroDom1+14)=12),DezembroDom1+14,""))</f>
        <v>44906</v>
      </c>
      <c r="S51" s="3"/>
      <c r="U51" s="35" t="s">
        <v>57</v>
      </c>
    </row>
    <row r="52" spans="1:21" ht="15" customHeight="1" x14ac:dyDescent="0.2">
      <c r="C52" s="30">
        <f>IF(DAY(NovDom1)=1,IF(AND(YEAR(NovDom1+8)=AnoDoCalendário,MONTH(NovDom1+8)=11),NovDom1+8,""),IF(AND(YEAR(NovDom1+15)=AnoDoCalendário,MONTH(NovDom1+15)=11),NovDom1+15,""))</f>
        <v>44879</v>
      </c>
      <c r="D52" s="30">
        <f>IF(DAY(NovDom1)=1,IF(AND(YEAR(NovDom1+9)=AnoDoCalendário,MONTH(NovDom1+9)=11),NovDom1+9,""),IF(AND(YEAR(NovDom1+16)=AnoDoCalendário,MONTH(NovDom1+16)=11),NovDom1+16,""))</f>
        <v>44880</v>
      </c>
      <c r="E52" s="30">
        <f>IF(DAY(NovDom1)=1,IF(AND(YEAR(NovDom1+10)=AnoDoCalendário,MONTH(NovDom1+10)=11),NovDom1+10,""),IF(AND(YEAR(NovDom1+17)=AnoDoCalendário,MONTH(NovDom1+17)=11),NovDom1+17,""))</f>
        <v>44881</v>
      </c>
      <c r="F52" s="30">
        <f>IF(DAY(NovDom1)=1,IF(AND(YEAR(NovDom1+11)=AnoDoCalendário,MONTH(NovDom1+11)=11),NovDom1+11,""),IF(AND(YEAR(NovDom1+18)=AnoDoCalendário,MONTH(NovDom1+18)=11),NovDom1+18,""))</f>
        <v>44882</v>
      </c>
      <c r="G52" s="30">
        <f>IF(DAY(NovDom1)=1,IF(AND(YEAR(NovDom1+12)=AnoDoCalendário,MONTH(NovDom1+12)=11),NovDom1+12,""),IF(AND(YEAR(NovDom1+19)=AnoDoCalendário,MONTH(NovDom1+19)=11),NovDom1+19,""))</f>
        <v>44883</v>
      </c>
      <c r="H52" s="30">
        <f>IF(DAY(NovDom1)=1,IF(AND(YEAR(NovDom1+13)=AnoDoCalendário,MONTH(NovDom1+13)=11),NovDom1+13,""),IF(AND(YEAR(NovDom1+20)=AnoDoCalendário,MONTH(NovDom1+20)=11),NovDom1+20,""))</f>
        <v>44884</v>
      </c>
      <c r="I52" s="30">
        <f>IF(DAY(NovDom1)=1,IF(AND(YEAR(NovDom1+14)=AnoDoCalendário,MONTH(NovDom1+14)=11),NovDom1+14,""),IF(AND(YEAR(NovDom1+21)=AnoDoCalendário,MONTH(NovDom1+21)=11),NovDom1+21,""))</f>
        <v>44885</v>
      </c>
      <c r="J52" s="37"/>
      <c r="K52" s="30">
        <f>IF(DAY(DezembroDom1)=1,IF(AND(YEAR(DezembroDom1+8)=AnoDoCalendário,MONTH(DezembroDom1+8)=12),DezembroDom1+8,""),IF(AND(YEAR(DezembroDom1+15)=AnoDoCalendário,MONTH(DezembroDom1+15)=12),DezembroDom1+15,""))</f>
        <v>44907</v>
      </c>
      <c r="L52" s="30">
        <f>IF(DAY(DezembroDom1)=1,IF(AND(YEAR(DezembroDom1+9)=AnoDoCalendário,MONTH(DezembroDom1+9)=12),DezembroDom1+9,""),IF(AND(YEAR(DezembroDom1+16)=AnoDoCalendário,MONTH(DezembroDom1+16)=12),DezembroDom1+16,""))</f>
        <v>44908</v>
      </c>
      <c r="M52" s="30">
        <f>IF(DAY(DezembroDom1)=1,IF(AND(YEAR(DezembroDom1+10)=AnoDoCalendário,MONTH(DezembroDom1+10)=12),DezembroDom1+10,""),IF(AND(YEAR(DezembroDom1+17)=AnoDoCalendário,MONTH(DezembroDom1+17)=12),DezembroDom1+17,""))</f>
        <v>44909</v>
      </c>
      <c r="N52" s="30">
        <f>IF(DAY(DezembroDom1)=1,IF(AND(YEAR(DezembroDom1+11)=AnoDoCalendário,MONTH(DezembroDom1+11)=12),DezembroDom1+11,""),IF(AND(YEAR(DezembroDom1+18)=AnoDoCalendário,MONTH(DezembroDom1+18)=12),DezembroDom1+18,""))</f>
        <v>44910</v>
      </c>
      <c r="O52" s="30">
        <f>IF(DAY(DezembroDom1)=1,IF(AND(YEAR(DezembroDom1+12)=AnoDoCalendário,MONTH(DezembroDom1+12)=12),DezembroDom1+12,""),IF(AND(YEAR(DezembroDom1+19)=AnoDoCalendário,MONTH(DezembroDom1+19)=12),DezembroDom1+19,""))</f>
        <v>44911</v>
      </c>
      <c r="P52" s="30">
        <f>IF(DAY(DezembroDom1)=1,IF(AND(YEAR(DezembroDom1+13)=AnoDoCalendário,MONTH(DezembroDom1+13)=12),DezembroDom1+13,""),IF(AND(YEAR(DezembroDom1+20)=AnoDoCalendário,MONTH(DezembroDom1+20)=12),DezembroDom1+20,""))</f>
        <v>44912</v>
      </c>
      <c r="Q52" s="30">
        <f>IF(DAY(DezembroDom1)=1,IF(AND(YEAR(DezembroDom1+14)=AnoDoCalendário,MONTH(DezembroDom1+14)=12),DezembroDom1+14,""),IF(AND(YEAR(DezembroDom1+21)=AnoDoCalendário,MONTH(DezembroDom1+21)=12),DezembroDom1+21,""))</f>
        <v>44913</v>
      </c>
      <c r="S52" s="3"/>
      <c r="U52" s="35"/>
    </row>
    <row r="53" spans="1:21" ht="15" customHeight="1" x14ac:dyDescent="0.2">
      <c r="C53" s="30">
        <f>IF(DAY(NovDom1)=1,IF(AND(YEAR(NovDom1+15)=AnoDoCalendário,MONTH(NovDom1+15)=11),NovDom1+15,""),IF(AND(YEAR(NovDom1+22)=AnoDoCalendário,MONTH(NovDom1+22)=11),NovDom1+22,""))</f>
        <v>44886</v>
      </c>
      <c r="D53" s="30">
        <f>IF(DAY(NovDom1)=1,IF(AND(YEAR(NovDom1+16)=AnoDoCalendário,MONTH(NovDom1+16)=11),NovDom1+16,""),IF(AND(YEAR(NovDom1+23)=AnoDoCalendário,MONTH(NovDom1+23)=11),NovDom1+23,""))</f>
        <v>44887</v>
      </c>
      <c r="E53" s="30">
        <f>IF(DAY(NovDom1)=1,IF(AND(YEAR(NovDom1+17)=AnoDoCalendário,MONTH(NovDom1+17)=11),NovDom1+17,""),IF(AND(YEAR(NovDom1+24)=AnoDoCalendário,MONTH(NovDom1+24)=11),NovDom1+24,""))</f>
        <v>44888</v>
      </c>
      <c r="F53" s="30">
        <f>IF(DAY(NovDom1)=1,IF(AND(YEAR(NovDom1+18)=AnoDoCalendário,MONTH(NovDom1+18)=11),NovDom1+18,""),IF(AND(YEAR(NovDom1+25)=AnoDoCalendário,MONTH(NovDom1+25)=11),NovDom1+25,""))</f>
        <v>44889</v>
      </c>
      <c r="G53" s="30">
        <f>IF(DAY(NovDom1)=1,IF(AND(YEAR(NovDom1+19)=AnoDoCalendário,MONTH(NovDom1+19)=11),NovDom1+19,""),IF(AND(YEAR(NovDom1+26)=AnoDoCalendário,MONTH(NovDom1+26)=11),NovDom1+26,""))</f>
        <v>44890</v>
      </c>
      <c r="H53" s="30">
        <f>IF(DAY(NovDom1)=1,IF(AND(YEAR(NovDom1+20)=AnoDoCalendário,MONTH(NovDom1+20)=11),NovDom1+20,""),IF(AND(YEAR(NovDom1+27)=AnoDoCalendário,MONTH(NovDom1+27)=11),NovDom1+27,""))</f>
        <v>44891</v>
      </c>
      <c r="I53" s="30">
        <f>IF(DAY(NovDom1)=1,IF(AND(YEAR(NovDom1+21)=AnoDoCalendário,MONTH(NovDom1+21)=11),NovDom1+21,""),IF(AND(YEAR(NovDom1+28)=AnoDoCalendário,MONTH(NovDom1+28)=11),NovDom1+28,""))</f>
        <v>44892</v>
      </c>
      <c r="J53" s="37"/>
      <c r="K53" s="30">
        <f>IF(DAY(DezembroDom1)=1,IF(AND(YEAR(DezembroDom1+15)=AnoDoCalendário,MONTH(DezembroDom1+15)=12),DezembroDom1+15,""),IF(AND(YEAR(DezembroDom1+22)=AnoDoCalendário,MONTH(DezembroDom1+22)=12),DezembroDom1+22,""))</f>
        <v>44914</v>
      </c>
      <c r="L53" s="30">
        <f>IF(DAY(DezembroDom1)=1,IF(AND(YEAR(DezembroDom1+16)=AnoDoCalendário,MONTH(DezembroDom1+16)=12),DezembroDom1+16,""),IF(AND(YEAR(DezembroDom1+23)=AnoDoCalendário,MONTH(DezembroDom1+23)=12),DezembroDom1+23,""))</f>
        <v>44915</v>
      </c>
      <c r="M53" s="30">
        <f>IF(DAY(DezembroDom1)=1,IF(AND(YEAR(DezembroDom1+17)=AnoDoCalendário,MONTH(DezembroDom1+17)=12),DezembroDom1+17,""),IF(AND(YEAR(DezembroDom1+24)=AnoDoCalendário,MONTH(DezembroDom1+24)=12),DezembroDom1+24,""))</f>
        <v>44916</v>
      </c>
      <c r="N53" s="30">
        <f>IF(DAY(DezembroDom1)=1,IF(AND(YEAR(DezembroDom1+18)=AnoDoCalendário,MONTH(DezembroDom1+18)=12),DezembroDom1+18,""),IF(AND(YEAR(DezembroDom1+25)=AnoDoCalendário,MONTH(DezembroDom1+25)=12),DezembroDom1+25,""))</f>
        <v>44917</v>
      </c>
      <c r="O53" s="30">
        <f>IF(DAY(DezembroDom1)=1,IF(AND(YEAR(DezembroDom1+19)=AnoDoCalendário,MONTH(DezembroDom1+19)=12),DezembroDom1+19,""),IF(AND(YEAR(DezembroDom1+26)=AnoDoCalendário,MONTH(DezembroDom1+26)=12),DezembroDom1+26,""))</f>
        <v>44918</v>
      </c>
      <c r="P53" s="30">
        <f>IF(DAY(DezembroDom1)=1,IF(AND(YEAR(DezembroDom1+20)=AnoDoCalendário,MONTH(DezembroDom1+20)=12),DezembroDom1+20,""),IF(AND(YEAR(DezembroDom1+27)=AnoDoCalendário,MONTH(DezembroDom1+27)=12),DezembroDom1+27,""))</f>
        <v>44919</v>
      </c>
      <c r="Q53" s="30">
        <f>IF(DAY(DezembroDom1)=1,IF(AND(YEAR(DezembroDom1+21)=AnoDoCalendário,MONTH(DezembroDom1+21)=12),DezembroDom1+21,""),IF(AND(YEAR(DezembroDom1+28)=AnoDoCalendário,MONTH(DezembroDom1+28)=12),DezembroDom1+28,""))</f>
        <v>44920</v>
      </c>
      <c r="S53" s="3"/>
      <c r="U53" s="35"/>
    </row>
    <row r="54" spans="1:21" ht="15" customHeight="1" x14ac:dyDescent="0.2">
      <c r="C54" s="30">
        <f>IF(DAY(NovDom1)=1,IF(AND(YEAR(NovDom1+22)=AnoDoCalendário,MONTH(NovDom1+22)=11),NovDom1+22,""),IF(AND(YEAR(NovDom1+29)=AnoDoCalendário,MONTH(NovDom1+29)=11),NovDom1+29,""))</f>
        <v>44893</v>
      </c>
      <c r="D54" s="30">
        <f>IF(DAY(NovDom1)=1,IF(AND(YEAR(NovDom1+23)=AnoDoCalendário,MONTH(NovDom1+23)=11),NovDom1+23,""),IF(AND(YEAR(NovDom1+30)=AnoDoCalendário,MONTH(NovDom1+30)=11),NovDom1+30,""))</f>
        <v>44894</v>
      </c>
      <c r="E54" s="30">
        <f>IF(DAY(NovDom1)=1,IF(AND(YEAR(NovDom1+24)=AnoDoCalendário,MONTH(NovDom1+24)=11),NovDom1+24,""),IF(AND(YEAR(NovDom1+31)=AnoDoCalendário,MONTH(NovDom1+31)=11),NovDom1+31,""))</f>
        <v>44895</v>
      </c>
      <c r="F54" s="30" t="str">
        <f>IF(DAY(NovDom1)=1,IF(AND(YEAR(NovDom1+25)=AnoDoCalendário,MONTH(NovDom1+25)=11),NovDom1+25,""),IF(AND(YEAR(NovDom1+32)=AnoDoCalendário,MONTH(NovDom1+32)=11),NovDom1+32,""))</f>
        <v/>
      </c>
      <c r="G54" s="30" t="str">
        <f>IF(DAY(NovDom1)=1,IF(AND(YEAR(NovDom1+26)=AnoDoCalendário,MONTH(NovDom1+26)=11),NovDom1+26,""),IF(AND(YEAR(NovDom1+33)=AnoDoCalendário,MONTH(NovDom1+33)=11),NovDom1+33,""))</f>
        <v/>
      </c>
      <c r="H54" s="30" t="str">
        <f>IF(DAY(NovDom1)=1,IF(AND(YEAR(NovDom1+27)=AnoDoCalendário,MONTH(NovDom1+27)=11),NovDom1+27,""),IF(AND(YEAR(NovDom1+34)=AnoDoCalendário,MONTH(NovDom1+34)=11),NovDom1+34,""))</f>
        <v/>
      </c>
      <c r="I54" s="30" t="str">
        <f>IF(DAY(NovDom1)=1,IF(AND(YEAR(NovDom1+28)=AnoDoCalendário,MONTH(NovDom1+28)=11),NovDom1+28,""),IF(AND(YEAR(NovDom1+35)=AnoDoCalendário,MONTH(NovDom1+35)=11),NovDom1+35,""))</f>
        <v/>
      </c>
      <c r="J54" s="37"/>
      <c r="K54" s="30">
        <f>IF(DAY(DezembroDom1)=1,IF(AND(YEAR(DezembroDom1+22)=AnoDoCalendário,MONTH(DezembroDom1+22)=12),DezembroDom1+22,""),IF(AND(YEAR(DezembroDom1+29)=AnoDoCalendário,MONTH(DezembroDom1+29)=12),DezembroDom1+29,""))</f>
        <v>44921</v>
      </c>
      <c r="L54" s="30">
        <f>IF(DAY(DezembroDom1)=1,IF(AND(YEAR(DezembroDom1+23)=AnoDoCalendário,MONTH(DezembroDom1+23)=12),DezembroDom1+23,""),IF(AND(YEAR(DezembroDom1+30)=AnoDoCalendário,MONTH(DezembroDom1+30)=12),DezembroDom1+30,""))</f>
        <v>44922</v>
      </c>
      <c r="M54" s="30">
        <f>IF(DAY(DezembroDom1)=1,IF(AND(YEAR(DezembroDom1+24)=AnoDoCalendário,MONTH(DezembroDom1+24)=12),DezembroDom1+24,""),IF(AND(YEAR(DezembroDom1+31)=AnoDoCalendário,MONTH(DezembroDom1+31)=12),DezembroDom1+31,""))</f>
        <v>44923</v>
      </c>
      <c r="N54" s="30">
        <f>IF(DAY(DezembroDom1)=1,IF(AND(YEAR(DezembroDom1+25)=AnoDoCalendário,MONTH(DezembroDom1+25)=12),DezembroDom1+25,""),IF(AND(YEAR(DezembroDom1+32)=AnoDoCalendário,MONTH(DezembroDom1+32)=12),DezembroDom1+32,""))</f>
        <v>44924</v>
      </c>
      <c r="O54" s="30">
        <f>IF(DAY(DezembroDom1)=1,IF(AND(YEAR(DezembroDom1+26)=AnoDoCalendário,MONTH(DezembroDom1+26)=12),DezembroDom1+26,""),IF(AND(YEAR(DezembroDom1+33)=AnoDoCalendário,MONTH(DezembroDom1+33)=12),DezembroDom1+33,""))</f>
        <v>44925</v>
      </c>
      <c r="P54" s="30">
        <f>IF(DAY(DezembroDom1)=1,IF(AND(YEAR(DezembroDom1+27)=AnoDoCalendário,MONTH(DezembroDom1+27)=12),DezembroDom1+27,""),IF(AND(YEAR(DezembroDom1+34)=AnoDoCalendário,MONTH(DezembroDom1+34)=12),DezembroDom1+34,""))</f>
        <v>44926</v>
      </c>
      <c r="Q54" s="30" t="str">
        <f>IF(DAY(DezembroDom1)=1,IF(AND(YEAR(DezembroDom1+28)=AnoDoCalendário,MONTH(DezembroDom1+28)=12),DezembroDom1+28,""),IF(AND(YEAR(DezembroDom1+35)=AnoDoCalendário,MONTH(DezembroDom1+35)=12),DezembroDom1+35,""))</f>
        <v/>
      </c>
      <c r="S54" s="3"/>
      <c r="U54" s="35"/>
    </row>
    <row r="55" spans="1:21" ht="15" customHeight="1" x14ac:dyDescent="0.2">
      <c r="C55" s="30" t="str">
        <f>IF(DAY(NovDom1)=1,IF(AND(YEAR(NovDom1+29)=AnoDoCalendário,MONTH(NovDom1+29)=11),NovDom1+29,""),IF(AND(YEAR(NovDom1+36)=AnoDoCalendário,MONTH(NovDom1+36)=11),NovDom1+36,""))</f>
        <v/>
      </c>
      <c r="D55" s="30" t="str">
        <f>IF(DAY(NovDom1)=1,IF(AND(YEAR(NovDom1+30)=AnoDoCalendário,MONTH(NovDom1+30)=11),NovDom1+30,""),IF(AND(YEAR(NovDom1+37)=AnoDoCalendário,MONTH(NovDom1+37)=11),NovDom1+37,""))</f>
        <v/>
      </c>
      <c r="E55" s="30" t="str">
        <f>IF(DAY(NovDom1)=1,IF(AND(YEAR(NovDom1+31)=AnoDoCalendário,MONTH(NovDom1+31)=11),NovDom1+31,""),IF(AND(YEAR(NovDom1+38)=AnoDoCalendário,MONTH(NovDom1+38)=11),NovDom1+38,""))</f>
        <v/>
      </c>
      <c r="F55" s="30" t="str">
        <f>IF(DAY(NovDom1)=1,IF(AND(YEAR(NovDom1+32)=AnoDoCalendário,MONTH(NovDom1+32)=11),NovDom1+32,""),IF(AND(YEAR(NovDom1+39)=AnoDoCalendário,MONTH(NovDom1+39)=11),NovDom1+39,""))</f>
        <v/>
      </c>
      <c r="G55" s="30" t="str">
        <f>IF(DAY(NovDom1)=1,IF(AND(YEAR(NovDom1+33)=AnoDoCalendário,MONTH(NovDom1+33)=11),NovDom1+33,""),IF(AND(YEAR(NovDom1+40)=AnoDoCalendário,MONTH(NovDom1+40)=11),NovDom1+40,""))</f>
        <v/>
      </c>
      <c r="H55" s="30" t="str">
        <f>IF(DAY(NovDom1)=1,IF(AND(YEAR(NovDom1+34)=AnoDoCalendário,MONTH(NovDom1+34)=11),NovDom1+34,""),IF(AND(YEAR(NovDom1+41)=AnoDoCalendário,MONTH(NovDom1+41)=11),NovDom1+41,""))</f>
        <v/>
      </c>
      <c r="I55" s="30" t="str">
        <f>IF(DAY(NovDom1)=1,IF(AND(YEAR(NovDom1+35)=AnoDoCalendário,MONTH(NovDom1+35)=11),NovDom1+35,""),IF(AND(YEAR(NovDom1+42)=AnoDoCalendário,MONTH(NovDom1+42)=11),NovDom1+42,""))</f>
        <v/>
      </c>
      <c r="J55" s="37"/>
      <c r="K55" s="30" t="str">
        <f>IF(DAY(DezembroDom1)=1,IF(AND(YEAR(DezembroDom1+29)=AnoDoCalendário,MONTH(DezembroDom1+29)=12),DezembroDom1+29,""),IF(AND(YEAR(DezembroDom1+36)=AnoDoCalendário,MONTH(DezembroDom1+36)=12),DezembroDom1+36,""))</f>
        <v/>
      </c>
      <c r="L55" s="30" t="str">
        <f>IF(DAY(DezembroDom1)=1,IF(AND(YEAR(DezembroDom1+30)=AnoDoCalendário,MONTH(DezembroDom1+30)=12),DezembroDom1+30,""),IF(AND(YEAR(DezembroDom1+37)=AnoDoCalendário,MONTH(DezembroDom1+37)=12),DezembroDom1+37,""))</f>
        <v/>
      </c>
      <c r="M55" s="30" t="str">
        <f>IF(DAY(DezembroDom1)=1,IF(AND(YEAR(DezembroDom1+31)=AnoDoCalendário,MONTH(DezembroDom1+31)=12),DezembroDom1+31,""),IF(AND(YEAR(DezembroDom1+38)=AnoDoCalendário,MONTH(DezembroDom1+38)=12),DezembroDom1+38,""))</f>
        <v/>
      </c>
      <c r="N55" s="30" t="str">
        <f>IF(DAY(DezembroDom1)=1,IF(AND(YEAR(DezembroDom1+32)=AnoDoCalendário,MONTH(DezembroDom1+32)=12),DezembroDom1+32,""),IF(AND(YEAR(DezembroDom1+39)=AnoDoCalendário,MONTH(DezembroDom1+39)=12),DezembroDom1+39,""))</f>
        <v/>
      </c>
      <c r="O55" s="30" t="str">
        <f>IF(DAY(DezembroDom1)=1,IF(AND(YEAR(DezembroDom1+33)=AnoDoCalendário,MONTH(DezembroDom1+33)=12),DezembroDom1+33,""),IF(AND(YEAR(DezembroDom1+40)=AnoDoCalendário,MONTH(DezembroDom1+40)=12),DezembroDom1+40,""))</f>
        <v/>
      </c>
      <c r="P55" s="30" t="str">
        <f>IF(DAY(DezembroDom1)=1,IF(AND(YEAR(DezembroDom1+34)=AnoDoCalendário,MONTH(DezembroDom1+34)=12),DezembroDom1+34,""),IF(AND(YEAR(DezembroDom1+41)=AnoDoCalendário,MONTH(DezembroDom1+41)=12),DezembroDom1+41,""))</f>
        <v/>
      </c>
      <c r="Q55" s="30" t="str">
        <f>IF(DAY(DezembroDom1)=1,IF(AND(YEAR(DezembroDom1+35)=AnoDoCalendário,MONTH(DezembroDom1+35)=12),DezembroDom1+35,""),IF(AND(YEAR(DezembroDom1+42)=AnoDoCalendário,MONTH(DezembroDom1+42)=12),DezembroDom1+42,""))</f>
        <v/>
      </c>
      <c r="S55" s="3"/>
      <c r="U55" s="35"/>
    </row>
    <row r="56" spans="1:21" ht="15" customHeight="1" x14ac:dyDescent="0.2">
      <c r="U56" s="4"/>
    </row>
    <row r="57" spans="1:21" ht="15" customHeight="1" x14ac:dyDescent="0.2">
      <c r="U57" s="4"/>
    </row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4">
    <mergeCell ref="C1:F1"/>
    <mergeCell ref="C3:I3"/>
    <mergeCell ref="K3:Q3"/>
    <mergeCell ref="U51:U55"/>
    <mergeCell ref="C39:I39"/>
    <mergeCell ref="K39:Q39"/>
    <mergeCell ref="C48:I48"/>
    <mergeCell ref="K48:Q48"/>
    <mergeCell ref="C12:I12"/>
    <mergeCell ref="K12:Q12"/>
    <mergeCell ref="C21:I21"/>
    <mergeCell ref="K21:Q21"/>
    <mergeCell ref="C30:I30"/>
    <mergeCell ref="K30:Q30"/>
  </mergeCells>
  <phoneticPr fontId="6" type="noConversion"/>
  <dataValidations count="1">
    <dataValidation allowBlank="1" showInputMessage="1" showErrorMessage="1" errorTitle="Ano Inválido" error="Introduza um ano de 1900 a 9999 ou utilize a barra de deslocamento para encontrar um ano." sqref="C1" xr:uid="{00000000-0002-0000-0000-000000000000}"/>
  </dataValidations>
  <printOptions horizontalCentered="1" verticalCentered="1"/>
  <pageMargins left="0.5" right="0.5" top="0.5" bottom="0.5" header="0.3" footer="0.3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otões">
              <controlPr defaultSize="0" print="0" autoPict="0" altText="Use the spinner button to change calendar year or enter year in cell C1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TM16410228</ap:Template>
  <ap:TotalTime>0</ap:TotalTime>
  <ap:DocSecurity>0</ap:DocSecurity>
  <ap:ScaleCrop>false</ap:ScaleCrop>
  <ap:HeadingPairs>
    <vt:vector baseType="variant" size="4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ap:HeadingPairs>
  <ap:TitlesOfParts>
    <vt:vector baseType="lpstr" size="4">
      <vt:lpstr>Início</vt:lpstr>
      <vt:lpstr>Calendário Anual</vt:lpstr>
      <vt:lpstr>AnoDoCalendário</vt:lpstr>
      <vt:lpstr>'Calendário Anual'!Área_de_Impressão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2022-01-03T23:06:45Z</dcterms:created>
  <dcterms:modified xsi:type="dcterms:W3CDTF">2022-01-28T11:49:21Z</dcterms:modified>
</cp:coreProperties>
</file>