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TG\Desktop\pt-PT\"/>
    </mc:Choice>
  </mc:AlternateContent>
  <bookViews>
    <workbookView xWindow="0" yWindow="0" windowWidth="15360" windowHeight="7515"/>
  </bookViews>
  <sheets>
    <sheet name="Calendário de Despesas" sheetId="8" r:id="rId1"/>
  </sheets>
  <definedNames>
    <definedName name="AbrDom1">DATE(AnoDoCalendário,4,1)-WEEKDAY(DATE(AnoDoCalendário,4,1),2)</definedName>
    <definedName name="AgoDom1">DATE(AnoDoCalendário,8,1)-WEEKDAY(DATE(AnoDoCalendário,8,1),2)</definedName>
    <definedName name="AnoDoCalendário">'Calendário de Despesas'!Year1</definedName>
    <definedName name="_xlnm.Print_Area" localSheetId="0">'Calendário de Despesas'!$B$2:$P$696</definedName>
    <definedName name="DezDom1">DATE(AnoDoCalendário,12,1)-WEEKDAY(DATE(AnoDoCalendário,12,1),2)</definedName>
    <definedName name="FevDom1">DATE(AnoDoCalendário,2,1)-WEEKDAY(DATE(AnoDoCalendário,2,1),2)</definedName>
    <definedName name="InícioDoMês">'Calendário de Despesas'!$B$4</definedName>
    <definedName name="JanDom1">DATE(AnoDoCalendário,1,1)-WEEKDAY(DATE(AnoDoCalendário,1,1),2)</definedName>
    <definedName name="JulDom1">DATE(AnoDoCalendário,7,1)-WEEKDAY(DATE(AnoDoCalendário,7,1),2)</definedName>
    <definedName name="JunDom1">DATE(AnoDoCalendário,6,1)-WEEKDAY(DATE(AnoDoCalendário,6,1),2)</definedName>
    <definedName name="MaiDom1">DATE(AnoDoCalendário,5,1)-WEEKDAY(DATE(AnoDoCalendário,5,1),2)</definedName>
    <definedName name="MarDom1">DATE(AnoDoCalendário,3,1)-WEEKDAY(DATE(AnoDoCalendário,3,1),2)</definedName>
    <definedName name="Mês1" localSheetId="0">'Calendário de Despesas'!$B$3</definedName>
    <definedName name="NovDom1">DATE(AnoDoCalendário,11,1)-WEEKDAY(DATE(AnoDoCalendário,11,1),2)</definedName>
    <definedName name="OutDom1">DATE(AnoDoCalendário,10,1)-WEEKDAY(DATE(AnoDoCalendário,10,1),2)</definedName>
    <definedName name="SetDom1">DATE(AnoDoCalendário,9,1)-WEEKDAY(DATE(AnoDoCalendário,9,1),2)</definedName>
    <definedName name="Year1" localSheetId="0">VALUE(LEFT('Calendário de Despesas'!$B$1,4))</definedName>
  </definedNames>
  <calcPr calcId="162913"/>
</workbook>
</file>

<file path=xl/calcChain.xml><?xml version="1.0" encoding="utf-8"?>
<calcChain xmlns="http://schemas.openxmlformats.org/spreadsheetml/2006/main">
  <c r="B1" i="8" l="1"/>
  <c r="F583" i="8" l="1"/>
  <c r="F641" i="8"/>
  <c r="F467" i="8"/>
  <c r="F525" i="8"/>
  <c r="F351" i="8"/>
  <c r="F409" i="8"/>
  <c r="F235" i="8"/>
  <c r="F293" i="8"/>
  <c r="F119" i="8"/>
  <c r="F177" i="8"/>
  <c r="F3" i="8"/>
  <c r="F61" i="8"/>
  <c r="N51" i="8"/>
  <c r="J51" i="8"/>
  <c r="F51" i="8"/>
  <c r="B51" i="8"/>
  <c r="L42" i="8"/>
  <c r="H42" i="8"/>
  <c r="D42" i="8"/>
  <c r="N6" i="8"/>
  <c r="J6" i="8"/>
  <c r="F6" i="8"/>
  <c r="B6" i="8"/>
  <c r="L51" i="8"/>
  <c r="H51" i="8"/>
  <c r="D51" i="8"/>
  <c r="N42" i="8"/>
  <c r="J42" i="8"/>
  <c r="F42" i="8"/>
  <c r="B42" i="8"/>
  <c r="L6" i="8"/>
  <c r="H6" i="8"/>
  <c r="D6" i="8"/>
  <c r="N689" i="8"/>
  <c r="J689" i="8"/>
  <c r="F689" i="8"/>
  <c r="B689" i="8"/>
  <c r="L680" i="8"/>
  <c r="H680" i="8"/>
  <c r="D680" i="8"/>
  <c r="N644" i="8"/>
  <c r="B653" i="8" s="1"/>
  <c r="D653" i="8" s="1"/>
  <c r="F653" i="8" s="1"/>
  <c r="H653" i="8" s="1"/>
  <c r="J653" i="8" s="1"/>
  <c r="L653" i="8" s="1"/>
  <c r="N653" i="8" s="1"/>
  <c r="B662" i="8" s="1"/>
  <c r="D662" i="8" s="1"/>
  <c r="F662" i="8" s="1"/>
  <c r="H662" i="8" s="1"/>
  <c r="J662" i="8" s="1"/>
  <c r="L662" i="8" s="1"/>
  <c r="N662" i="8" s="1"/>
  <c r="B671" i="8" s="1"/>
  <c r="D671" i="8" s="1"/>
  <c r="F671" i="8" s="1"/>
  <c r="H671" i="8" s="1"/>
  <c r="J671" i="8" s="1"/>
  <c r="L671" i="8" s="1"/>
  <c r="N671" i="8" s="1"/>
  <c r="J644" i="8"/>
  <c r="F644" i="8"/>
  <c r="B644" i="8"/>
  <c r="L631" i="8"/>
  <c r="H631" i="8"/>
  <c r="D631" i="8"/>
  <c r="N622" i="8"/>
  <c r="J622" i="8"/>
  <c r="F622" i="8"/>
  <c r="B622" i="8"/>
  <c r="L586" i="8"/>
  <c r="H586" i="8"/>
  <c r="D586" i="8"/>
  <c r="N573" i="8"/>
  <c r="J573" i="8"/>
  <c r="F573" i="8"/>
  <c r="B573" i="8"/>
  <c r="L564" i="8"/>
  <c r="H564" i="8"/>
  <c r="D564" i="8"/>
  <c r="N528" i="8"/>
  <c r="B537" i="8" s="1"/>
  <c r="D537" i="8" s="1"/>
  <c r="F537" i="8" s="1"/>
  <c r="H537" i="8" s="1"/>
  <c r="J537" i="8" s="1"/>
  <c r="L537" i="8" s="1"/>
  <c r="N537" i="8" s="1"/>
  <c r="B546" i="8" s="1"/>
  <c r="D546" i="8" s="1"/>
  <c r="F546" i="8" s="1"/>
  <c r="H546" i="8" s="1"/>
  <c r="J546" i="8" s="1"/>
  <c r="L546" i="8" s="1"/>
  <c r="N546" i="8" s="1"/>
  <c r="B555" i="8" s="1"/>
  <c r="D555" i="8" s="1"/>
  <c r="F555" i="8" s="1"/>
  <c r="H555" i="8" s="1"/>
  <c r="J555" i="8" s="1"/>
  <c r="L555" i="8" s="1"/>
  <c r="N555" i="8" s="1"/>
  <c r="J528" i="8"/>
  <c r="F528" i="8"/>
  <c r="B528" i="8"/>
  <c r="L515" i="8"/>
  <c r="H515" i="8"/>
  <c r="D515" i="8"/>
  <c r="N506" i="8"/>
  <c r="J506" i="8"/>
  <c r="F506" i="8"/>
  <c r="B506" i="8"/>
  <c r="L470" i="8"/>
  <c r="H470" i="8"/>
  <c r="D470" i="8"/>
  <c r="N457" i="8"/>
  <c r="J457" i="8"/>
  <c r="F457" i="8"/>
  <c r="B457" i="8"/>
  <c r="L448" i="8"/>
  <c r="H448" i="8"/>
  <c r="D448" i="8"/>
  <c r="N412" i="8"/>
  <c r="B421" i="8" s="1"/>
  <c r="D421" i="8" s="1"/>
  <c r="F421" i="8" s="1"/>
  <c r="H421" i="8" s="1"/>
  <c r="J421" i="8" s="1"/>
  <c r="L421" i="8" s="1"/>
  <c r="N421" i="8" s="1"/>
  <c r="B430" i="8" s="1"/>
  <c r="D430" i="8" s="1"/>
  <c r="F430" i="8" s="1"/>
  <c r="H430" i="8" s="1"/>
  <c r="J430" i="8" s="1"/>
  <c r="L430" i="8" s="1"/>
  <c r="N430" i="8" s="1"/>
  <c r="B439" i="8" s="1"/>
  <c r="D439" i="8" s="1"/>
  <c r="F439" i="8" s="1"/>
  <c r="H439" i="8" s="1"/>
  <c r="J439" i="8" s="1"/>
  <c r="L439" i="8" s="1"/>
  <c r="N439" i="8" s="1"/>
  <c r="J412" i="8"/>
  <c r="F412" i="8"/>
  <c r="B412" i="8"/>
  <c r="L399" i="8"/>
  <c r="H399" i="8"/>
  <c r="D399" i="8"/>
  <c r="N390" i="8"/>
  <c r="J390" i="8"/>
  <c r="F390" i="8"/>
  <c r="B390" i="8"/>
  <c r="L354" i="8"/>
  <c r="H354" i="8"/>
  <c r="D354" i="8"/>
  <c r="N341" i="8"/>
  <c r="J341" i="8"/>
  <c r="F341" i="8"/>
  <c r="B341" i="8"/>
  <c r="L332" i="8"/>
  <c r="H332" i="8"/>
  <c r="D332" i="8"/>
  <c r="N296" i="8"/>
  <c r="B305" i="8" s="1"/>
  <c r="D305" i="8" s="1"/>
  <c r="F305" i="8" s="1"/>
  <c r="H305" i="8" s="1"/>
  <c r="J305" i="8" s="1"/>
  <c r="L305" i="8" s="1"/>
  <c r="N305" i="8" s="1"/>
  <c r="B314" i="8" s="1"/>
  <c r="D314" i="8" s="1"/>
  <c r="F314" i="8" s="1"/>
  <c r="H314" i="8" s="1"/>
  <c r="J314" i="8" s="1"/>
  <c r="L314" i="8" s="1"/>
  <c r="N314" i="8" s="1"/>
  <c r="B323" i="8" s="1"/>
  <c r="D323" i="8" s="1"/>
  <c r="F323" i="8" s="1"/>
  <c r="H323" i="8" s="1"/>
  <c r="J323" i="8" s="1"/>
  <c r="L323" i="8" s="1"/>
  <c r="N323" i="8" s="1"/>
  <c r="J296" i="8"/>
  <c r="F296" i="8"/>
  <c r="B296" i="8"/>
  <c r="L283" i="8"/>
  <c r="H283" i="8"/>
  <c r="D283" i="8"/>
  <c r="N274" i="8"/>
  <c r="J274" i="8"/>
  <c r="F274" i="8"/>
  <c r="B274" i="8"/>
  <c r="L238" i="8"/>
  <c r="H238" i="8"/>
  <c r="D238" i="8"/>
  <c r="N225" i="8"/>
  <c r="H689" i="8"/>
  <c r="N680" i="8"/>
  <c r="F680" i="8"/>
  <c r="L644" i="8"/>
  <c r="D644" i="8"/>
  <c r="J631" i="8"/>
  <c r="B631" i="8"/>
  <c r="H622" i="8"/>
  <c r="N586" i="8"/>
  <c r="B595" i="8" s="1"/>
  <c r="D595" i="8" s="1"/>
  <c r="F595" i="8" s="1"/>
  <c r="H595" i="8" s="1"/>
  <c r="J595" i="8" s="1"/>
  <c r="L595" i="8" s="1"/>
  <c r="N595" i="8" s="1"/>
  <c r="B604" i="8" s="1"/>
  <c r="D604" i="8" s="1"/>
  <c r="F604" i="8" s="1"/>
  <c r="H604" i="8" s="1"/>
  <c r="J604" i="8" s="1"/>
  <c r="L604" i="8" s="1"/>
  <c r="N604" i="8" s="1"/>
  <c r="B613" i="8" s="1"/>
  <c r="D613" i="8" s="1"/>
  <c r="F613" i="8" s="1"/>
  <c r="H613" i="8" s="1"/>
  <c r="J613" i="8" s="1"/>
  <c r="L613" i="8" s="1"/>
  <c r="N613" i="8" s="1"/>
  <c r="F586" i="8"/>
  <c r="L573" i="8"/>
  <c r="D573" i="8"/>
  <c r="J564" i="8"/>
  <c r="B564" i="8"/>
  <c r="H528" i="8"/>
  <c r="N515" i="8"/>
  <c r="F515" i="8"/>
  <c r="L506" i="8"/>
  <c r="D506" i="8"/>
  <c r="J470" i="8"/>
  <c r="B470" i="8"/>
  <c r="H457" i="8"/>
  <c r="N448" i="8"/>
  <c r="F448" i="8"/>
  <c r="L412" i="8"/>
  <c r="D412" i="8"/>
  <c r="J399" i="8"/>
  <c r="B399" i="8"/>
  <c r="H390" i="8"/>
  <c r="N354" i="8"/>
  <c r="B363" i="8" s="1"/>
  <c r="D363" i="8" s="1"/>
  <c r="F363" i="8" s="1"/>
  <c r="H363" i="8" s="1"/>
  <c r="J363" i="8" s="1"/>
  <c r="L363" i="8" s="1"/>
  <c r="N363" i="8" s="1"/>
  <c r="B372" i="8" s="1"/>
  <c r="D372" i="8" s="1"/>
  <c r="F372" i="8" s="1"/>
  <c r="H372" i="8" s="1"/>
  <c r="J372" i="8" s="1"/>
  <c r="L372" i="8" s="1"/>
  <c r="N372" i="8" s="1"/>
  <c r="B381" i="8" s="1"/>
  <c r="D381" i="8" s="1"/>
  <c r="F381" i="8" s="1"/>
  <c r="H381" i="8" s="1"/>
  <c r="J381" i="8" s="1"/>
  <c r="L381" i="8" s="1"/>
  <c r="N381" i="8" s="1"/>
  <c r="F354" i="8"/>
  <c r="L341" i="8"/>
  <c r="D341" i="8"/>
  <c r="J332" i="8"/>
  <c r="B332" i="8"/>
  <c r="H296" i="8"/>
  <c r="N283" i="8"/>
  <c r="F283" i="8"/>
  <c r="L274" i="8"/>
  <c r="D274" i="8"/>
  <c r="J238" i="8"/>
  <c r="B238" i="8"/>
  <c r="J225" i="8"/>
  <c r="F225" i="8"/>
  <c r="B225" i="8"/>
  <c r="L216" i="8"/>
  <c r="H216" i="8"/>
  <c r="D216" i="8"/>
  <c r="N180" i="8"/>
  <c r="B189" i="8" s="1"/>
  <c r="D189" i="8" s="1"/>
  <c r="F189" i="8" s="1"/>
  <c r="H189" i="8" s="1"/>
  <c r="J189" i="8" s="1"/>
  <c r="L189" i="8" s="1"/>
  <c r="N189" i="8" s="1"/>
  <c r="B198" i="8" s="1"/>
  <c r="D198" i="8" s="1"/>
  <c r="F198" i="8" s="1"/>
  <c r="H198" i="8" s="1"/>
  <c r="J198" i="8" s="1"/>
  <c r="L198" i="8" s="1"/>
  <c r="N198" i="8" s="1"/>
  <c r="B207" i="8" s="1"/>
  <c r="D207" i="8" s="1"/>
  <c r="F207" i="8" s="1"/>
  <c r="H207" i="8" s="1"/>
  <c r="J207" i="8" s="1"/>
  <c r="L207" i="8" s="1"/>
  <c r="N207" i="8" s="1"/>
  <c r="J180" i="8"/>
  <c r="F180" i="8"/>
  <c r="B180" i="8"/>
  <c r="L167" i="8"/>
  <c r="H167" i="8"/>
  <c r="D167" i="8"/>
  <c r="N158" i="8"/>
  <c r="J158" i="8"/>
  <c r="F158" i="8"/>
  <c r="B158" i="8"/>
  <c r="L122" i="8"/>
  <c r="H122" i="8"/>
  <c r="D122" i="8"/>
  <c r="N109" i="8"/>
  <c r="J109" i="8"/>
  <c r="F109" i="8"/>
  <c r="B109" i="8"/>
  <c r="L100" i="8"/>
  <c r="H100" i="8"/>
  <c r="D100" i="8"/>
  <c r="N64" i="8"/>
  <c r="B73" i="8" s="1"/>
  <c r="D73" i="8" s="1"/>
  <c r="F73" i="8" s="1"/>
  <c r="H73" i="8" s="1"/>
  <c r="J73" i="8" s="1"/>
  <c r="L73" i="8" s="1"/>
  <c r="N73" i="8" s="1"/>
  <c r="B82" i="8" s="1"/>
  <c r="D82" i="8" s="1"/>
  <c r="F82" i="8" s="1"/>
  <c r="H82" i="8" s="1"/>
  <c r="J82" i="8" s="1"/>
  <c r="L82" i="8" s="1"/>
  <c r="N82" i="8" s="1"/>
  <c r="B91" i="8" s="1"/>
  <c r="D91" i="8" s="1"/>
  <c r="F91" i="8" s="1"/>
  <c r="H91" i="8" s="1"/>
  <c r="J91" i="8" s="1"/>
  <c r="L91" i="8" s="1"/>
  <c r="N91" i="8" s="1"/>
  <c r="J64" i="8"/>
  <c r="F64" i="8"/>
  <c r="B64" i="8"/>
  <c r="L689" i="8"/>
  <c r="D689" i="8"/>
  <c r="J680" i="8"/>
  <c r="H644" i="8"/>
  <c r="F631" i="8"/>
  <c r="D622" i="8"/>
  <c r="B586" i="8"/>
  <c r="N564" i="8"/>
  <c r="L528" i="8"/>
  <c r="J515" i="8"/>
  <c r="H506" i="8"/>
  <c r="F470" i="8"/>
  <c r="D457" i="8"/>
  <c r="B448" i="8"/>
  <c r="N399" i="8"/>
  <c r="L390" i="8"/>
  <c r="J354" i="8"/>
  <c r="H341" i="8"/>
  <c r="F332" i="8"/>
  <c r="D296" i="8"/>
  <c r="B283" i="8"/>
  <c r="N238" i="8"/>
  <c r="B247" i="8" s="1"/>
  <c r="D247" i="8" s="1"/>
  <c r="F247" i="8" s="1"/>
  <c r="H247" i="8" s="1"/>
  <c r="J247" i="8" s="1"/>
  <c r="L247" i="8" s="1"/>
  <c r="N247" i="8" s="1"/>
  <c r="B256" i="8" s="1"/>
  <c r="D256" i="8" s="1"/>
  <c r="F256" i="8" s="1"/>
  <c r="H256" i="8" s="1"/>
  <c r="J256" i="8" s="1"/>
  <c r="L256" i="8" s="1"/>
  <c r="N256" i="8" s="1"/>
  <c r="B265" i="8" s="1"/>
  <c r="D265" i="8" s="1"/>
  <c r="F265" i="8" s="1"/>
  <c r="H265" i="8" s="1"/>
  <c r="J265" i="8" s="1"/>
  <c r="L265" i="8" s="1"/>
  <c r="N265" i="8" s="1"/>
  <c r="L225" i="8"/>
  <c r="D225" i="8"/>
  <c r="J216" i="8"/>
  <c r="B216" i="8"/>
  <c r="H180" i="8"/>
  <c r="N167" i="8"/>
  <c r="F167" i="8"/>
  <c r="L158" i="8"/>
  <c r="D158" i="8"/>
  <c r="J122" i="8"/>
  <c r="B122" i="8"/>
  <c r="H109" i="8"/>
  <c r="N100" i="8"/>
  <c r="F100" i="8"/>
  <c r="L64" i="8"/>
  <c r="D64" i="8"/>
  <c r="B680" i="8"/>
  <c r="N631" i="8"/>
  <c r="L622" i="8"/>
  <c r="J586" i="8"/>
  <c r="H573" i="8"/>
  <c r="F564" i="8"/>
  <c r="D528" i="8"/>
  <c r="B515" i="8"/>
  <c r="N470" i="8"/>
  <c r="B479" i="8" s="1"/>
  <c r="D479" i="8" s="1"/>
  <c r="F479" i="8" s="1"/>
  <c r="H479" i="8" s="1"/>
  <c r="J479" i="8" s="1"/>
  <c r="L479" i="8" s="1"/>
  <c r="N479" i="8" s="1"/>
  <c r="B488" i="8" s="1"/>
  <c r="D488" i="8" s="1"/>
  <c r="F488" i="8" s="1"/>
  <c r="H488" i="8" s="1"/>
  <c r="J488" i="8" s="1"/>
  <c r="L488" i="8" s="1"/>
  <c r="N488" i="8" s="1"/>
  <c r="B497" i="8" s="1"/>
  <c r="D497" i="8" s="1"/>
  <c r="F497" i="8" s="1"/>
  <c r="H497" i="8" s="1"/>
  <c r="J497" i="8" s="1"/>
  <c r="L497" i="8" s="1"/>
  <c r="N497" i="8" s="1"/>
  <c r="L457" i="8"/>
  <c r="J448" i="8"/>
  <c r="H412" i="8"/>
  <c r="F399" i="8"/>
  <c r="D390" i="8"/>
  <c r="B354" i="8"/>
  <c r="N332" i="8"/>
  <c r="L296" i="8"/>
  <c r="J283" i="8"/>
  <c r="H274" i="8"/>
  <c r="F238" i="8"/>
  <c r="H225" i="8"/>
  <c r="N216" i="8"/>
  <c r="F216" i="8"/>
  <c r="L180" i="8"/>
  <c r="D180" i="8"/>
  <c r="J167" i="8"/>
  <c r="B167" i="8"/>
  <c r="H158" i="8"/>
  <c r="N122" i="8"/>
  <c r="B131" i="8" s="1"/>
  <c r="D131" i="8" s="1"/>
  <c r="F131" i="8" s="1"/>
  <c r="H131" i="8" s="1"/>
  <c r="J131" i="8" s="1"/>
  <c r="L131" i="8" s="1"/>
  <c r="N131" i="8" s="1"/>
  <c r="B140" i="8" s="1"/>
  <c r="D140" i="8" s="1"/>
  <c r="F140" i="8" s="1"/>
  <c r="H140" i="8" s="1"/>
  <c r="J140" i="8" s="1"/>
  <c r="L140" i="8" s="1"/>
  <c r="N140" i="8" s="1"/>
  <c r="B149" i="8" s="1"/>
  <c r="D149" i="8" s="1"/>
  <c r="F149" i="8" s="1"/>
  <c r="H149" i="8" s="1"/>
  <c r="J149" i="8" s="1"/>
  <c r="L149" i="8" s="1"/>
  <c r="N149" i="8" s="1"/>
  <c r="F122" i="8"/>
  <c r="L109" i="8"/>
  <c r="D109" i="8"/>
  <c r="J100" i="8"/>
  <c r="B100" i="8"/>
  <c r="H64" i="8"/>
  <c r="O696" i="8"/>
  <c r="M696" i="8"/>
  <c r="K696" i="8"/>
  <c r="I696" i="8"/>
  <c r="G696" i="8"/>
  <c r="E696" i="8"/>
  <c r="C696" i="8"/>
  <c r="O687" i="8"/>
  <c r="M687" i="8"/>
  <c r="K687" i="8"/>
  <c r="I687" i="8"/>
  <c r="G687" i="8"/>
  <c r="E687" i="8"/>
  <c r="C687" i="8"/>
  <c r="O678" i="8"/>
  <c r="M678" i="8"/>
  <c r="K678" i="8"/>
  <c r="I678" i="8"/>
  <c r="G678" i="8"/>
  <c r="E678" i="8"/>
  <c r="C678" i="8"/>
  <c r="O669" i="8"/>
  <c r="M669" i="8"/>
  <c r="K669" i="8"/>
  <c r="I669" i="8"/>
  <c r="G669" i="8"/>
  <c r="E669" i="8"/>
  <c r="C669" i="8"/>
  <c r="O660" i="8"/>
  <c r="M660" i="8"/>
  <c r="K660" i="8"/>
  <c r="I660" i="8"/>
  <c r="G660" i="8"/>
  <c r="E660" i="8"/>
  <c r="C660" i="8"/>
  <c r="O651" i="8"/>
  <c r="M651" i="8"/>
  <c r="K651" i="8"/>
  <c r="I651" i="8"/>
  <c r="G651" i="8"/>
  <c r="E651" i="8"/>
  <c r="C651" i="8"/>
  <c r="O643" i="8"/>
  <c r="M643" i="8"/>
  <c r="K643" i="8"/>
  <c r="I643" i="8"/>
  <c r="G643" i="8"/>
  <c r="E643" i="8"/>
  <c r="O638" i="8"/>
  <c r="M638" i="8"/>
  <c r="K638" i="8"/>
  <c r="I638" i="8"/>
  <c r="G638" i="8"/>
  <c r="E638" i="8"/>
  <c r="C638" i="8"/>
  <c r="O629" i="8"/>
  <c r="M629" i="8"/>
  <c r="K629" i="8"/>
  <c r="I629" i="8"/>
  <c r="G629" i="8"/>
  <c r="E629" i="8"/>
  <c r="C629" i="8"/>
  <c r="O620" i="8"/>
  <c r="M620" i="8"/>
  <c r="K620" i="8"/>
  <c r="I620" i="8"/>
  <c r="G620" i="8"/>
  <c r="E620" i="8"/>
  <c r="C620" i="8"/>
  <c r="O611" i="8"/>
  <c r="M611" i="8"/>
  <c r="K611" i="8"/>
  <c r="I611" i="8"/>
  <c r="G611" i="8"/>
  <c r="E611" i="8"/>
  <c r="C611" i="8"/>
  <c r="O602" i="8"/>
  <c r="M602" i="8"/>
  <c r="K602" i="8"/>
  <c r="I602" i="8"/>
  <c r="G602" i="8"/>
  <c r="E602" i="8"/>
  <c r="C602" i="8"/>
  <c r="O593" i="8"/>
  <c r="M593" i="8"/>
  <c r="K593" i="8"/>
  <c r="I593" i="8"/>
  <c r="G593" i="8"/>
  <c r="E593" i="8"/>
  <c r="C593" i="8"/>
  <c r="O585" i="8"/>
  <c r="M585" i="8"/>
  <c r="K585" i="8"/>
  <c r="I585" i="8"/>
  <c r="G585" i="8"/>
  <c r="E585" i="8"/>
  <c r="O580" i="8"/>
  <c r="M580" i="8"/>
  <c r="K580" i="8"/>
  <c r="I580" i="8"/>
  <c r="G580" i="8"/>
  <c r="E580" i="8"/>
  <c r="C580" i="8"/>
  <c r="O571" i="8"/>
  <c r="M571" i="8"/>
  <c r="K571" i="8"/>
  <c r="I571" i="8"/>
  <c r="G571" i="8"/>
  <c r="E571" i="8"/>
  <c r="C571" i="8"/>
  <c r="O562" i="8"/>
  <c r="M562" i="8"/>
  <c r="K562" i="8"/>
  <c r="I562" i="8"/>
  <c r="G562" i="8"/>
  <c r="E562" i="8"/>
  <c r="C562" i="8"/>
  <c r="O553" i="8"/>
  <c r="M553" i="8"/>
  <c r="K553" i="8"/>
  <c r="I553" i="8"/>
  <c r="G553" i="8"/>
  <c r="E553" i="8"/>
  <c r="C553" i="8"/>
  <c r="O544" i="8"/>
  <c r="M544" i="8"/>
  <c r="K544" i="8"/>
  <c r="I544" i="8"/>
  <c r="G544" i="8"/>
  <c r="E544" i="8"/>
  <c r="C544" i="8"/>
  <c r="O535" i="8"/>
  <c r="M535" i="8"/>
  <c r="K535" i="8"/>
  <c r="I535" i="8"/>
  <c r="G535" i="8"/>
  <c r="E535" i="8"/>
  <c r="C535" i="8"/>
  <c r="O527" i="8"/>
  <c r="M527" i="8"/>
  <c r="K527" i="8"/>
  <c r="I527" i="8"/>
  <c r="G527" i="8"/>
  <c r="E527" i="8"/>
  <c r="O522" i="8"/>
  <c r="M522" i="8"/>
  <c r="K522" i="8"/>
  <c r="I522" i="8"/>
  <c r="G522" i="8"/>
  <c r="E522" i="8"/>
  <c r="C522" i="8"/>
  <c r="O513" i="8"/>
  <c r="M513" i="8"/>
  <c r="K513" i="8"/>
  <c r="I513" i="8"/>
  <c r="G513" i="8"/>
  <c r="E513" i="8"/>
  <c r="C513" i="8"/>
  <c r="O504" i="8"/>
  <c r="M504" i="8"/>
  <c r="K504" i="8"/>
  <c r="I504" i="8"/>
  <c r="G504" i="8"/>
  <c r="E504" i="8"/>
  <c r="C504" i="8"/>
  <c r="O495" i="8"/>
  <c r="M495" i="8"/>
  <c r="K495" i="8"/>
  <c r="I495" i="8"/>
  <c r="G495" i="8"/>
  <c r="E495" i="8"/>
  <c r="C495" i="8"/>
  <c r="O486" i="8"/>
  <c r="M486" i="8"/>
  <c r="K486" i="8"/>
  <c r="I486" i="8"/>
  <c r="G486" i="8"/>
  <c r="E486" i="8"/>
  <c r="C486" i="8"/>
  <c r="O477" i="8"/>
  <c r="M477" i="8"/>
  <c r="K477" i="8"/>
  <c r="I477" i="8"/>
  <c r="G477" i="8"/>
  <c r="E477" i="8"/>
  <c r="C477" i="8"/>
  <c r="O469" i="8"/>
  <c r="M469" i="8"/>
  <c r="K469" i="8"/>
  <c r="I469" i="8"/>
  <c r="G469" i="8"/>
  <c r="E469" i="8"/>
  <c r="O464" i="8"/>
  <c r="M464" i="8"/>
  <c r="K464" i="8"/>
  <c r="I464" i="8"/>
  <c r="G464" i="8"/>
  <c r="E464" i="8"/>
  <c r="C464" i="8"/>
  <c r="O455" i="8"/>
  <c r="M455" i="8"/>
  <c r="K455" i="8"/>
  <c r="I455" i="8"/>
  <c r="G455" i="8"/>
  <c r="E455" i="8"/>
  <c r="C455" i="8"/>
  <c r="O446" i="8"/>
  <c r="M446" i="8"/>
  <c r="K446" i="8"/>
  <c r="I446" i="8"/>
  <c r="G446" i="8"/>
  <c r="E446" i="8"/>
  <c r="C446" i="8"/>
  <c r="O437" i="8"/>
  <c r="M437" i="8"/>
  <c r="K437" i="8"/>
  <c r="I437" i="8"/>
  <c r="G437" i="8"/>
  <c r="E437" i="8"/>
  <c r="C437" i="8"/>
  <c r="O428" i="8"/>
  <c r="M428" i="8"/>
  <c r="K428" i="8"/>
  <c r="I428" i="8"/>
  <c r="G428" i="8"/>
  <c r="E428" i="8"/>
  <c r="C428" i="8"/>
  <c r="O419" i="8"/>
  <c r="M419" i="8"/>
  <c r="K419" i="8"/>
  <c r="I419" i="8"/>
  <c r="G419" i="8"/>
  <c r="E419" i="8"/>
  <c r="C419" i="8"/>
  <c r="O411" i="8"/>
  <c r="M411" i="8"/>
  <c r="K411" i="8"/>
  <c r="I411" i="8"/>
  <c r="G411" i="8"/>
  <c r="E411" i="8"/>
  <c r="O406" i="8"/>
  <c r="M406" i="8"/>
  <c r="K406" i="8"/>
  <c r="I406" i="8"/>
  <c r="G406" i="8"/>
  <c r="E406" i="8"/>
  <c r="C406" i="8"/>
  <c r="O397" i="8"/>
  <c r="M397" i="8"/>
  <c r="K397" i="8"/>
  <c r="I397" i="8"/>
  <c r="G397" i="8"/>
  <c r="E397" i="8"/>
  <c r="C397" i="8"/>
  <c r="O388" i="8"/>
  <c r="M388" i="8"/>
  <c r="K388" i="8"/>
  <c r="I388" i="8"/>
  <c r="G388" i="8"/>
  <c r="E388" i="8"/>
  <c r="C388" i="8"/>
  <c r="O379" i="8"/>
  <c r="M379" i="8"/>
  <c r="K379" i="8"/>
  <c r="I379" i="8"/>
  <c r="G379" i="8"/>
  <c r="E379" i="8"/>
  <c r="C379" i="8"/>
  <c r="O370" i="8"/>
  <c r="M370" i="8"/>
  <c r="K370" i="8"/>
  <c r="I370" i="8"/>
  <c r="G370" i="8"/>
  <c r="E370" i="8"/>
  <c r="C370" i="8"/>
  <c r="O361" i="8"/>
  <c r="M361" i="8"/>
  <c r="K361" i="8"/>
  <c r="I361" i="8"/>
  <c r="G361" i="8"/>
  <c r="E361" i="8"/>
  <c r="C361" i="8"/>
  <c r="O353" i="8"/>
  <c r="M353" i="8"/>
  <c r="K353" i="8"/>
  <c r="I353" i="8"/>
  <c r="G353" i="8"/>
  <c r="E353" i="8"/>
  <c r="O348" i="8"/>
  <c r="M348" i="8"/>
  <c r="K348" i="8"/>
  <c r="I348" i="8"/>
  <c r="G348" i="8"/>
  <c r="E348" i="8"/>
  <c r="C348" i="8"/>
  <c r="O339" i="8"/>
  <c r="M339" i="8"/>
  <c r="K339" i="8"/>
  <c r="I339" i="8"/>
  <c r="G339" i="8"/>
  <c r="E339" i="8"/>
  <c r="C339" i="8"/>
  <c r="O330" i="8"/>
  <c r="M330" i="8"/>
  <c r="K330" i="8"/>
  <c r="I330" i="8"/>
  <c r="G330" i="8"/>
  <c r="E330" i="8"/>
  <c r="C330" i="8"/>
  <c r="O321" i="8"/>
  <c r="M321" i="8"/>
  <c r="K321" i="8"/>
  <c r="I321" i="8"/>
  <c r="G321" i="8"/>
  <c r="E321" i="8"/>
  <c r="C321" i="8"/>
  <c r="O312" i="8"/>
  <c r="M312" i="8"/>
  <c r="K312" i="8"/>
  <c r="I312" i="8"/>
  <c r="G312" i="8"/>
  <c r="E312" i="8"/>
  <c r="C312" i="8"/>
  <c r="O303" i="8"/>
  <c r="M303" i="8"/>
  <c r="K303" i="8"/>
  <c r="I303" i="8"/>
  <c r="G303" i="8"/>
  <c r="E303" i="8"/>
  <c r="C303" i="8"/>
  <c r="O295" i="8"/>
  <c r="M295" i="8"/>
  <c r="K295" i="8"/>
  <c r="I295" i="8"/>
  <c r="G295" i="8"/>
  <c r="E295" i="8"/>
  <c r="O290" i="8"/>
  <c r="M290" i="8"/>
  <c r="K290" i="8"/>
  <c r="I290" i="8"/>
  <c r="G290" i="8"/>
  <c r="E290" i="8"/>
  <c r="C290" i="8"/>
  <c r="O281" i="8"/>
  <c r="M281" i="8"/>
  <c r="K281" i="8"/>
  <c r="I281" i="8"/>
  <c r="G281" i="8"/>
  <c r="E281" i="8"/>
  <c r="C281" i="8"/>
  <c r="O272" i="8"/>
  <c r="M272" i="8"/>
  <c r="K272" i="8"/>
  <c r="I272" i="8"/>
  <c r="G272" i="8"/>
  <c r="E272" i="8"/>
  <c r="C272" i="8"/>
  <c r="O263" i="8"/>
  <c r="M263" i="8"/>
  <c r="K263" i="8"/>
  <c r="I263" i="8"/>
  <c r="G263" i="8"/>
  <c r="E263" i="8"/>
  <c r="C263" i="8"/>
  <c r="O254" i="8"/>
  <c r="M254" i="8"/>
  <c r="K254" i="8"/>
  <c r="I254" i="8"/>
  <c r="G254" i="8"/>
  <c r="E254" i="8"/>
  <c r="C254" i="8"/>
  <c r="O245" i="8"/>
  <c r="M245" i="8"/>
  <c r="K245" i="8"/>
  <c r="I245" i="8"/>
  <c r="G245" i="8"/>
  <c r="E245" i="8"/>
  <c r="C245" i="8"/>
  <c r="O237" i="8"/>
  <c r="M237" i="8"/>
  <c r="K237" i="8"/>
  <c r="I237" i="8"/>
  <c r="G237" i="8"/>
  <c r="E237" i="8"/>
  <c r="O232" i="8"/>
  <c r="M232" i="8"/>
  <c r="K232" i="8"/>
  <c r="I232" i="8"/>
  <c r="G232" i="8"/>
  <c r="E232" i="8"/>
  <c r="C232" i="8"/>
  <c r="O223" i="8"/>
  <c r="M223" i="8"/>
  <c r="K223" i="8"/>
  <c r="I223" i="8"/>
  <c r="G223" i="8"/>
  <c r="E223" i="8"/>
  <c r="C223" i="8"/>
  <c r="O214" i="8"/>
  <c r="M214" i="8"/>
  <c r="K214" i="8"/>
  <c r="I214" i="8"/>
  <c r="G214" i="8"/>
  <c r="E214" i="8"/>
  <c r="C214" i="8"/>
  <c r="O205" i="8"/>
  <c r="M205" i="8"/>
  <c r="K205" i="8"/>
  <c r="I205" i="8"/>
  <c r="G205" i="8"/>
  <c r="E205" i="8"/>
  <c r="C205" i="8"/>
  <c r="O196" i="8"/>
  <c r="M196" i="8"/>
  <c r="K196" i="8"/>
  <c r="I196" i="8"/>
  <c r="G196" i="8"/>
  <c r="E196" i="8"/>
  <c r="C196" i="8"/>
  <c r="O187" i="8"/>
  <c r="M187" i="8"/>
  <c r="K187" i="8"/>
  <c r="I187" i="8"/>
  <c r="G187" i="8"/>
  <c r="E187" i="8"/>
  <c r="C187" i="8"/>
  <c r="O179" i="8"/>
  <c r="M179" i="8"/>
  <c r="K179" i="8"/>
  <c r="I179" i="8"/>
  <c r="G179" i="8"/>
  <c r="E179" i="8"/>
  <c r="O174" i="8"/>
  <c r="M174" i="8"/>
  <c r="K174" i="8"/>
  <c r="I174" i="8"/>
  <c r="G174" i="8"/>
  <c r="E174" i="8"/>
  <c r="C174" i="8"/>
  <c r="O165" i="8"/>
  <c r="M165" i="8"/>
  <c r="K165" i="8"/>
  <c r="I165" i="8"/>
  <c r="G165" i="8"/>
  <c r="E165" i="8"/>
  <c r="C165" i="8"/>
  <c r="O156" i="8"/>
  <c r="M156" i="8"/>
  <c r="K156" i="8"/>
  <c r="I156" i="8"/>
  <c r="G156" i="8"/>
  <c r="E156" i="8"/>
  <c r="C156" i="8"/>
  <c r="O147" i="8"/>
  <c r="M147" i="8"/>
  <c r="K147" i="8"/>
  <c r="I147" i="8"/>
  <c r="G147" i="8"/>
  <c r="E147" i="8"/>
  <c r="C147" i="8"/>
  <c r="O138" i="8"/>
  <c r="M138" i="8"/>
  <c r="K138" i="8"/>
  <c r="I138" i="8"/>
  <c r="G138" i="8"/>
  <c r="E138" i="8"/>
  <c r="C138" i="8"/>
  <c r="O129" i="8"/>
  <c r="M129" i="8"/>
  <c r="K129" i="8"/>
  <c r="I129" i="8"/>
  <c r="G129" i="8"/>
  <c r="E129" i="8"/>
  <c r="C129" i="8"/>
  <c r="O121" i="8"/>
  <c r="M121" i="8"/>
  <c r="K121" i="8"/>
  <c r="I121" i="8"/>
  <c r="G121" i="8"/>
  <c r="E121" i="8"/>
  <c r="O116" i="8"/>
  <c r="M116" i="8"/>
  <c r="K116" i="8"/>
  <c r="I116" i="8"/>
  <c r="G116" i="8"/>
  <c r="E116" i="8"/>
  <c r="C116" i="8"/>
  <c r="O107" i="8"/>
  <c r="M107" i="8"/>
  <c r="K107" i="8"/>
  <c r="I107" i="8"/>
  <c r="G107" i="8"/>
  <c r="E107" i="8"/>
  <c r="C107" i="8"/>
  <c r="O98" i="8"/>
  <c r="M98" i="8"/>
  <c r="K98" i="8"/>
  <c r="I98" i="8"/>
  <c r="G98" i="8"/>
  <c r="E98" i="8"/>
  <c r="C98" i="8"/>
  <c r="O89" i="8"/>
  <c r="M89" i="8"/>
  <c r="K89" i="8"/>
  <c r="I89" i="8"/>
  <c r="G89" i="8"/>
  <c r="E89" i="8"/>
  <c r="C89" i="8"/>
  <c r="O80" i="8"/>
  <c r="M80" i="8"/>
  <c r="K80" i="8"/>
  <c r="I80" i="8"/>
  <c r="G80" i="8"/>
  <c r="E80" i="8"/>
  <c r="C80" i="8"/>
  <c r="O71" i="8"/>
  <c r="M71" i="8"/>
  <c r="K71" i="8"/>
  <c r="I71" i="8"/>
  <c r="G71" i="8"/>
  <c r="E71" i="8"/>
  <c r="C71" i="8"/>
  <c r="O63" i="8"/>
  <c r="M63" i="8"/>
  <c r="K63" i="8"/>
  <c r="I63" i="8"/>
  <c r="G63" i="8"/>
  <c r="E63" i="8"/>
  <c r="P80" i="8" l="1"/>
  <c r="P214" i="8"/>
  <c r="P660" i="8"/>
  <c r="P602" i="8"/>
  <c r="P611" i="8"/>
  <c r="P437" i="8"/>
  <c r="P446" i="8"/>
  <c r="P486" i="8"/>
  <c r="P330" i="8"/>
  <c r="P379" i="8"/>
  <c r="P388" i="8"/>
  <c r="P553" i="8"/>
  <c r="P562" i="8"/>
  <c r="P138" i="8"/>
  <c r="P147" i="8"/>
  <c r="P272" i="8"/>
  <c r="P89" i="8"/>
  <c r="P98" i="8"/>
  <c r="P205" i="8"/>
  <c r="P428" i="8"/>
  <c r="P495" i="8"/>
  <c r="P504" i="8"/>
  <c r="P620" i="8"/>
  <c r="P669" i="8"/>
  <c r="P678" i="8"/>
  <c r="P156" i="8"/>
  <c r="P254" i="8"/>
  <c r="P263" i="8"/>
  <c r="P312" i="8"/>
  <c r="P321" i="8"/>
  <c r="P370" i="8"/>
  <c r="P544" i="8"/>
  <c r="P196" i="8"/>
  <c r="P107" i="8"/>
  <c r="P116" i="8"/>
  <c r="P535" i="8"/>
  <c r="P571" i="8"/>
  <c r="P580" i="8"/>
  <c r="P629" i="8"/>
  <c r="P638" i="8"/>
  <c r="P187" i="8"/>
  <c r="P165" i="8"/>
  <c r="P174" i="8"/>
  <c r="P232" i="8"/>
  <c r="P245" i="8"/>
  <c r="P281" i="8"/>
  <c r="P290" i="8"/>
  <c r="P303" i="8"/>
  <c r="P339" i="8"/>
  <c r="P348" i="8"/>
  <c r="P455" i="8"/>
  <c r="P464" i="8"/>
  <c r="P651" i="8"/>
  <c r="P687" i="8"/>
  <c r="P696" i="8"/>
  <c r="P71" i="8"/>
  <c r="P223" i="8"/>
  <c r="P361" i="8"/>
  <c r="P397" i="8"/>
  <c r="P406" i="8"/>
  <c r="P477" i="8"/>
  <c r="P513" i="8"/>
  <c r="P522" i="8"/>
  <c r="P593" i="8"/>
  <c r="P419" i="8"/>
  <c r="P129" i="8"/>
  <c r="L119" i="8" l="1"/>
  <c r="L409" i="8"/>
  <c r="L61" i="8"/>
  <c r="L525" i="8"/>
  <c r="L177" i="8"/>
  <c r="L583" i="8"/>
  <c r="L235" i="8"/>
  <c r="L641" i="8"/>
  <c r="L293" i="8"/>
  <c r="L467" i="8"/>
  <c r="L351" i="8"/>
  <c r="O58" i="8" l="1"/>
  <c r="M58" i="8"/>
  <c r="K58" i="8"/>
  <c r="I58" i="8"/>
  <c r="G58" i="8"/>
  <c r="E58" i="8"/>
  <c r="C58" i="8"/>
  <c r="O49" i="8"/>
  <c r="M49" i="8"/>
  <c r="K49" i="8"/>
  <c r="I49" i="8"/>
  <c r="G49" i="8"/>
  <c r="E49" i="8"/>
  <c r="C49" i="8"/>
  <c r="O40" i="8"/>
  <c r="M40" i="8"/>
  <c r="K40" i="8"/>
  <c r="I40" i="8"/>
  <c r="G40" i="8"/>
  <c r="E40" i="8"/>
  <c r="C40" i="8"/>
  <c r="O31" i="8"/>
  <c r="M31" i="8"/>
  <c r="K31" i="8"/>
  <c r="I31" i="8"/>
  <c r="G31" i="8"/>
  <c r="E31" i="8"/>
  <c r="C31" i="8"/>
  <c r="O22" i="8"/>
  <c r="M22" i="8"/>
  <c r="K22" i="8"/>
  <c r="I22" i="8"/>
  <c r="G22" i="8"/>
  <c r="E22" i="8"/>
  <c r="C22" i="8"/>
  <c r="O13" i="8"/>
  <c r="M13" i="8"/>
  <c r="K13" i="8"/>
  <c r="I13" i="8"/>
  <c r="G13" i="8"/>
  <c r="E13" i="8"/>
  <c r="C13" i="8"/>
  <c r="P13" i="8" l="1"/>
  <c r="P22" i="8"/>
  <c r="P31" i="8"/>
  <c r="E5" i="8"/>
  <c r="O5" i="8"/>
  <c r="G5" i="8"/>
  <c r="I5" i="8"/>
  <c r="K5" i="8"/>
  <c r="P40" i="8"/>
  <c r="M5" i="8"/>
  <c r="B15" i="8" l="1"/>
  <c r="D15" i="8" s="1"/>
  <c r="F15" i="8" s="1"/>
  <c r="H15" i="8" s="1"/>
  <c r="J15" i="8" s="1"/>
  <c r="L15" i="8" s="1"/>
  <c r="N15" i="8" s="1"/>
  <c r="B24" i="8" s="1"/>
  <c r="D24" i="8" s="1"/>
  <c r="F24" i="8" s="1"/>
  <c r="H24" i="8" s="1"/>
  <c r="J24" i="8" s="1"/>
  <c r="L24" i="8" s="1"/>
  <c r="N24" i="8" s="1"/>
  <c r="B33" i="8" s="1"/>
  <c r="D33" i="8" s="1"/>
  <c r="F33" i="8" s="1"/>
  <c r="H33" i="8" s="1"/>
  <c r="J33" i="8" s="1"/>
  <c r="L33" i="8" s="1"/>
  <c r="N33" i="8" s="1"/>
  <c r="P58" i="8" l="1"/>
  <c r="P49" i="8"/>
  <c r="N641" i="8" l="1"/>
  <c r="N409" i="8"/>
  <c r="N583" i="8"/>
  <c r="N351" i="8"/>
  <c r="N235" i="8"/>
  <c r="N119" i="8"/>
  <c r="N525" i="8"/>
  <c r="N61" i="8"/>
  <c r="N467" i="8"/>
  <c r="N293" i="8"/>
  <c r="N177" i="8"/>
  <c r="L3" i="8"/>
  <c r="N3" i="8"/>
</calcChain>
</file>

<file path=xl/sharedStrings.xml><?xml version="1.0" encoding="utf-8"?>
<sst xmlns="http://schemas.openxmlformats.org/spreadsheetml/2006/main" count="1216" uniqueCount="29">
  <si>
    <t>JANEIRO</t>
  </si>
  <si>
    <t>SEGUNDA-FEIRA</t>
  </si>
  <si>
    <t>DESCRIÇÃO</t>
  </si>
  <si>
    <t>TOTAL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</si>
  <si>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</si>
  <si>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</si>
  <si>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</si>
  <si>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</si>
  <si>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</si>
  <si>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</si>
  <si>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</si>
  <si>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</si>
  <si>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</si>
  <si>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</si>
  <si>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</si>
  <si>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MONTANTE</t>
  </si>
  <si>
    <t>TERÇA-FEIRA</t>
  </si>
  <si>
    <t>QUARTA-FEIRA</t>
  </si>
  <si>
    <t>Telemóvel</t>
  </si>
  <si>
    <t>QUINTA-FEIRA</t>
  </si>
  <si>
    <t>Casaco</t>
  </si>
  <si>
    <t>Cabides</t>
  </si>
  <si>
    <t>Eletricidade</t>
  </si>
  <si>
    <t>SEXTA-FEIRA</t>
  </si>
  <si>
    <t xml:space="preserve">TOTAL MENSAL </t>
  </si>
  <si>
    <t>SÁBADO</t>
  </si>
  <si>
    <t xml:space="preserve">TOTAL GERAL </t>
  </si>
  <si>
    <t>DOMINGO</t>
  </si>
  <si>
    <t>TOTAL SEMANAL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</si>
</sst>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€&quot;;\-#,##0.00\ &quot;€&quot;"/>
    <numFmt numFmtId="164" formatCode="#,##0.00\ &quot;€&quot;"/>
  </numFmts>
  <fonts count="15" x14ac:knownFonts="1">
    <font>
      <sz val="8"/>
      <color theme="1" tint="0.14996795556505021"/>
      <name val="Arial"/>
      <family val="2"/>
      <scheme val="minor"/>
    </font>
    <font>
      <sz val="8"/>
      <color theme="1"/>
      <name val="Arial"/>
      <family val="2"/>
      <scheme val="minor"/>
    </font>
    <font>
      <sz val="8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8"/>
      <name val="Arial"/>
      <family val="2"/>
      <scheme val="minor"/>
    </font>
    <font>
      <sz val="10"/>
      <color theme="3" tint="-0.249977111117893"/>
      <name val="Bookman Old Style"/>
      <family val="1"/>
      <scheme val="major"/>
    </font>
    <font>
      <sz val="9"/>
      <color theme="0"/>
      <name val="Arial"/>
      <family val="2"/>
      <scheme val="minor"/>
    </font>
    <font>
      <b/>
      <sz val="8"/>
      <color theme="0"/>
      <name val="Bookman Old Style"/>
      <family val="1"/>
      <scheme val="major"/>
    </font>
    <font>
      <sz val="12"/>
      <color theme="0"/>
      <name val="Bookman Old Style"/>
      <family val="1"/>
      <scheme val="major"/>
    </font>
    <font>
      <b/>
      <sz val="12"/>
      <color theme="0"/>
      <name val="Bookman Old Style"/>
      <family val="1"/>
      <scheme val="major"/>
    </font>
    <font>
      <sz val="14"/>
      <color theme="0"/>
      <name val="Bookman Old Style"/>
      <family val="1"/>
      <scheme val="major"/>
    </font>
    <font>
      <b/>
      <sz val="9"/>
      <color theme="1" tint="0.34998626667073579"/>
      <name val="Bookman Old Style"/>
      <family val="1"/>
      <scheme val="major"/>
    </font>
    <font>
      <sz val="8"/>
      <color theme="1" tint="0.14996795556505021"/>
      <name val="Arial"/>
      <family val="2"/>
      <scheme val="minor"/>
    </font>
    <font>
      <sz val="28"/>
      <color theme="3" tint="0.39994506668294322"/>
      <name val="Bookman Old Style"/>
      <family val="1"/>
      <scheme val="major"/>
    </font>
    <font>
      <sz val="8"/>
      <color theme="1" tint="0.499984740745262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499984740745262"/>
        <bgColor indexed="64"/>
      </patternFill>
    </fill>
  </fills>
  <borders count="50">
    <border>
      <left/>
      <right/>
      <top/>
      <bottom/>
      <diagonal/>
    </border>
    <border>
      <left style="dotted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14996795556505021"/>
      </left>
      <right/>
      <top style="thin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/>
      <top style="dotted">
        <color theme="0" tint="-0.14996795556505021"/>
      </top>
      <bottom style="dotted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dotted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6795556505021"/>
      </left>
      <right style="dotted">
        <color theme="0" tint="-0.14996795556505021"/>
      </right>
      <top style="thin">
        <color theme="0" tint="-0.14996795556505021"/>
      </top>
      <bottom style="dotted">
        <color theme="0" tint="-0.14996795556505021"/>
      </bottom>
      <diagonal/>
    </border>
    <border>
      <left style="thin">
        <color theme="0" tint="-0.14996795556505021"/>
      </left>
      <right style="dotted">
        <color theme="0" tint="-0.14996795556505021"/>
      </right>
      <top style="dotted">
        <color theme="0" tint="-0.14996795556505021"/>
      </top>
      <bottom style="dotted">
        <color theme="0" tint="-0.149967955565050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dotted">
        <color theme="0" tint="-0.14996795556505021"/>
      </left>
      <right/>
      <top style="dotted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dotted">
        <color theme="0" tint="-0.14996795556505021"/>
      </right>
      <top/>
      <bottom style="thin">
        <color theme="0" tint="-0.14996795556505021"/>
      </bottom>
      <diagonal/>
    </border>
    <border>
      <left style="dotted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0" tint="-0.24994659260841701"/>
      </left>
      <right/>
      <top style="thin">
        <color theme="1" tint="0.499984740745262"/>
      </top>
      <bottom/>
      <diagonal/>
    </border>
    <border>
      <left/>
      <right style="thin">
        <color theme="0" tint="-0.24994659260841701"/>
      </right>
      <top style="thin">
        <color theme="1" tint="0.499984740745262"/>
      </top>
      <bottom/>
      <diagonal/>
    </border>
    <border>
      <left/>
      <right style="thin">
        <color theme="3" tint="0.39994506668294322"/>
      </right>
      <top style="thin">
        <color theme="1" tint="0.499984740745262"/>
      </top>
      <bottom/>
      <diagonal/>
    </border>
    <border>
      <left style="thin">
        <color theme="3" tint="0.39994506668294322"/>
      </left>
      <right/>
      <top style="thin">
        <color theme="1" tint="0.499984740745262"/>
      </top>
      <bottom/>
      <diagonal/>
    </border>
    <border>
      <left style="thin">
        <color theme="0" tint="-0.24994659260841701"/>
      </left>
      <right style="thin">
        <color theme="3" tint="0.39994506668294322"/>
      </right>
      <top style="thin">
        <color theme="1" tint="0.499984740745262"/>
      </top>
      <bottom/>
      <diagonal/>
    </border>
    <border>
      <left style="thin">
        <color theme="3" tint="0.39994506668294322"/>
      </left>
      <right style="thin">
        <color theme="0" tint="-0.24994659260841701"/>
      </right>
      <top style="thin">
        <color theme="1" tint="0.499984740745262"/>
      </top>
      <bottom/>
      <diagonal/>
    </border>
    <border>
      <left style="thin">
        <color theme="0" tint="-0.14996795556505021"/>
      </left>
      <right style="dotted">
        <color theme="0" tint="-0.14996795556505021"/>
      </right>
      <top style="dotted">
        <color theme="0" tint="-0.14996795556505021"/>
      </top>
      <bottom/>
      <diagonal/>
    </border>
    <border>
      <left style="thin">
        <color theme="0" tint="-0.14996795556505021"/>
      </left>
      <right style="dotted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dotted">
        <color theme="0" tint="-0.24994659260841701"/>
      </right>
      <top style="thin">
        <color theme="0" tint="-0.14996795556505021"/>
      </top>
      <bottom style="dotted">
        <color theme="0" tint="-0.14996795556505021"/>
      </bottom>
      <diagonal/>
    </border>
    <border>
      <left style="thin">
        <color theme="0" tint="-0.14996795556505021"/>
      </left>
      <right style="dotted">
        <color theme="0" tint="-0.24994659260841701"/>
      </right>
      <top style="dotted">
        <color theme="0" tint="-0.14996795556505021"/>
      </top>
      <bottom style="dotted">
        <color theme="0" tint="-0.14996795556505021"/>
      </bottom>
      <diagonal/>
    </border>
    <border>
      <left style="thin">
        <color theme="0" tint="-0.14996795556505021"/>
      </left>
      <right style="dotted">
        <color theme="0" tint="-0.24994659260841701"/>
      </right>
      <top style="dotted">
        <color theme="0" tint="-0.14996795556505021"/>
      </top>
      <bottom/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dotted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 style="thin">
        <color theme="0" tint="-0.14993743705557422"/>
      </right>
      <top style="dotted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 style="thin">
        <color theme="0" tint="-0.14993743705557422"/>
      </right>
      <top style="dotted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1" tint="0.499984740745262"/>
      </top>
      <bottom style="thin">
        <color theme="0" tint="-0.34998626667073579"/>
      </bottom>
      <diagonal/>
    </border>
    <border>
      <left/>
      <right style="thin">
        <color theme="0" tint="-0.14993743705557422"/>
      </right>
      <top/>
      <bottom/>
      <diagonal/>
    </border>
    <border>
      <left/>
      <right style="thin">
        <color theme="0" tint="-0.14993743705557422"/>
      </right>
      <top style="thin">
        <color theme="0" tint="-0.2499465926084170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 style="dotted">
        <color theme="0" tint="-0.14996795556505021"/>
      </bottom>
      <diagonal/>
    </border>
    <border>
      <left/>
      <right style="thin">
        <color theme="0" tint="-0.14993743705557422"/>
      </right>
      <top style="dotted">
        <color theme="0" tint="-0.14996795556505021"/>
      </top>
      <bottom style="dotted">
        <color theme="0" tint="-0.14996795556505021"/>
      </bottom>
      <diagonal/>
    </border>
    <border>
      <left/>
      <right style="thin">
        <color theme="0" tint="-0.14993743705557422"/>
      </right>
      <top style="dotted">
        <color theme="0" tint="-0.14996795556505021"/>
      </top>
      <bottom/>
      <diagonal/>
    </border>
    <border>
      <left style="dotted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</borders>
  <cellStyleXfs count="4">
    <xf numFmtId="0" fontId="0" fillId="0" borderId="0">
      <alignment vertical="center"/>
    </xf>
    <xf numFmtId="0" fontId="13" fillId="0" borderId="0" applyNumberFormat="0" applyFill="0" applyBorder="0" applyAlignment="0" applyProtection="0"/>
    <xf numFmtId="0" fontId="11" fillId="0" borderId="0" applyNumberFormat="0" applyFill="0" applyBorder="0" applyProtection="0">
      <alignment horizontal="right"/>
    </xf>
    <xf numFmtId="0" fontId="14" fillId="0" borderId="0" applyNumberFormat="0" applyFill="0" applyBorder="0" applyAlignment="0" applyProtection="0"/>
  </cellStyleXfs>
  <cellXfs count="7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8" fillId="3" borderId="0" xfId="0" applyFont="1" applyFill="1">
      <alignment vertical="center"/>
    </xf>
    <xf numFmtId="0" fontId="8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>
      <alignment vertical="center"/>
    </xf>
    <xf numFmtId="0" fontId="0" fillId="0" borderId="0" xfId="0" applyNumberFormat="1" applyAlignment="1">
      <alignment horizontal="right"/>
    </xf>
    <xf numFmtId="0" fontId="14" fillId="0" borderId="1" xfId="3" applyNumberFormat="1" applyBorder="1" applyAlignment="1">
      <alignment horizontal="right" vertical="center"/>
    </xf>
    <xf numFmtId="0" fontId="5" fillId="2" borderId="8" xfId="0" applyNumberFormat="1" applyFont="1" applyFill="1" applyBorder="1" applyAlignment="1">
      <alignment horizontal="centerContinuous" vertical="center"/>
    </xf>
    <xf numFmtId="0" fontId="5" fillId="2" borderId="18" xfId="0" applyNumberFormat="1" applyFont="1" applyFill="1" applyBorder="1" applyAlignment="1">
      <alignment horizontal="centerContinuous" vertical="center"/>
    </xf>
    <xf numFmtId="0" fontId="5" fillId="2" borderId="7" xfId="0" applyNumberFormat="1" applyFont="1" applyFill="1" applyBorder="1" applyAlignment="1">
      <alignment horizontal="centerContinuous" vertical="center"/>
    </xf>
    <xf numFmtId="0" fontId="5" fillId="2" borderId="9" xfId="0" applyNumberFormat="1" applyFont="1" applyFill="1" applyBorder="1" applyAlignment="1">
      <alignment horizontal="centerContinuous" vertical="center"/>
    </xf>
    <xf numFmtId="0" fontId="14" fillId="0" borderId="19" xfId="3" applyNumberFormat="1" applyBorder="1" applyAlignment="1">
      <alignment vertical="center"/>
    </xf>
    <xf numFmtId="0" fontId="14" fillId="0" borderId="20" xfId="3" applyNumberFormat="1" applyBorder="1" applyAlignment="1">
      <alignment horizontal="right" vertical="center"/>
    </xf>
    <xf numFmtId="0" fontId="5" fillId="2" borderId="16" xfId="0" applyNumberFormat="1" applyFont="1" applyFill="1" applyBorder="1" applyAlignment="1">
      <alignment horizontal="centerContinuous" vertical="center"/>
    </xf>
    <xf numFmtId="0" fontId="5" fillId="2" borderId="21" xfId="0" applyNumberFormat="1" applyFont="1" applyFill="1" applyBorder="1" applyAlignment="1">
      <alignment horizontal="centerContinuous" vertical="center"/>
    </xf>
    <xf numFmtId="0" fontId="5" fillId="2" borderId="22" xfId="0" applyNumberFormat="1" applyFont="1" applyFill="1" applyBorder="1" applyAlignment="1">
      <alignment horizontal="centerContinuous" vertical="center"/>
    </xf>
    <xf numFmtId="0" fontId="12" fillId="0" borderId="10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vertical="center"/>
    </xf>
    <xf numFmtId="0" fontId="12" fillId="0" borderId="31" xfId="0" applyNumberFormat="1" applyFont="1" applyBorder="1" applyAlignment="1">
      <alignment vertical="center"/>
    </xf>
    <xf numFmtId="0" fontId="14" fillId="0" borderId="32" xfId="3" applyNumberForma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5" fillId="2" borderId="33" xfId="0" applyNumberFormat="1" applyFont="1" applyFill="1" applyBorder="1" applyAlignment="1">
      <alignment horizontal="centerContinuous" vertical="center"/>
    </xf>
    <xf numFmtId="0" fontId="14" fillId="0" borderId="5" xfId="3" applyNumberFormat="1" applyBorder="1" applyAlignment="1">
      <alignment vertical="center"/>
    </xf>
    <xf numFmtId="0" fontId="12" fillId="0" borderId="10" xfId="0" applyNumberFormat="1" applyFont="1" applyBorder="1" applyAlignment="1" applyProtection="1">
      <alignment vertical="center"/>
      <protection locked="0"/>
    </xf>
    <xf numFmtId="0" fontId="12" fillId="0" borderId="11" xfId="0" applyNumberFormat="1" applyFont="1" applyBorder="1" applyAlignment="1" applyProtection="1">
      <alignment vertical="center"/>
      <protection locked="0"/>
    </xf>
    <xf numFmtId="0" fontId="12" fillId="0" borderId="31" xfId="0" applyNumberFormat="1" applyFont="1" applyBorder="1" applyAlignment="1" applyProtection="1">
      <alignment vertical="center"/>
      <protection locked="0"/>
    </xf>
    <xf numFmtId="0" fontId="5" fillId="2" borderId="34" xfId="0" applyNumberFormat="1" applyFont="1" applyFill="1" applyBorder="1" applyAlignment="1">
      <alignment horizontal="centerContinuous" vertical="center"/>
    </xf>
    <xf numFmtId="0" fontId="12" fillId="0" borderId="35" xfId="0" applyNumberFormat="1" applyFont="1" applyBorder="1" applyAlignment="1">
      <alignment vertical="center"/>
    </xf>
    <xf numFmtId="0" fontId="12" fillId="0" borderId="36" xfId="0" applyNumberFormat="1" applyFont="1" applyBorder="1" applyAlignment="1">
      <alignment vertical="center"/>
    </xf>
    <xf numFmtId="0" fontId="12" fillId="0" borderId="37" xfId="0" applyNumberFormat="1" applyFont="1" applyBorder="1" applyAlignment="1">
      <alignment vertical="center"/>
    </xf>
    <xf numFmtId="0" fontId="14" fillId="0" borderId="39" xfId="3" applyNumberFormat="1" applyBorder="1" applyAlignment="1">
      <alignment horizontal="right" vertical="center"/>
    </xf>
    <xf numFmtId="0" fontId="2" fillId="5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vertical="center"/>
    </xf>
    <xf numFmtId="0" fontId="1" fillId="2" borderId="45" xfId="0" applyNumberFormat="1" applyFont="1" applyFill="1" applyBorder="1" applyAlignment="1">
      <alignment vertical="center"/>
    </xf>
    <xf numFmtId="0" fontId="1" fillId="2" borderId="45" xfId="0" applyFont="1" applyFill="1" applyBorder="1" applyAlignment="1">
      <alignment vertical="center"/>
    </xf>
    <xf numFmtId="0" fontId="14" fillId="0" borderId="49" xfId="3" applyNumberFormat="1" applyBorder="1" applyAlignment="1">
      <alignment horizontal="right" vertical="center"/>
    </xf>
    <xf numFmtId="0" fontId="0" fillId="0" borderId="10" xfId="0" applyNumberFormat="1" applyFont="1" applyBorder="1" applyAlignment="1" applyProtection="1">
      <alignment vertical="center"/>
      <protection locked="0"/>
    </xf>
    <xf numFmtId="164" fontId="12" fillId="0" borderId="2" xfId="0" applyNumberFormat="1" applyFont="1" applyBorder="1" applyAlignment="1" applyProtection="1">
      <alignment horizontal="right" vertical="center"/>
      <protection locked="0"/>
    </xf>
    <xf numFmtId="164" fontId="12" fillId="0" borderId="3" xfId="0" applyNumberFormat="1" applyFont="1" applyBorder="1" applyAlignment="1" applyProtection="1">
      <alignment horizontal="right" vertical="center"/>
      <protection locked="0"/>
    </xf>
    <xf numFmtId="164" fontId="12" fillId="0" borderId="15" xfId="0" applyNumberFormat="1" applyFont="1" applyBorder="1" applyAlignment="1" applyProtection="1">
      <alignment horizontal="right" vertical="center"/>
      <protection locked="0"/>
    </xf>
    <xf numFmtId="164" fontId="12" fillId="0" borderId="40" xfId="0" applyNumberFormat="1" applyFont="1" applyBorder="1" applyAlignment="1" applyProtection="1">
      <alignment horizontal="right" vertical="center"/>
      <protection locked="0"/>
    </xf>
    <xf numFmtId="164" fontId="12" fillId="0" borderId="41" xfId="0" applyNumberFormat="1" applyFont="1" applyBorder="1" applyAlignment="1" applyProtection="1">
      <alignment horizontal="right" vertical="center"/>
      <protection locked="0"/>
    </xf>
    <xf numFmtId="164" fontId="12" fillId="0" borderId="42" xfId="0" applyNumberFormat="1" applyFont="1" applyBorder="1" applyAlignment="1" applyProtection="1">
      <alignment horizontal="right" vertical="center"/>
      <protection locked="0"/>
    </xf>
    <xf numFmtId="164" fontId="1" fillId="2" borderId="44" xfId="0" applyNumberFormat="1" applyFont="1" applyFill="1" applyBorder="1" applyAlignment="1">
      <alignment vertical="center"/>
    </xf>
    <xf numFmtId="164" fontId="7" fillId="4" borderId="6" xfId="0" applyNumberFormat="1" applyFont="1" applyFill="1" applyBorder="1" applyAlignment="1" applyProtection="1">
      <alignment vertical="center"/>
      <protection locked="0"/>
    </xf>
    <xf numFmtId="164" fontId="7" fillId="4" borderId="4" xfId="0" applyNumberFormat="1" applyFont="1" applyFill="1" applyBorder="1" applyAlignment="1" applyProtection="1">
      <alignment horizontal="right" vertical="center"/>
    </xf>
    <xf numFmtId="164" fontId="7" fillId="4" borderId="38" xfId="0" applyNumberFormat="1" applyFont="1" applyFill="1" applyBorder="1" applyAlignment="1" applyProtection="1">
      <alignment horizontal="right" vertical="center"/>
    </xf>
    <xf numFmtId="164" fontId="7" fillId="4" borderId="38" xfId="0" applyNumberFormat="1" applyFont="1" applyFill="1" applyBorder="1" applyAlignment="1">
      <alignment vertical="center"/>
    </xf>
    <xf numFmtId="164" fontId="7" fillId="4" borderId="17" xfId="0" applyNumberFormat="1" applyFont="1" applyFill="1" applyBorder="1" applyAlignment="1" applyProtection="1">
      <alignment vertical="center"/>
      <protection locked="0"/>
    </xf>
    <xf numFmtId="164" fontId="12" fillId="0" borderId="46" xfId="0" applyNumberFormat="1" applyFont="1" applyBorder="1" applyAlignment="1" applyProtection="1">
      <alignment horizontal="right" vertical="center"/>
      <protection locked="0"/>
    </xf>
    <xf numFmtId="164" fontId="12" fillId="0" borderId="47" xfId="0" applyNumberFormat="1" applyFont="1" applyBorder="1" applyAlignment="1" applyProtection="1">
      <alignment horizontal="right" vertical="center"/>
      <protection locked="0"/>
    </xf>
    <xf numFmtId="164" fontId="12" fillId="0" borderId="48" xfId="0" applyNumberFormat="1" applyFont="1" applyBorder="1" applyAlignment="1" applyProtection="1">
      <alignment horizontal="right" vertical="center"/>
      <protection locked="0"/>
    </xf>
    <xf numFmtId="0" fontId="0" fillId="0" borderId="0" xfId="0" applyNumberFormat="1">
      <alignment vertical="center"/>
    </xf>
    <xf numFmtId="0" fontId="1" fillId="0" borderId="0" xfId="0" applyNumberFormat="1" applyFont="1">
      <alignment vertical="center"/>
    </xf>
    <xf numFmtId="0" fontId="2" fillId="0" borderId="0" xfId="0" applyFont="1" applyBorder="1" applyAlignment="1">
      <alignment horizontal="center"/>
    </xf>
    <xf numFmtId="0" fontId="6" fillId="5" borderId="23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13" fillId="0" borderId="0" xfId="1" applyAlignment="1">
      <alignment horizontal="left"/>
    </xf>
    <xf numFmtId="0" fontId="11" fillId="0" borderId="0" xfId="2" applyAlignment="1">
      <alignment horizontal="right"/>
    </xf>
    <xf numFmtId="7" fontId="9" fillId="4" borderId="12" xfId="0" applyNumberFormat="1" applyFont="1" applyFill="1" applyBorder="1" applyAlignment="1">
      <alignment horizontal="right" vertical="center"/>
    </xf>
    <xf numFmtId="7" fontId="9" fillId="4" borderId="14" xfId="0" applyNumberFormat="1" applyFont="1" applyFill="1" applyBorder="1" applyAlignment="1">
      <alignment horizontal="right" vertical="center"/>
    </xf>
    <xf numFmtId="7" fontId="9" fillId="4" borderId="13" xfId="0" applyNumberFormat="1" applyFont="1" applyFill="1" applyBorder="1" applyAlignment="1">
      <alignment horizontal="right" vertical="center"/>
    </xf>
    <xf numFmtId="0" fontId="10" fillId="3" borderId="0" xfId="0" applyFont="1" applyFill="1">
      <alignment vertical="center"/>
    </xf>
  </cellXfs>
  <cellStyles count="4">
    <cellStyle name="Cabeçalho 1" xfId="1" builtinId="16" customBuiltin="1"/>
    <cellStyle name="Cabeçalho 2" xfId="2" builtinId="17" customBuiltin="1"/>
    <cellStyle name="Cabeçalho 3" xfId="3" builtinId="18" customBuiltin="1"/>
    <cellStyle name="Normal" xfId="0" builtinId="0" customBuiltin="1"/>
  </cellStyles>
  <dxfs count="576"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412455</xdr:colOff>
      <xdr:row>0</xdr:row>
      <xdr:rowOff>47624</xdr:rowOff>
    </xdr:from>
    <xdr:to>
      <xdr:col>8</xdr:col>
      <xdr:colOff>174329</xdr:colOff>
      <xdr:row>2</xdr:row>
      <xdr:rowOff>180975</xdr:rowOff>
    </xdr:to>
    <xdr:sp macro="" textlink="">
      <xdr:nvSpPr>
        <xdr:cNvPr id="2" name="Sugestão" descr="Faça duplo clique nesta célula, B1, e altere o ano para atualizar o ano do calendário." title="Sugestã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539530" y="47624"/>
          <a:ext cx="2026308" cy="735403"/>
        </a:xfrm>
        <a:prstGeom prst="wedgeRectCallout">
          <a:avLst>
            <a:gd name="adj1" fmla="val -57533"/>
            <a:gd name="adj2" fmla="val -33791"/>
          </a:avLst>
        </a:prstGeom>
        <a:solidFill>
          <a:schemeClr val="bg1"/>
        </a:solidFill>
        <a:ln w="63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l" rtl="0"/>
          <a:r>
            <a:rPr lang="pt-pt" sz="1000">
              <a:solidFill>
                <a:schemeClr val="tx2">
                  <a:lumMod val="60000"/>
                  <a:lumOff val="40000"/>
                </a:schemeClr>
              </a:solidFill>
            </a:rPr>
            <a:t>SUGESTÃO:</a:t>
          </a:r>
          <a:r>
            <a:rPr lang="pt-pt" sz="1000" baseline="0">
              <a:solidFill>
                <a:schemeClr val="tx2">
                  <a:lumMod val="60000"/>
                  <a:lumOff val="40000"/>
                </a:schemeClr>
              </a:solidFill>
            </a:rPr>
            <a:t> faça duplo clique nesta célula e altere o ano para atualizar o ano do calendário.</a:t>
          </a:r>
          <a:endParaRPr lang="en-US" sz="100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radeshow">
  <a:themeElements>
    <a:clrScheme name="Expense Calendar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4D647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Expense Calendar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Tradeshow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300000"/>
              </a:schemeClr>
            </a:gs>
            <a:gs pos="35000">
              <a:schemeClr val="phClr">
                <a:tint val="45000"/>
                <a:satMod val="300000"/>
              </a:schemeClr>
            </a:gs>
            <a:gs pos="69000">
              <a:schemeClr val="phClr">
                <a:tint val="45000"/>
                <a:satMod val="350000"/>
              </a:schemeClr>
            </a:gs>
            <a:gs pos="100000">
              <a:schemeClr val="phClr">
                <a:tint val="60000"/>
                <a:satMod val="350000"/>
              </a:schemeClr>
            </a:gs>
          </a:gsLst>
          <a:path path="circle">
            <a:fillToRect l="50000" t="50000" r="100000" b="100000"/>
          </a:path>
        </a:gradFill>
        <a:gradFill rotWithShape="1">
          <a:gsLst>
            <a:gs pos="0">
              <a:schemeClr val="phClr">
                <a:shade val="47500"/>
                <a:satMod val="137000"/>
              </a:schemeClr>
            </a:gs>
            <a:gs pos="55000">
              <a:schemeClr val="phClr">
                <a:shade val="69000"/>
                <a:satMod val="137000"/>
              </a:schemeClr>
            </a:gs>
            <a:gs pos="100000">
              <a:schemeClr val="phClr">
                <a:shade val="98000"/>
                <a:satMod val="137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38475" cap="flat" cmpd="sng" algn="ctr">
          <a:solidFill>
            <a:schemeClr val="phClr"/>
          </a:solidFill>
          <a:prstDash val="solid"/>
        </a:ln>
        <a:ln w="548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5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4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55000"/>
              </a:srgbClr>
            </a:outerShdw>
          </a:effectLst>
          <a:scene3d>
            <a:camera prst="orthographicFront">
              <a:rot lat="0" lon="0" rev="0"/>
            </a:camera>
            <a:lightRig rig="brightRoom" dir="tl">
              <a:rot lat="0" lon="0" rev="3600000"/>
            </a:lightRig>
          </a:scene3d>
          <a:sp3d contourW="31750" prstMaterial="flat">
            <a:bevelT w="127000" h="254000" prst="angle"/>
            <a:contourClr>
              <a:schemeClr val="phClr">
                <a:shade val="2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20000">
              <a:schemeClr val="phClr">
                <a:tint val="80000"/>
                <a:lumMod val="100000"/>
              </a:schemeClr>
            </a:gs>
            <a:gs pos="100000">
              <a:schemeClr val="phClr">
                <a:tint val="100000"/>
                <a:lumMod val="80000"/>
              </a:schemeClr>
            </a:gs>
          </a:gsLst>
          <a:path path="circle">
            <a:fillToRect l="50000" t="20000" r="100000" b="100000"/>
          </a:path>
        </a:gradFill>
        <a:gradFill rotWithShape="1">
          <a:gsLst>
            <a:gs pos="0">
              <a:schemeClr val="phClr">
                <a:tint val="100000"/>
                <a:lumMod val="100000"/>
              </a:schemeClr>
            </a:gs>
            <a:gs pos="100000">
              <a:schemeClr val="phClr">
                <a:shade val="100000"/>
                <a:lumMod val="60000"/>
              </a:schemeClr>
            </a:gs>
          </a:gsLst>
          <a:path path="circle">
            <a:fillToRect l="50000" t="2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/>
  </sheetPr>
  <dimension ref="A1:P697"/>
  <sheetViews>
    <sheetView showGridLines="0" tabSelected="1" zoomScale="106" zoomScaleNormal="106" workbookViewId="0"/>
  </sheetViews>
  <sheetFormatPr defaultRowHeight="11.25" x14ac:dyDescent="0.2"/>
  <cols>
    <col min="1" max="1" width="1.83203125" style="2" customWidth="1"/>
    <col min="2" max="2" width="13.1640625" style="1" customWidth="1"/>
    <col min="3" max="3" width="13.1640625" style="8" customWidth="1"/>
    <col min="4" max="4" width="13.1640625" style="1" customWidth="1"/>
    <col min="5" max="5" width="13.1640625" style="8" customWidth="1"/>
    <col min="6" max="6" width="13.1640625" style="1" customWidth="1"/>
    <col min="7" max="7" width="13.1640625" style="8" customWidth="1"/>
    <col min="8" max="8" width="13.1640625" style="1" customWidth="1"/>
    <col min="9" max="9" width="13.1640625" style="8" customWidth="1"/>
    <col min="10" max="10" width="13.1640625" style="1" customWidth="1"/>
    <col min="11" max="11" width="13.1640625" style="8" customWidth="1"/>
    <col min="12" max="12" width="13.1640625" style="1" customWidth="1"/>
    <col min="13" max="13" width="13.1640625" style="8" customWidth="1"/>
    <col min="14" max="14" width="13.1640625" style="1" customWidth="1"/>
    <col min="15" max="15" width="13.1640625" style="8" customWidth="1"/>
    <col min="16" max="16" width="16.6640625" style="1" customWidth="1"/>
  </cols>
  <sheetData>
    <row r="1" spans="1:16" ht="18" customHeight="1" x14ac:dyDescent="0.25">
      <c r="A1" s="5"/>
      <c r="B1" s="74" t="str">
        <f ca="1">YEAR(TODAY())&amp;" CALENDÁRIO DE DESPESAS"</f>
        <v>2018 CALENDÁRIO DE DESPESAS</v>
      </c>
      <c r="C1" s="74"/>
      <c r="D1" s="74"/>
      <c r="E1" s="74"/>
      <c r="F1" s="74"/>
      <c r="G1" s="6"/>
      <c r="H1" s="5"/>
      <c r="I1" s="6"/>
      <c r="J1" s="5"/>
      <c r="K1" s="6"/>
      <c r="L1" s="5"/>
      <c r="M1" s="6"/>
      <c r="N1" s="5"/>
      <c r="O1" s="6"/>
      <c r="P1" s="5"/>
    </row>
    <row r="2" spans="1:16" ht="30" customHeight="1" x14ac:dyDescent="0.2">
      <c r="B2" s="69" t="s">
        <v>0</v>
      </c>
      <c r="C2" s="69"/>
      <c r="D2" s="69"/>
      <c r="E2" s="69"/>
      <c r="F2"/>
      <c r="G2" s="7"/>
      <c r="H2"/>
      <c r="I2" s="7"/>
      <c r="J2"/>
      <c r="K2" s="7"/>
      <c r="L2" s="70" t="s">
        <v>24</v>
      </c>
      <c r="M2" s="70"/>
      <c r="N2" s="70" t="s">
        <v>26</v>
      </c>
      <c r="O2" s="70"/>
      <c r="P2"/>
    </row>
    <row r="3" spans="1:16" ht="25.5" customHeight="1" x14ac:dyDescent="0.2">
      <c r="B3" s="69"/>
      <c r="C3" s="69"/>
      <c r="D3" s="69"/>
      <c r="E3" s="69"/>
      <c r="F3" s="4">
        <f ca="1">WEEKDAY(DATEVALUE("1 "&amp;B2&amp;" "&amp;Year1))</f>
        <v>2</v>
      </c>
      <c r="G3" s="7"/>
      <c r="H3"/>
      <c r="I3" s="9"/>
      <c r="J3" s="10"/>
      <c r="K3" s="7"/>
      <c r="L3" s="71">
        <f ca="1">SUM(P13,P22,P31,P40,P49,P58)</f>
        <v>239.95</v>
      </c>
      <c r="M3" s="72"/>
      <c r="N3" s="71">
        <f ca="1">SUM(P:P)</f>
        <v>439.95</v>
      </c>
      <c r="O3" s="73"/>
      <c r="P3"/>
    </row>
    <row r="4" spans="1:16" ht="9" customHeight="1" x14ac:dyDescent="0.2">
      <c r="B4" s="60">
        <v>1</v>
      </c>
      <c r="C4" s="60"/>
      <c r="D4" s="60">
        <v>2</v>
      </c>
      <c r="E4" s="60"/>
      <c r="F4" s="60">
        <v>3</v>
      </c>
      <c r="G4" s="60"/>
      <c r="H4" s="60">
        <v>4</v>
      </c>
      <c r="I4" s="60"/>
      <c r="J4" s="60">
        <v>5</v>
      </c>
      <c r="K4" s="60"/>
      <c r="L4" s="60">
        <v>6</v>
      </c>
      <c r="M4" s="60"/>
      <c r="N4" s="60">
        <v>7</v>
      </c>
      <c r="O4" s="60"/>
      <c r="P4" s="2"/>
    </row>
    <row r="5" spans="1:16" ht="15" customHeight="1" x14ac:dyDescent="0.2">
      <c r="B5" s="61" t="s">
        <v>1</v>
      </c>
      <c r="C5" s="62"/>
      <c r="D5" s="63" t="s">
        <v>16</v>
      </c>
      <c r="E5" s="64" t="e">
        <f ca="1">IF(WEEKDAY(DATEVALUE(Month1&amp;" 1, "&amp;Year1))=COLUMN(#REF!),1,IF(LEN(C5)&gt;0,C5+1,""))</f>
        <v>#NAME?</v>
      </c>
      <c r="F5" s="62" t="s">
        <v>17</v>
      </c>
      <c r="G5" s="62" t="e">
        <f ca="1">IF(WEEKDAY(DATEVALUE(Month1&amp;" 1, "&amp;Year1))=COLUMN(#REF!),1,IF(LEN(E5)&gt;0,E5+1,""))</f>
        <v>#NAME?</v>
      </c>
      <c r="H5" s="63" t="s">
        <v>19</v>
      </c>
      <c r="I5" s="64" t="e">
        <f ca="1">IF(WEEKDAY(DATEVALUE(Month1&amp;" 1, "&amp;Year1))=COLUMN(#REF!),1,IF(LEN(G5)&gt;0,G5+1,""))</f>
        <v>#NAME?</v>
      </c>
      <c r="J5" s="65" t="s">
        <v>23</v>
      </c>
      <c r="K5" s="66" t="e">
        <f ca="1">IF(WEEKDAY(DATEVALUE(Month1&amp;" 1, "&amp;Year1))=COLUMN(#REF!),1,IF(LEN(I5)&gt;0,I5+1,""))</f>
        <v>#NAME?</v>
      </c>
      <c r="L5" s="67" t="s">
        <v>25</v>
      </c>
      <c r="M5" s="68" t="e">
        <f ca="1">IF(WEEKDAY(DATEVALUE(Month1&amp;" 1, "&amp;Year1))=COLUMN(#REF!),1,IF(LEN(K5)&gt;0,K5+1,""))</f>
        <v>#NAME?</v>
      </c>
      <c r="N5" s="67" t="s">
        <v>27</v>
      </c>
      <c r="O5" s="68" t="e">
        <f ca="1">IF(WEEKDAY(DATEVALUE(Month1&amp;" 1, "&amp;Year1))=COLUMN(#REF!),1,IF(LEN(M5)&gt;0,M5+1,""))</f>
        <v>#NAME?</v>
      </c>
      <c r="P5" s="37" t="s">
        <v>28</v>
      </c>
    </row>
    <row r="6" spans="1:16" ht="15" customHeight="1" x14ac:dyDescent="0.2">
      <c r="A6" s="3"/>
      <c r="B6" s="19">
        <f ca="1">DAY(IF(DAY(JanDom1)=1,JanDom1-6,JanDom1+1))</f>
        <v>1</v>
      </c>
      <c r="C6" s="21"/>
      <c r="D6" s="27">
        <f ca="1">DAY(IF(DAY(JanDom1)=1,JanDom1-5,JanDom1+2))</f>
        <v>2</v>
      </c>
      <c r="E6" s="21"/>
      <c r="F6" s="27">
        <f ca="1">DAY(IF(DAY(JanDom1)=1,JanDom1-4,JanDom1+3))</f>
        <v>3</v>
      </c>
      <c r="G6" s="21"/>
      <c r="H6" s="27">
        <f ca="1">DAY(IF(DAY(JanDom1)=1,JanDom1-3,JanDom1+4))</f>
        <v>4</v>
      </c>
      <c r="I6" s="21"/>
      <c r="J6" s="27">
        <f ca="1">DAY(IF(DAY(JanDom1)=1,JanDom1-2,JanDom1+5))</f>
        <v>5</v>
      </c>
      <c r="K6" s="21"/>
      <c r="L6" s="27">
        <f ca="1">DAY(IF(DAY(JanDom1)=1,JanDom1-1,JanDom1+6))</f>
        <v>6</v>
      </c>
      <c r="M6" s="21"/>
      <c r="N6" s="32">
        <f ca="1">DAY(IF(DAY(JanDom1)=1,JanDom1,JanDom1+7))</f>
        <v>7</v>
      </c>
      <c r="O6" s="20"/>
      <c r="P6" s="38"/>
    </row>
    <row r="7" spans="1:16" ht="11.25" customHeight="1" x14ac:dyDescent="0.2">
      <c r="A7" s="3"/>
      <c r="B7" s="17" t="s">
        <v>2</v>
      </c>
      <c r="C7" s="18" t="s">
        <v>15</v>
      </c>
      <c r="D7" s="25" t="s">
        <v>2</v>
      </c>
      <c r="E7" s="18" t="s">
        <v>15</v>
      </c>
      <c r="F7" s="25" t="s">
        <v>2</v>
      </c>
      <c r="G7" s="18" t="s">
        <v>15</v>
      </c>
      <c r="H7" s="25" t="s">
        <v>2</v>
      </c>
      <c r="I7" s="18" t="s">
        <v>15</v>
      </c>
      <c r="J7" s="25" t="s">
        <v>2</v>
      </c>
      <c r="K7" s="18" t="s">
        <v>15</v>
      </c>
      <c r="L7" s="25" t="s">
        <v>2</v>
      </c>
      <c r="M7" s="18" t="s">
        <v>15</v>
      </c>
      <c r="N7" s="28" t="s">
        <v>2</v>
      </c>
      <c r="O7" s="41" t="s">
        <v>15</v>
      </c>
      <c r="P7" s="49"/>
    </row>
    <row r="8" spans="1:16" ht="11.25" customHeight="1" x14ac:dyDescent="0.2">
      <c r="A8" s="3"/>
      <c r="B8" s="22"/>
      <c r="C8" s="43"/>
      <c r="D8" s="26"/>
      <c r="E8" s="43"/>
      <c r="F8" s="22" t="s">
        <v>18</v>
      </c>
      <c r="G8" s="43">
        <v>150</v>
      </c>
      <c r="H8" s="22" t="s">
        <v>20</v>
      </c>
      <c r="I8" s="43">
        <v>85</v>
      </c>
      <c r="J8" s="22"/>
      <c r="K8" s="43"/>
      <c r="L8" s="22"/>
      <c r="M8" s="43"/>
      <c r="N8" s="22"/>
      <c r="O8" s="46"/>
      <c r="P8" s="49"/>
    </row>
    <row r="9" spans="1:16" ht="11.25" customHeight="1" x14ac:dyDescent="0.2">
      <c r="A9" s="3"/>
      <c r="B9" s="23"/>
      <c r="C9" s="44"/>
      <c r="D9" s="23"/>
      <c r="E9" s="44"/>
      <c r="F9" s="23"/>
      <c r="G9" s="44"/>
      <c r="H9" s="23" t="s">
        <v>21</v>
      </c>
      <c r="I9" s="44">
        <v>4.95</v>
      </c>
      <c r="J9" s="23"/>
      <c r="K9" s="44"/>
      <c r="L9" s="23"/>
      <c r="M9" s="44"/>
      <c r="N9" s="23"/>
      <c r="O9" s="47"/>
      <c r="P9" s="49"/>
    </row>
    <row r="10" spans="1:16" ht="11.25" customHeight="1" x14ac:dyDescent="0.2">
      <c r="A10" s="3"/>
      <c r="B10" s="23"/>
      <c r="C10" s="44"/>
      <c r="D10" s="23"/>
      <c r="E10" s="44"/>
      <c r="F10" s="23"/>
      <c r="G10" s="44"/>
      <c r="H10" s="23"/>
      <c r="I10" s="44"/>
      <c r="J10" s="23"/>
      <c r="K10" s="44"/>
      <c r="L10" s="23"/>
      <c r="M10" s="44"/>
      <c r="N10" s="23"/>
      <c r="O10" s="47"/>
      <c r="P10" s="49"/>
    </row>
    <row r="11" spans="1:16" ht="11.25" customHeight="1" x14ac:dyDescent="0.2">
      <c r="A11" s="3"/>
      <c r="B11" s="23"/>
      <c r="C11" s="44"/>
      <c r="D11" s="23"/>
      <c r="E11" s="44"/>
      <c r="F11" s="23"/>
      <c r="G11" s="44"/>
      <c r="H11" s="23"/>
      <c r="I11" s="44"/>
      <c r="J11" s="23"/>
      <c r="K11" s="44"/>
      <c r="L11" s="23"/>
      <c r="M11" s="44"/>
      <c r="N11" s="23"/>
      <c r="O11" s="47"/>
      <c r="P11" s="49"/>
    </row>
    <row r="12" spans="1:16" ht="11.25" customHeight="1" x14ac:dyDescent="0.2">
      <c r="A12" s="3"/>
      <c r="B12" s="24"/>
      <c r="C12" s="45"/>
      <c r="D12" s="24"/>
      <c r="E12" s="45"/>
      <c r="F12" s="24"/>
      <c r="G12" s="45"/>
      <c r="H12" s="24"/>
      <c r="I12" s="45"/>
      <c r="J12" s="24"/>
      <c r="K12" s="45"/>
      <c r="L12" s="24"/>
      <c r="M12" s="45"/>
      <c r="N12" s="24"/>
      <c r="O12" s="48"/>
      <c r="P12" s="49"/>
    </row>
    <row r="13" spans="1:16" ht="11.25" customHeight="1" x14ac:dyDescent="0.2">
      <c r="A13" s="3"/>
      <c r="B13" s="50" t="s">
        <v>3</v>
      </c>
      <c r="C13" s="51">
        <f>SUM(C8:C12)</f>
        <v>0</v>
      </c>
      <c r="D13" s="50"/>
      <c r="E13" s="51">
        <f>SUM(E8:E12)</f>
        <v>0</v>
      </c>
      <c r="F13" s="50"/>
      <c r="G13" s="51">
        <f>SUM(G8:G12)</f>
        <v>150</v>
      </c>
      <c r="H13" s="50"/>
      <c r="I13" s="51">
        <f>SUM(I8:I12)</f>
        <v>89.95</v>
      </c>
      <c r="J13" s="50"/>
      <c r="K13" s="51">
        <f>SUM(K8:K12)</f>
        <v>0</v>
      </c>
      <c r="L13" s="50"/>
      <c r="M13" s="51">
        <f>SUM(M8:M12)</f>
        <v>0</v>
      </c>
      <c r="N13" s="50"/>
      <c r="O13" s="52">
        <f>SUM(O8:O12)</f>
        <v>0</v>
      </c>
      <c r="P13" s="53">
        <f ca="1">SUMIF(B6:N6,"&lt;8",C13:O13)</f>
        <v>239.95</v>
      </c>
    </row>
    <row r="14" spans="1:16" ht="11.25" customHeight="1" x14ac:dyDescent="0.2">
      <c r="A14"/>
      <c r="B14" s="5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58"/>
    </row>
    <row r="15" spans="1:16" ht="15" customHeight="1" x14ac:dyDescent="0.2">
      <c r="A15" s="3"/>
      <c r="B15" s="15">
        <f ca="1">N6+1</f>
        <v>8</v>
      </c>
      <c r="C15" s="16"/>
      <c r="D15" s="15">
        <f ca="1">B15+1</f>
        <v>9</v>
      </c>
      <c r="E15" s="16"/>
      <c r="F15" s="15">
        <f ca="1">D15+1</f>
        <v>10</v>
      </c>
      <c r="G15" s="16"/>
      <c r="H15" s="15">
        <f ca="1">F15+1</f>
        <v>11</v>
      </c>
      <c r="I15" s="16"/>
      <c r="J15" s="15">
        <f ca="1">H15+1</f>
        <v>12</v>
      </c>
      <c r="K15" s="16"/>
      <c r="L15" s="15">
        <f ca="1">J15+1</f>
        <v>13</v>
      </c>
      <c r="M15" s="16"/>
      <c r="N15" s="15">
        <f ca="1">L15+1</f>
        <v>14</v>
      </c>
      <c r="O15" s="16"/>
      <c r="P15" s="39"/>
    </row>
    <row r="16" spans="1:16" ht="11.25" customHeight="1" x14ac:dyDescent="0.2">
      <c r="A16" s="3"/>
      <c r="B16" s="28" t="s">
        <v>2</v>
      </c>
      <c r="C16" s="12" t="s">
        <v>15</v>
      </c>
      <c r="D16" s="28" t="s">
        <v>2</v>
      </c>
      <c r="E16" s="12" t="s">
        <v>15</v>
      </c>
      <c r="F16" s="28" t="s">
        <v>2</v>
      </c>
      <c r="G16" s="12" t="s">
        <v>15</v>
      </c>
      <c r="H16" s="28" t="s">
        <v>2</v>
      </c>
      <c r="I16" s="12" t="s">
        <v>15</v>
      </c>
      <c r="J16" s="28" t="s">
        <v>2</v>
      </c>
      <c r="K16" s="12" t="s">
        <v>15</v>
      </c>
      <c r="L16" s="28" t="s">
        <v>2</v>
      </c>
      <c r="M16" s="12" t="s">
        <v>15</v>
      </c>
      <c r="N16" s="28" t="s">
        <v>2</v>
      </c>
      <c r="O16" s="36" t="s">
        <v>15</v>
      </c>
      <c r="P16" s="49"/>
    </row>
    <row r="17" spans="1:16" ht="11.25" customHeight="1" x14ac:dyDescent="0.2">
      <c r="A17" s="3"/>
      <c r="B17" s="29"/>
      <c r="C17" s="43"/>
      <c r="D17" s="29"/>
      <c r="E17" s="43"/>
      <c r="F17" s="29"/>
      <c r="G17" s="43"/>
      <c r="H17" s="29"/>
      <c r="I17" s="43"/>
      <c r="J17" s="29"/>
      <c r="K17" s="43"/>
      <c r="L17" s="29"/>
      <c r="M17" s="43"/>
      <c r="N17" s="29"/>
      <c r="O17" s="46"/>
      <c r="P17" s="49"/>
    </row>
    <row r="18" spans="1:16" ht="11.25" customHeight="1" x14ac:dyDescent="0.2">
      <c r="A18" s="3"/>
      <c r="B18" s="30"/>
      <c r="C18" s="44"/>
      <c r="D18" s="30"/>
      <c r="E18" s="44"/>
      <c r="F18" s="30"/>
      <c r="G18" s="44"/>
      <c r="H18" s="30"/>
      <c r="I18" s="44"/>
      <c r="J18" s="30"/>
      <c r="K18" s="44"/>
      <c r="L18" s="30"/>
      <c r="M18" s="44"/>
      <c r="N18" s="30"/>
      <c r="O18" s="47"/>
      <c r="P18" s="49"/>
    </row>
    <row r="19" spans="1:16" ht="11.25" customHeight="1" x14ac:dyDescent="0.2">
      <c r="A19" s="3"/>
      <c r="B19" s="30"/>
      <c r="C19" s="44"/>
      <c r="D19" s="30"/>
      <c r="E19" s="44"/>
      <c r="F19" s="30"/>
      <c r="G19" s="44"/>
      <c r="H19" s="30"/>
      <c r="I19" s="44"/>
      <c r="J19" s="30"/>
      <c r="K19" s="44"/>
      <c r="L19" s="30"/>
      <c r="M19" s="44"/>
      <c r="N19" s="30"/>
      <c r="O19" s="47"/>
      <c r="P19" s="49"/>
    </row>
    <row r="20" spans="1:16" ht="11.25" customHeight="1" x14ac:dyDescent="0.2">
      <c r="A20" s="3"/>
      <c r="B20" s="30"/>
      <c r="C20" s="44"/>
      <c r="D20" s="30"/>
      <c r="E20" s="44"/>
      <c r="F20" s="30"/>
      <c r="G20" s="44"/>
      <c r="H20" s="30"/>
      <c r="I20" s="44"/>
      <c r="J20" s="30"/>
      <c r="K20" s="44"/>
      <c r="L20" s="30"/>
      <c r="M20" s="44"/>
      <c r="N20" s="30"/>
      <c r="O20" s="47"/>
      <c r="P20" s="49"/>
    </row>
    <row r="21" spans="1:16" ht="11.25" customHeight="1" x14ac:dyDescent="0.2">
      <c r="A21" s="3"/>
      <c r="B21" s="31"/>
      <c r="C21" s="45"/>
      <c r="D21" s="31"/>
      <c r="E21" s="45"/>
      <c r="F21" s="31"/>
      <c r="G21" s="45"/>
      <c r="H21" s="31"/>
      <c r="I21" s="45"/>
      <c r="J21" s="31"/>
      <c r="K21" s="45"/>
      <c r="L21" s="31"/>
      <c r="M21" s="45"/>
      <c r="N21" s="31"/>
      <c r="O21" s="48"/>
      <c r="P21" s="49"/>
    </row>
    <row r="22" spans="1:16" ht="11.25" customHeight="1" x14ac:dyDescent="0.2">
      <c r="B22" s="50" t="s">
        <v>3</v>
      </c>
      <c r="C22" s="51">
        <f>SUM(C17:C21)</f>
        <v>0</v>
      </c>
      <c r="D22" s="50"/>
      <c r="E22" s="51">
        <f>SUM(E17:E21)</f>
        <v>0</v>
      </c>
      <c r="F22" s="50"/>
      <c r="G22" s="51">
        <f>SUM(G17:G21)</f>
        <v>0</v>
      </c>
      <c r="H22" s="50"/>
      <c r="I22" s="51">
        <f>SUM(I17:I21)</f>
        <v>0</v>
      </c>
      <c r="J22" s="50"/>
      <c r="K22" s="51">
        <f>SUM(K17:K21)</f>
        <v>0</v>
      </c>
      <c r="L22" s="50"/>
      <c r="M22" s="51">
        <f>SUM(M17:M21)</f>
        <v>0</v>
      </c>
      <c r="N22" s="50"/>
      <c r="O22" s="52">
        <f>SUM(O17:O21)</f>
        <v>0</v>
      </c>
      <c r="P22" s="53">
        <f>SUM(C22,E22,G22,I22,K22,M22,O22)</f>
        <v>0</v>
      </c>
    </row>
    <row r="23" spans="1:16" ht="11.25" customHeight="1" x14ac:dyDescent="0.2">
      <c r="A23"/>
      <c r="B23" s="58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58"/>
    </row>
    <row r="24" spans="1:16" ht="15" customHeight="1" x14ac:dyDescent="0.2">
      <c r="A24" s="3"/>
      <c r="B24" s="15">
        <f ca="1">N15+1</f>
        <v>15</v>
      </c>
      <c r="C24" s="16"/>
      <c r="D24" s="15">
        <f ca="1">B24+1</f>
        <v>16</v>
      </c>
      <c r="E24" s="16"/>
      <c r="F24" s="15">
        <f ca="1">D24+1</f>
        <v>17</v>
      </c>
      <c r="G24" s="16"/>
      <c r="H24" s="15">
        <f ca="1">F24+1</f>
        <v>18</v>
      </c>
      <c r="I24" s="16"/>
      <c r="J24" s="15">
        <f ca="1">H24+1</f>
        <v>19</v>
      </c>
      <c r="K24" s="16"/>
      <c r="L24" s="15">
        <f ca="1">J24+1</f>
        <v>20</v>
      </c>
      <c r="M24" s="16"/>
      <c r="N24" s="15">
        <f ca="1">L24+1</f>
        <v>21</v>
      </c>
      <c r="O24" s="16"/>
      <c r="P24" s="39"/>
    </row>
    <row r="25" spans="1:16" ht="11.25" customHeight="1" x14ac:dyDescent="0.2">
      <c r="A25" s="3"/>
      <c r="B25" s="28" t="s">
        <v>2</v>
      </c>
      <c r="C25" s="12" t="s">
        <v>15</v>
      </c>
      <c r="D25" s="28" t="s">
        <v>2</v>
      </c>
      <c r="E25" s="12" t="s">
        <v>15</v>
      </c>
      <c r="F25" s="28" t="s">
        <v>2</v>
      </c>
      <c r="G25" s="12" t="s">
        <v>15</v>
      </c>
      <c r="H25" s="28" t="s">
        <v>2</v>
      </c>
      <c r="I25" s="12" t="s">
        <v>15</v>
      </c>
      <c r="J25" s="28" t="s">
        <v>2</v>
      </c>
      <c r="K25" s="12" t="s">
        <v>15</v>
      </c>
      <c r="L25" s="28" t="s">
        <v>2</v>
      </c>
      <c r="M25" s="12" t="s">
        <v>15</v>
      </c>
      <c r="N25" s="28" t="s">
        <v>2</v>
      </c>
      <c r="O25" s="36" t="s">
        <v>15</v>
      </c>
      <c r="P25" s="49"/>
    </row>
    <row r="26" spans="1:16" ht="11.25" customHeight="1" x14ac:dyDescent="0.2">
      <c r="A26" s="3"/>
      <c r="B26" s="29"/>
      <c r="C26" s="43"/>
      <c r="D26" s="29"/>
      <c r="E26" s="43"/>
      <c r="F26" s="29"/>
      <c r="G26" s="43"/>
      <c r="H26" s="29"/>
      <c r="I26" s="43"/>
      <c r="J26" s="29"/>
      <c r="K26" s="43"/>
      <c r="L26" s="29"/>
      <c r="M26" s="43"/>
      <c r="N26" s="29"/>
      <c r="O26" s="46"/>
      <c r="P26" s="49"/>
    </row>
    <row r="27" spans="1:16" ht="11.25" customHeight="1" x14ac:dyDescent="0.2">
      <c r="A27" s="3"/>
      <c r="B27" s="30"/>
      <c r="C27" s="44"/>
      <c r="D27" s="30"/>
      <c r="E27" s="44"/>
      <c r="F27" s="30"/>
      <c r="G27" s="44"/>
      <c r="H27" s="30"/>
      <c r="I27" s="44"/>
      <c r="J27" s="30"/>
      <c r="K27" s="44"/>
      <c r="L27" s="30"/>
      <c r="M27" s="44"/>
      <c r="N27" s="30"/>
      <c r="O27" s="47"/>
      <c r="P27" s="49"/>
    </row>
    <row r="28" spans="1:16" ht="11.25" customHeight="1" x14ac:dyDescent="0.2">
      <c r="A28" s="3"/>
      <c r="B28" s="30"/>
      <c r="C28" s="44"/>
      <c r="D28" s="30"/>
      <c r="E28" s="44"/>
      <c r="F28" s="30"/>
      <c r="G28" s="44"/>
      <c r="H28" s="30"/>
      <c r="I28" s="44"/>
      <c r="J28" s="30"/>
      <c r="K28" s="44"/>
      <c r="L28" s="30"/>
      <c r="M28" s="44"/>
      <c r="N28" s="30"/>
      <c r="O28" s="47"/>
      <c r="P28" s="49"/>
    </row>
    <row r="29" spans="1:16" ht="11.25" customHeight="1" x14ac:dyDescent="0.2">
      <c r="A29" s="3"/>
      <c r="B29" s="30"/>
      <c r="C29" s="44"/>
      <c r="D29" s="30"/>
      <c r="E29" s="44"/>
      <c r="F29" s="30"/>
      <c r="G29" s="44"/>
      <c r="H29" s="30"/>
      <c r="I29" s="44"/>
      <c r="J29" s="30"/>
      <c r="K29" s="44"/>
      <c r="L29" s="30"/>
      <c r="M29" s="44"/>
      <c r="N29" s="30"/>
      <c r="O29" s="47"/>
      <c r="P29" s="49"/>
    </row>
    <row r="30" spans="1:16" ht="11.25" customHeight="1" x14ac:dyDescent="0.2">
      <c r="A30" s="3"/>
      <c r="B30" s="31"/>
      <c r="C30" s="45"/>
      <c r="D30" s="31"/>
      <c r="E30" s="45"/>
      <c r="F30" s="31"/>
      <c r="G30" s="45"/>
      <c r="H30" s="31"/>
      <c r="I30" s="45"/>
      <c r="J30" s="31"/>
      <c r="K30" s="45"/>
      <c r="L30" s="31"/>
      <c r="M30" s="45"/>
      <c r="N30" s="31"/>
      <c r="O30" s="48"/>
      <c r="P30" s="49"/>
    </row>
    <row r="31" spans="1:16" ht="11.25" customHeight="1" x14ac:dyDescent="0.2">
      <c r="B31" s="54" t="s">
        <v>3</v>
      </c>
      <c r="C31" s="51">
        <f>SUM(C26:C30)</f>
        <v>0</v>
      </c>
      <c r="D31" s="50"/>
      <c r="E31" s="51">
        <f>SUM(E26:E30)</f>
        <v>0</v>
      </c>
      <c r="F31" s="50"/>
      <c r="G31" s="51">
        <f>SUM(G26:G30)</f>
        <v>0</v>
      </c>
      <c r="H31" s="50"/>
      <c r="I31" s="51">
        <f>SUM(I26:I30)</f>
        <v>0</v>
      </c>
      <c r="J31" s="50"/>
      <c r="K31" s="51">
        <f>SUM(K26:K30)</f>
        <v>0</v>
      </c>
      <c r="L31" s="50"/>
      <c r="M31" s="51">
        <f>SUM(M26:M30)</f>
        <v>0</v>
      </c>
      <c r="N31" s="50"/>
      <c r="O31" s="52">
        <f>SUM(O26:O30)</f>
        <v>0</v>
      </c>
      <c r="P31" s="53">
        <f>SUM(C31,E31,G31,I31,K31,M31,O31)</f>
        <v>0</v>
      </c>
    </row>
    <row r="32" spans="1:16" ht="11.25" customHeight="1" x14ac:dyDescent="0.2">
      <c r="A32"/>
      <c r="B32" s="58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58"/>
    </row>
    <row r="33" spans="1:16" ht="15" customHeight="1" x14ac:dyDescent="0.2">
      <c r="A33" s="3"/>
      <c r="B33" s="15">
        <f ca="1">N24+1</f>
        <v>22</v>
      </c>
      <c r="C33" s="16"/>
      <c r="D33" s="15">
        <f ca="1">B33+1</f>
        <v>23</v>
      </c>
      <c r="E33" s="16"/>
      <c r="F33" s="15">
        <f ca="1">D33+1</f>
        <v>24</v>
      </c>
      <c r="G33" s="16"/>
      <c r="H33" s="15">
        <f ca="1">F33+1</f>
        <v>25</v>
      </c>
      <c r="I33" s="16"/>
      <c r="J33" s="15">
        <f ca="1">H33+1</f>
        <v>26</v>
      </c>
      <c r="K33" s="16"/>
      <c r="L33" s="15">
        <f ca="1">J33+1</f>
        <v>27</v>
      </c>
      <c r="M33" s="16"/>
      <c r="N33" s="15">
        <f ca="1">L33+1</f>
        <v>28</v>
      </c>
      <c r="O33" s="16"/>
      <c r="P33" s="39"/>
    </row>
    <row r="34" spans="1:16" ht="11.25" customHeight="1" x14ac:dyDescent="0.2">
      <c r="A34" s="3"/>
      <c r="B34" s="28" t="s">
        <v>2</v>
      </c>
      <c r="C34" s="12" t="s">
        <v>15</v>
      </c>
      <c r="D34" s="28" t="s">
        <v>2</v>
      </c>
      <c r="E34" s="12" t="s">
        <v>15</v>
      </c>
      <c r="F34" s="28" t="s">
        <v>2</v>
      </c>
      <c r="G34" s="12" t="s">
        <v>15</v>
      </c>
      <c r="H34" s="28" t="s">
        <v>2</v>
      </c>
      <c r="I34" s="12" t="s">
        <v>15</v>
      </c>
      <c r="J34" s="28" t="s">
        <v>2</v>
      </c>
      <c r="K34" s="12" t="s">
        <v>15</v>
      </c>
      <c r="L34" s="28" t="s">
        <v>2</v>
      </c>
      <c r="M34" s="12" t="s">
        <v>15</v>
      </c>
      <c r="N34" s="28" t="s">
        <v>2</v>
      </c>
      <c r="O34" s="36" t="s">
        <v>15</v>
      </c>
      <c r="P34" s="49"/>
    </row>
    <row r="35" spans="1:16" ht="11.25" customHeight="1" x14ac:dyDescent="0.2">
      <c r="A35" s="3"/>
      <c r="B35" s="29"/>
      <c r="C35" s="43"/>
      <c r="D35" s="29"/>
      <c r="E35" s="43"/>
      <c r="F35" s="29"/>
      <c r="G35" s="43"/>
      <c r="H35" s="29"/>
      <c r="I35" s="43"/>
      <c r="J35" s="29"/>
      <c r="K35" s="43"/>
      <c r="L35" s="29"/>
      <c r="M35" s="43"/>
      <c r="N35" s="29"/>
      <c r="O35" s="46"/>
      <c r="P35" s="49"/>
    </row>
    <row r="36" spans="1:16" ht="11.25" customHeight="1" x14ac:dyDescent="0.2">
      <c r="A36" s="3"/>
      <c r="B36" s="30"/>
      <c r="C36" s="44"/>
      <c r="D36" s="30"/>
      <c r="E36" s="44"/>
      <c r="F36" s="30"/>
      <c r="G36" s="44"/>
      <c r="H36" s="30"/>
      <c r="I36" s="44"/>
      <c r="J36" s="30"/>
      <c r="K36" s="44"/>
      <c r="L36" s="30"/>
      <c r="M36" s="44"/>
      <c r="N36" s="30"/>
      <c r="O36" s="47"/>
      <c r="P36" s="49"/>
    </row>
    <row r="37" spans="1:16" ht="11.25" customHeight="1" x14ac:dyDescent="0.2">
      <c r="A37" s="3"/>
      <c r="B37" s="30"/>
      <c r="C37" s="44"/>
      <c r="D37" s="30"/>
      <c r="E37" s="44"/>
      <c r="F37" s="30"/>
      <c r="G37" s="44"/>
      <c r="H37" s="30"/>
      <c r="I37" s="44"/>
      <c r="J37" s="30"/>
      <c r="K37" s="44"/>
      <c r="L37" s="30"/>
      <c r="M37" s="44"/>
      <c r="N37" s="30"/>
      <c r="O37" s="47"/>
      <c r="P37" s="49"/>
    </row>
    <row r="38" spans="1:16" ht="11.25" customHeight="1" x14ac:dyDescent="0.2">
      <c r="A38" s="3"/>
      <c r="B38" s="30"/>
      <c r="C38" s="44"/>
      <c r="D38" s="30"/>
      <c r="E38" s="44"/>
      <c r="F38" s="30"/>
      <c r="G38" s="44"/>
      <c r="H38" s="30"/>
      <c r="I38" s="44"/>
      <c r="J38" s="30"/>
      <c r="K38" s="44"/>
      <c r="L38" s="30"/>
      <c r="M38" s="44"/>
      <c r="N38" s="30"/>
      <c r="O38" s="47"/>
      <c r="P38" s="49"/>
    </row>
    <row r="39" spans="1:16" ht="11.25" customHeight="1" x14ac:dyDescent="0.2">
      <c r="A39" s="3"/>
      <c r="B39" s="31"/>
      <c r="C39" s="45"/>
      <c r="D39" s="31"/>
      <c r="E39" s="45"/>
      <c r="F39" s="31"/>
      <c r="G39" s="45"/>
      <c r="H39" s="31"/>
      <c r="I39" s="45"/>
      <c r="J39" s="31"/>
      <c r="K39" s="45"/>
      <c r="L39" s="31"/>
      <c r="M39" s="45"/>
      <c r="N39" s="31"/>
      <c r="O39" s="48"/>
      <c r="P39" s="49"/>
    </row>
    <row r="40" spans="1:16" ht="11.25" customHeight="1" x14ac:dyDescent="0.2">
      <c r="B40" s="50" t="s">
        <v>3</v>
      </c>
      <c r="C40" s="51">
        <f>SUM(C35:C39)</f>
        <v>0</v>
      </c>
      <c r="D40" s="50"/>
      <c r="E40" s="51">
        <f>SUM(E35:E39)</f>
        <v>0</v>
      </c>
      <c r="F40" s="50"/>
      <c r="G40" s="51">
        <f>SUM(G35:G39)</f>
        <v>0</v>
      </c>
      <c r="H40" s="50"/>
      <c r="I40" s="51">
        <f>SUM(I35:I39)</f>
        <v>0</v>
      </c>
      <c r="J40" s="50"/>
      <c r="K40" s="51">
        <f>SUM(K35:K39)</f>
        <v>0</v>
      </c>
      <c r="L40" s="50"/>
      <c r="M40" s="51">
        <f>SUM(M35:M39)</f>
        <v>0</v>
      </c>
      <c r="N40" s="50"/>
      <c r="O40" s="52">
        <f>SUM(O35:O39)</f>
        <v>0</v>
      </c>
      <c r="P40" s="53">
        <f>SUM(C40,E40,G40,I40,K40,M40,O40)</f>
        <v>0</v>
      </c>
    </row>
    <row r="41" spans="1:16" ht="11.25" customHeight="1" x14ac:dyDescent="0.2">
      <c r="A41"/>
      <c r="B41" s="5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58"/>
    </row>
    <row r="42" spans="1:16" ht="15" customHeight="1" x14ac:dyDescent="0.2">
      <c r="A42" s="3"/>
      <c r="B42" s="15">
        <f ca="1">DAY(IF(DAY(JanDom1)=1,JanDom1+22,JanDom1+29))</f>
        <v>29</v>
      </c>
      <c r="C42" s="16"/>
      <c r="D42" s="15">
        <f ca="1">DAY(IF(DAY(JanDom1)=1,JanDom1+23,JanDom1+30))</f>
        <v>30</v>
      </c>
      <c r="E42" s="16"/>
      <c r="F42" s="15">
        <f ca="1">DAY(IF(DAY(JanDom1)=1,JanDom1+24,JanDom1+31))</f>
        <v>31</v>
      </c>
      <c r="G42" s="16"/>
      <c r="H42" s="15">
        <f ca="1">DAY(IF(DAY(JanDom1)=1,JanDom1+25,JanDom1+32))</f>
        <v>1</v>
      </c>
      <c r="I42" s="16"/>
      <c r="J42" s="15">
        <f ca="1">DAY(IF(DAY(JanDom1)=1,JanDom1+26,JanDom1+33))</f>
        <v>2</v>
      </c>
      <c r="K42" s="16"/>
      <c r="L42" s="15">
        <f ca="1">DAY(IF(DAY(JanDom1)=1,JanDom1+27,JanDom1+34))</f>
        <v>3</v>
      </c>
      <c r="M42" s="16"/>
      <c r="N42" s="15">
        <f ca="1">DAY(IF(DAY(JanDom1)=1,JanDom1+28,JanDom1+35))</f>
        <v>4</v>
      </c>
      <c r="O42" s="16"/>
      <c r="P42" s="40"/>
    </row>
    <row r="43" spans="1:16" ht="11.25" customHeight="1" x14ac:dyDescent="0.2">
      <c r="A43" s="3"/>
      <c r="B43" s="28" t="s">
        <v>2</v>
      </c>
      <c r="C43" s="12" t="s">
        <v>15</v>
      </c>
      <c r="D43" s="28" t="s">
        <v>2</v>
      </c>
      <c r="E43" s="12" t="s">
        <v>15</v>
      </c>
      <c r="F43" s="28" t="s">
        <v>2</v>
      </c>
      <c r="G43" s="12" t="s">
        <v>15</v>
      </c>
      <c r="H43" s="28" t="s">
        <v>2</v>
      </c>
      <c r="I43" s="12" t="s">
        <v>15</v>
      </c>
      <c r="J43" s="28" t="s">
        <v>2</v>
      </c>
      <c r="K43" s="12" t="s">
        <v>15</v>
      </c>
      <c r="L43" s="28" t="s">
        <v>2</v>
      </c>
      <c r="M43" s="12" t="s">
        <v>15</v>
      </c>
      <c r="N43" s="28" t="s">
        <v>2</v>
      </c>
      <c r="O43" s="36" t="s">
        <v>15</v>
      </c>
      <c r="P43" s="49"/>
    </row>
    <row r="44" spans="1:16" ht="11.25" customHeight="1" x14ac:dyDescent="0.2">
      <c r="A44" s="3"/>
      <c r="B44" s="22"/>
      <c r="C44" s="43"/>
      <c r="D44" s="26"/>
      <c r="E44" s="43"/>
      <c r="F44" s="22"/>
      <c r="G44" s="43"/>
      <c r="H44" s="22"/>
      <c r="I44" s="43"/>
      <c r="J44" s="22"/>
      <c r="K44" s="43"/>
      <c r="L44" s="22"/>
      <c r="M44" s="43"/>
      <c r="N44" s="33"/>
      <c r="O44" s="55"/>
      <c r="P44" s="49"/>
    </row>
    <row r="45" spans="1:16" ht="11.25" customHeight="1" x14ac:dyDescent="0.2">
      <c r="A45" s="3"/>
      <c r="B45" s="23"/>
      <c r="C45" s="44"/>
      <c r="D45" s="23"/>
      <c r="E45" s="44"/>
      <c r="F45" s="23"/>
      <c r="G45" s="44"/>
      <c r="H45" s="23"/>
      <c r="I45" s="44"/>
      <c r="J45" s="23"/>
      <c r="K45" s="44"/>
      <c r="L45" s="23"/>
      <c r="M45" s="44"/>
      <c r="N45" s="34"/>
      <c r="O45" s="56"/>
      <c r="P45" s="49"/>
    </row>
    <row r="46" spans="1:16" ht="11.25" customHeight="1" x14ac:dyDescent="0.2">
      <c r="A46" s="3"/>
      <c r="B46" s="23"/>
      <c r="C46" s="44"/>
      <c r="D46" s="23"/>
      <c r="E46" s="44"/>
      <c r="F46" s="23"/>
      <c r="G46" s="44"/>
      <c r="H46" s="23"/>
      <c r="I46" s="44"/>
      <c r="J46" s="23"/>
      <c r="K46" s="44"/>
      <c r="L46" s="23"/>
      <c r="M46" s="44"/>
      <c r="N46" s="34"/>
      <c r="O46" s="56"/>
      <c r="P46" s="49"/>
    </row>
    <row r="47" spans="1:16" ht="11.25" customHeight="1" x14ac:dyDescent="0.2">
      <c r="A47" s="3"/>
      <c r="B47" s="23"/>
      <c r="C47" s="44"/>
      <c r="D47" s="23"/>
      <c r="E47" s="44"/>
      <c r="F47" s="23"/>
      <c r="G47" s="44"/>
      <c r="H47" s="23"/>
      <c r="I47" s="44"/>
      <c r="J47" s="23"/>
      <c r="K47" s="44"/>
      <c r="L47" s="23"/>
      <c r="M47" s="44"/>
      <c r="N47" s="34"/>
      <c r="O47" s="56"/>
      <c r="P47" s="49"/>
    </row>
    <row r="48" spans="1:16" ht="11.25" customHeight="1" x14ac:dyDescent="0.2">
      <c r="A48" s="3"/>
      <c r="B48" s="24"/>
      <c r="C48" s="45"/>
      <c r="D48" s="24"/>
      <c r="E48" s="45"/>
      <c r="F48" s="24"/>
      <c r="G48" s="45"/>
      <c r="H48" s="24"/>
      <c r="I48" s="45"/>
      <c r="J48" s="24"/>
      <c r="K48" s="45"/>
      <c r="L48" s="24"/>
      <c r="M48" s="45"/>
      <c r="N48" s="35"/>
      <c r="O48" s="57"/>
      <c r="P48" s="49"/>
    </row>
    <row r="49" spans="1:16" ht="11.25" customHeight="1" x14ac:dyDescent="0.2">
      <c r="B49" s="50" t="s">
        <v>3</v>
      </c>
      <c r="C49" s="51">
        <f>SUM(C44:C48)</f>
        <v>0</v>
      </c>
      <c r="D49" s="50"/>
      <c r="E49" s="51">
        <f>SUM(E44:E48)</f>
        <v>0</v>
      </c>
      <c r="F49" s="50"/>
      <c r="G49" s="51">
        <f>SUM(G44:G48)</f>
        <v>0</v>
      </c>
      <c r="H49" s="50"/>
      <c r="I49" s="51">
        <f>SUM(I44:I48)</f>
        <v>0</v>
      </c>
      <c r="J49" s="50"/>
      <c r="K49" s="51">
        <f>SUM(K44:K48)</f>
        <v>0</v>
      </c>
      <c r="L49" s="50"/>
      <c r="M49" s="51">
        <f>SUM(M44:M48)</f>
        <v>0</v>
      </c>
      <c r="N49" s="50"/>
      <c r="O49" s="52">
        <f>SUM(O44:O48)</f>
        <v>0</v>
      </c>
      <c r="P49" s="53">
        <f ca="1">SUMIF(B42:N42,"&gt;="&amp;15,C49:O49)</f>
        <v>0</v>
      </c>
    </row>
    <row r="50" spans="1:16" ht="11.25" customHeight="1" x14ac:dyDescent="0.2">
      <c r="A50"/>
      <c r="B50" s="58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58"/>
    </row>
    <row r="51" spans="1:16" ht="15" customHeight="1" x14ac:dyDescent="0.2">
      <c r="A51" s="3"/>
      <c r="B51" s="15">
        <f ca="1">DAY(IF(DAY(JanDom1)=1,JanDom1+29,JanDom1+36))</f>
        <v>5</v>
      </c>
      <c r="C51" s="14"/>
      <c r="D51" s="15">
        <f ca="1">DAY(IF(DAY(JanDom1)=1,JanDom1+30,JanDom1+37))</f>
        <v>6</v>
      </c>
      <c r="E51" s="16"/>
      <c r="F51" s="13">
        <f ca="1">DAY(IF(DAY(JanDom1)=1,JanDom1+31,JanDom1+38))</f>
        <v>7</v>
      </c>
      <c r="G51" s="16"/>
      <c r="H51" s="15">
        <f ca="1">DAY(IF(DAY(JanDom1)=1,JanDom1+32,JanDom1+39))</f>
        <v>8</v>
      </c>
      <c r="I51" s="16"/>
      <c r="J51" s="15">
        <f ca="1">DAY(IF(DAY(JanDom1)=1,JanDom1+33,JanDom1+40))</f>
        <v>9</v>
      </c>
      <c r="K51" s="16"/>
      <c r="L51" s="15">
        <f ca="1">DAY(IF(DAY(JanDom1)=1,JanDom1+34,JanDom1+41))</f>
        <v>10</v>
      </c>
      <c r="M51" s="16"/>
      <c r="N51" s="15">
        <f ca="1">DAY(IF(DAY(JanDom1)=1,JanDom1+35,JanDom1+42))</f>
        <v>11</v>
      </c>
      <c r="O51" s="16"/>
      <c r="P51" s="40"/>
    </row>
    <row r="52" spans="1:16" ht="11.25" customHeight="1" x14ac:dyDescent="0.2">
      <c r="A52" s="3"/>
      <c r="B52" s="28" t="s">
        <v>2</v>
      </c>
      <c r="C52" s="12" t="s">
        <v>15</v>
      </c>
      <c r="D52" s="28" t="s">
        <v>2</v>
      </c>
      <c r="E52" s="12" t="s">
        <v>15</v>
      </c>
      <c r="F52" s="28" t="s">
        <v>2</v>
      </c>
      <c r="G52" s="12" t="s">
        <v>15</v>
      </c>
      <c r="H52" s="28" t="s">
        <v>2</v>
      </c>
      <c r="I52" s="12" t="s">
        <v>15</v>
      </c>
      <c r="J52" s="28" t="s">
        <v>2</v>
      </c>
      <c r="K52" s="12" t="s">
        <v>15</v>
      </c>
      <c r="L52" s="28" t="s">
        <v>2</v>
      </c>
      <c r="M52" s="12" t="s">
        <v>15</v>
      </c>
      <c r="N52" s="28" t="s">
        <v>2</v>
      </c>
      <c r="O52" s="36" t="s">
        <v>15</v>
      </c>
      <c r="P52" s="49"/>
    </row>
    <row r="53" spans="1:16" ht="11.25" customHeight="1" x14ac:dyDescent="0.2">
      <c r="A53" s="3"/>
      <c r="B53" s="22"/>
      <c r="C53" s="43"/>
      <c r="D53" s="26"/>
      <c r="E53" s="43"/>
      <c r="F53" s="22"/>
      <c r="G53" s="43"/>
      <c r="H53" s="22"/>
      <c r="I53" s="43"/>
      <c r="J53" s="22"/>
      <c r="K53" s="43"/>
      <c r="L53" s="22"/>
      <c r="M53" s="43"/>
      <c r="N53" s="22"/>
      <c r="O53" s="46"/>
      <c r="P53" s="49"/>
    </row>
    <row r="54" spans="1:16" ht="11.25" customHeight="1" x14ac:dyDescent="0.2">
      <c r="A54" s="3"/>
      <c r="B54" s="23"/>
      <c r="C54" s="44"/>
      <c r="D54" s="23"/>
      <c r="E54" s="44"/>
      <c r="F54" s="23"/>
      <c r="G54" s="44"/>
      <c r="H54" s="23"/>
      <c r="I54" s="44"/>
      <c r="J54" s="23"/>
      <c r="K54" s="44"/>
      <c r="L54" s="23"/>
      <c r="M54" s="44"/>
      <c r="N54" s="23"/>
      <c r="O54" s="47"/>
      <c r="P54" s="49"/>
    </row>
    <row r="55" spans="1:16" ht="11.25" customHeight="1" x14ac:dyDescent="0.2">
      <c r="A55" s="3"/>
      <c r="B55" s="23"/>
      <c r="C55" s="44"/>
      <c r="D55" s="23"/>
      <c r="E55" s="44"/>
      <c r="F55" s="23"/>
      <c r="G55" s="44"/>
      <c r="H55" s="23"/>
      <c r="I55" s="44"/>
      <c r="J55" s="23"/>
      <c r="K55" s="44"/>
      <c r="L55" s="23"/>
      <c r="M55" s="44"/>
      <c r="N55" s="23"/>
      <c r="O55" s="47"/>
      <c r="P55" s="49"/>
    </row>
    <row r="56" spans="1:16" ht="11.25" customHeight="1" x14ac:dyDescent="0.2">
      <c r="A56" s="3"/>
      <c r="B56" s="23"/>
      <c r="C56" s="44"/>
      <c r="D56" s="23"/>
      <c r="E56" s="44"/>
      <c r="F56" s="23"/>
      <c r="G56" s="44"/>
      <c r="H56" s="23"/>
      <c r="I56" s="44"/>
      <c r="J56" s="23"/>
      <c r="K56" s="44"/>
      <c r="L56" s="23"/>
      <c r="M56" s="44"/>
      <c r="N56" s="23"/>
      <c r="O56" s="47"/>
      <c r="P56" s="49"/>
    </row>
    <row r="57" spans="1:16" ht="11.25" customHeight="1" x14ac:dyDescent="0.2">
      <c r="A57" s="3"/>
      <c r="B57" s="24"/>
      <c r="C57" s="45"/>
      <c r="D57" s="24"/>
      <c r="E57" s="45"/>
      <c r="F57" s="24"/>
      <c r="G57" s="45"/>
      <c r="H57" s="24"/>
      <c r="I57" s="45"/>
      <c r="J57" s="24"/>
      <c r="K57" s="45"/>
      <c r="L57" s="24"/>
      <c r="M57" s="45"/>
      <c r="N57" s="24"/>
      <c r="O57" s="48"/>
      <c r="P57" s="49"/>
    </row>
    <row r="58" spans="1:16" ht="11.25" customHeight="1" x14ac:dyDescent="0.2">
      <c r="B58" s="50" t="s">
        <v>3</v>
      </c>
      <c r="C58" s="51">
        <f>SUM(C53:C57)</f>
        <v>0</v>
      </c>
      <c r="D58" s="50"/>
      <c r="E58" s="51">
        <f>SUM(E53:E57)</f>
        <v>0</v>
      </c>
      <c r="F58" s="50"/>
      <c r="G58" s="51">
        <f>SUM(G53:G57)</f>
        <v>0</v>
      </c>
      <c r="H58" s="50"/>
      <c r="I58" s="51">
        <f>SUM(I53:I57)</f>
        <v>0</v>
      </c>
      <c r="J58" s="50"/>
      <c r="K58" s="51">
        <f>SUM(K53:K57)</f>
        <v>0</v>
      </c>
      <c r="L58" s="50"/>
      <c r="M58" s="51">
        <f>SUM(M53:M57)</f>
        <v>0</v>
      </c>
      <c r="N58" s="50"/>
      <c r="O58" s="52">
        <f>SUM(O53:O57)</f>
        <v>0</v>
      </c>
      <c r="P58" s="53">
        <f ca="1">SUMIF(B51:N51,"&gt;="&amp;15,C58:O58)</f>
        <v>0</v>
      </c>
    </row>
    <row r="59" spans="1:16" ht="18" customHeight="1" x14ac:dyDescent="0.2">
      <c r="A59"/>
      <c r="B59" s="5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58"/>
    </row>
    <row r="60" spans="1:16" ht="12" x14ac:dyDescent="0.2">
      <c r="B60" s="69" t="s">
        <v>4</v>
      </c>
      <c r="C60" s="69"/>
      <c r="D60" s="69"/>
      <c r="E60" s="69"/>
      <c r="F60"/>
      <c r="G60" s="7"/>
      <c r="H60"/>
      <c r="I60" s="7"/>
      <c r="J60"/>
      <c r="K60" s="7"/>
      <c r="L60" s="70" t="s">
        <v>24</v>
      </c>
      <c r="M60" s="70"/>
      <c r="N60" s="70" t="s">
        <v>26</v>
      </c>
      <c r="O60" s="70"/>
      <c r="P60"/>
    </row>
    <row r="61" spans="1:16" ht="25.5" customHeight="1" x14ac:dyDescent="0.2">
      <c r="B61" s="69"/>
      <c r="C61" s="69"/>
      <c r="D61" s="69"/>
      <c r="E61" s="69"/>
      <c r="F61" s="4">
        <f ca="1">WEEKDAY(DATEVALUE("1 "&amp;B60&amp;" "&amp;Year1))</f>
        <v>5</v>
      </c>
      <c r="G61" s="7"/>
      <c r="H61"/>
      <c r="I61" s="9"/>
      <c r="J61" s="10"/>
      <c r="K61" s="7"/>
      <c r="L61" s="71">
        <f ca="1">SUM(P71,P80,P89,P98,P107,P116)</f>
        <v>200</v>
      </c>
      <c r="M61" s="72"/>
      <c r="N61" s="71">
        <f ca="1">SUM(P:P)</f>
        <v>439.95</v>
      </c>
      <c r="O61" s="73"/>
      <c r="P61"/>
    </row>
    <row r="62" spans="1:16" ht="9" customHeight="1" x14ac:dyDescent="0.2">
      <c r="B62" s="60">
        <v>1</v>
      </c>
      <c r="C62" s="60"/>
      <c r="D62" s="60">
        <v>2</v>
      </c>
      <c r="E62" s="60"/>
      <c r="F62" s="60">
        <v>3</v>
      </c>
      <c r="G62" s="60"/>
      <c r="H62" s="60">
        <v>4</v>
      </c>
      <c r="I62" s="60"/>
      <c r="J62" s="60">
        <v>5</v>
      </c>
      <c r="K62" s="60"/>
      <c r="L62" s="60">
        <v>6</v>
      </c>
      <c r="M62" s="60"/>
      <c r="N62" s="60">
        <v>7</v>
      </c>
      <c r="O62" s="60"/>
      <c r="P62" s="2"/>
    </row>
    <row r="63" spans="1:16" ht="15" customHeight="1" x14ac:dyDescent="0.2">
      <c r="B63" s="61" t="s">
        <v>1</v>
      </c>
      <c r="C63" s="62"/>
      <c r="D63" s="63" t="s">
        <v>16</v>
      </c>
      <c r="E63" s="64" t="e">
        <f ca="1">IF(WEEKDAY(DATEVALUE(Month1&amp;" 1, "&amp;Year1))=COLUMN(#REF!),1,IF(LEN(C63)&gt;0,C63+1,""))</f>
        <v>#NAME?</v>
      </c>
      <c r="F63" s="62" t="s">
        <v>17</v>
      </c>
      <c r="G63" s="62" t="e">
        <f ca="1">IF(WEEKDAY(DATEVALUE(Month1&amp;" 1, "&amp;Year1))=COLUMN(#REF!),1,IF(LEN(E63)&gt;0,E63+1,""))</f>
        <v>#NAME?</v>
      </c>
      <c r="H63" s="63" t="s">
        <v>19</v>
      </c>
      <c r="I63" s="64" t="e">
        <f ca="1">IF(WEEKDAY(DATEVALUE(Month1&amp;" 1, "&amp;Year1))=COLUMN(#REF!),1,IF(LEN(G63)&gt;0,G63+1,""))</f>
        <v>#NAME?</v>
      </c>
      <c r="J63" s="65" t="s">
        <v>23</v>
      </c>
      <c r="K63" s="66" t="e">
        <f ca="1">IF(WEEKDAY(DATEVALUE(Month1&amp;" 1, "&amp;Year1))=COLUMN(#REF!),1,IF(LEN(I63)&gt;0,I63+1,""))</f>
        <v>#NAME?</v>
      </c>
      <c r="L63" s="67" t="s">
        <v>25</v>
      </c>
      <c r="M63" s="68" t="e">
        <f ca="1">IF(WEEKDAY(DATEVALUE(Month1&amp;" 1, "&amp;Year1))=COLUMN(#REF!),1,IF(LEN(K63)&gt;0,K63+1,""))</f>
        <v>#NAME?</v>
      </c>
      <c r="N63" s="67" t="s">
        <v>27</v>
      </c>
      <c r="O63" s="68" t="e">
        <f ca="1">IF(WEEKDAY(DATEVALUE(Month1&amp;" 1, "&amp;Year1))=COLUMN(#REF!),1,IF(LEN(M63)&gt;0,M63+1,""))</f>
        <v>#NAME?</v>
      </c>
      <c r="P63" s="37" t="s">
        <v>28</v>
      </c>
    </row>
    <row r="64" spans="1:16" ht="15" x14ac:dyDescent="0.2">
      <c r="B64" s="19">
        <f ca="1">DAY(IF(DAY(FevDom1)=1,FevDom1-6,FevDom1+1))</f>
        <v>29</v>
      </c>
      <c r="C64" s="21"/>
      <c r="D64" s="27">
        <f ca="1">DAY(IF(DAY(FevDom1)=1,FevDom1-5,FevDom1+2))</f>
        <v>30</v>
      </c>
      <c r="E64" s="21"/>
      <c r="F64" s="27">
        <f ca="1">DAY(IF(DAY(FevDom1)=1,FevDom1-4,FevDom1+3))</f>
        <v>31</v>
      </c>
      <c r="G64" s="21"/>
      <c r="H64" s="27">
        <f ca="1">DAY(IF(DAY(FevDom1)=1,FevDom1-3,FevDom1+4))</f>
        <v>1</v>
      </c>
      <c r="I64" s="21"/>
      <c r="J64" s="27">
        <f ca="1">DAY(IF(DAY(FevDom1)=1,FevDom1-2,FevDom1+5))</f>
        <v>2</v>
      </c>
      <c r="K64" s="21"/>
      <c r="L64" s="27">
        <f ca="1">DAY(IF(DAY(FevDom1)=1,FevDom1-1,FevDom1+6))</f>
        <v>3</v>
      </c>
      <c r="M64" s="21"/>
      <c r="N64" s="32">
        <f ca="1">DAY(IF(DAY(FevDom1)=1,FevDom1,FevDom1+7))</f>
        <v>4</v>
      </c>
      <c r="O64" s="20"/>
      <c r="P64" s="38"/>
    </row>
    <row r="65" spans="2:16" x14ac:dyDescent="0.2">
      <c r="B65" s="17" t="s">
        <v>2</v>
      </c>
      <c r="C65" s="18" t="s">
        <v>15</v>
      </c>
      <c r="D65" s="25" t="s">
        <v>2</v>
      </c>
      <c r="E65" s="18" t="s">
        <v>15</v>
      </c>
      <c r="F65" s="25" t="s">
        <v>2</v>
      </c>
      <c r="G65" s="18" t="s">
        <v>15</v>
      </c>
      <c r="H65" s="25" t="s">
        <v>2</v>
      </c>
      <c r="I65" s="18" t="s">
        <v>15</v>
      </c>
      <c r="J65" s="25" t="s">
        <v>2</v>
      </c>
      <c r="K65" s="18" t="s">
        <v>15</v>
      </c>
      <c r="L65" s="25" t="s">
        <v>2</v>
      </c>
      <c r="M65" s="18" t="s">
        <v>15</v>
      </c>
      <c r="N65" s="28" t="s">
        <v>2</v>
      </c>
      <c r="O65" s="41" t="s">
        <v>15</v>
      </c>
      <c r="P65" s="49"/>
    </row>
    <row r="66" spans="2:16" x14ac:dyDescent="0.2">
      <c r="B66" s="22"/>
      <c r="C66" s="43"/>
      <c r="D66" s="26"/>
      <c r="E66" s="43"/>
      <c r="F66" s="22"/>
      <c r="G66" s="43"/>
      <c r="H66" s="22"/>
      <c r="I66" s="43"/>
      <c r="J66" s="26"/>
      <c r="K66" s="43"/>
      <c r="L66" s="22"/>
      <c r="M66" s="43"/>
      <c r="N66" s="22"/>
      <c r="O66" s="46"/>
      <c r="P66" s="49"/>
    </row>
    <row r="67" spans="2:16" x14ac:dyDescent="0.2">
      <c r="B67" s="23"/>
      <c r="C67" s="44"/>
      <c r="D67" s="23"/>
      <c r="E67" s="44"/>
      <c r="F67" s="23"/>
      <c r="G67" s="44"/>
      <c r="H67" s="23"/>
      <c r="I67" s="44"/>
      <c r="J67" s="23"/>
      <c r="K67" s="44"/>
      <c r="L67" s="23"/>
      <c r="M67" s="44"/>
      <c r="N67" s="23"/>
      <c r="O67" s="47"/>
      <c r="P67" s="49"/>
    </row>
    <row r="68" spans="2:16" x14ac:dyDescent="0.2">
      <c r="B68" s="23"/>
      <c r="C68" s="44"/>
      <c r="D68" s="23"/>
      <c r="E68" s="44"/>
      <c r="F68" s="23"/>
      <c r="G68" s="44"/>
      <c r="H68" s="23"/>
      <c r="I68" s="44"/>
      <c r="J68" s="23"/>
      <c r="K68" s="44"/>
      <c r="L68" s="23"/>
      <c r="M68" s="44"/>
      <c r="N68" s="23"/>
      <c r="O68" s="47"/>
      <c r="P68" s="49"/>
    </row>
    <row r="69" spans="2:16" x14ac:dyDescent="0.2">
      <c r="B69" s="23"/>
      <c r="C69" s="44"/>
      <c r="D69" s="23"/>
      <c r="E69" s="44"/>
      <c r="F69" s="23"/>
      <c r="G69" s="44"/>
      <c r="H69" s="23"/>
      <c r="I69" s="44"/>
      <c r="J69" s="23"/>
      <c r="K69" s="44"/>
      <c r="L69" s="23"/>
      <c r="M69" s="44"/>
      <c r="N69" s="23"/>
      <c r="O69" s="47"/>
      <c r="P69" s="49"/>
    </row>
    <row r="70" spans="2:16" x14ac:dyDescent="0.2">
      <c r="B70" s="24"/>
      <c r="C70" s="45"/>
      <c r="D70" s="24"/>
      <c r="E70" s="45"/>
      <c r="F70" s="24"/>
      <c r="G70" s="45"/>
      <c r="H70" s="24"/>
      <c r="I70" s="45"/>
      <c r="J70" s="24"/>
      <c r="K70" s="45"/>
      <c r="L70" s="24"/>
      <c r="M70" s="45"/>
      <c r="N70" s="24"/>
      <c r="O70" s="48"/>
      <c r="P70" s="49"/>
    </row>
    <row r="71" spans="2:16" x14ac:dyDescent="0.2">
      <c r="B71" s="50" t="s">
        <v>3</v>
      </c>
      <c r="C71" s="51">
        <f>SUM(C66:C70)</f>
        <v>0</v>
      </c>
      <c r="D71" s="50"/>
      <c r="E71" s="51">
        <f>SUM(E66:E70)</f>
        <v>0</v>
      </c>
      <c r="F71" s="50"/>
      <c r="G71" s="51">
        <f>SUM(G66:G70)</f>
        <v>0</v>
      </c>
      <c r="H71" s="50"/>
      <c r="I71" s="51">
        <f>SUM(I66:I70)</f>
        <v>0</v>
      </c>
      <c r="J71" s="50"/>
      <c r="K71" s="51">
        <f>SUM(K66:K70)</f>
        <v>0</v>
      </c>
      <c r="L71" s="50"/>
      <c r="M71" s="51">
        <f>SUM(M66:M70)</f>
        <v>0</v>
      </c>
      <c r="N71" s="50"/>
      <c r="O71" s="52">
        <f>SUM(O66:O70)</f>
        <v>0</v>
      </c>
      <c r="P71" s="53">
        <f ca="1">SUMIF(B64:N64,"&lt;8",C71:O71)</f>
        <v>0</v>
      </c>
    </row>
    <row r="72" spans="2:16" x14ac:dyDescent="0.2">
      <c r="B72" s="5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58"/>
    </row>
    <row r="73" spans="2:16" ht="15" x14ac:dyDescent="0.2">
      <c r="B73" s="15">
        <f ca="1">N64+1</f>
        <v>5</v>
      </c>
      <c r="C73" s="16"/>
      <c r="D73" s="15">
        <f ca="1">B73+1</f>
        <v>6</v>
      </c>
      <c r="E73" s="16"/>
      <c r="F73" s="15">
        <f ca="1">D73+1</f>
        <v>7</v>
      </c>
      <c r="G73" s="16"/>
      <c r="H73" s="15">
        <f ca="1">F73+1</f>
        <v>8</v>
      </c>
      <c r="I73" s="16"/>
      <c r="J73" s="15">
        <f ca="1">H73+1</f>
        <v>9</v>
      </c>
      <c r="K73" s="16"/>
      <c r="L73" s="15">
        <f ca="1">J73+1</f>
        <v>10</v>
      </c>
      <c r="M73" s="16"/>
      <c r="N73" s="15">
        <f ca="1">L73+1</f>
        <v>11</v>
      </c>
      <c r="O73" s="16"/>
      <c r="P73" s="39"/>
    </row>
    <row r="74" spans="2:16" x14ac:dyDescent="0.2">
      <c r="B74" s="28" t="s">
        <v>2</v>
      </c>
      <c r="C74" s="12" t="s">
        <v>15</v>
      </c>
      <c r="D74" s="28" t="s">
        <v>2</v>
      </c>
      <c r="E74" s="12" t="s">
        <v>15</v>
      </c>
      <c r="F74" s="28" t="s">
        <v>2</v>
      </c>
      <c r="G74" s="12" t="s">
        <v>15</v>
      </c>
      <c r="H74" s="28" t="s">
        <v>2</v>
      </c>
      <c r="I74" s="12" t="s">
        <v>15</v>
      </c>
      <c r="J74" s="28" t="s">
        <v>2</v>
      </c>
      <c r="K74" s="12" t="s">
        <v>15</v>
      </c>
      <c r="L74" s="28" t="s">
        <v>2</v>
      </c>
      <c r="M74" s="12" t="s">
        <v>15</v>
      </c>
      <c r="N74" s="28" t="s">
        <v>2</v>
      </c>
      <c r="O74" s="36" t="s">
        <v>15</v>
      </c>
      <c r="P74" s="49"/>
    </row>
    <row r="75" spans="2:16" x14ac:dyDescent="0.2">
      <c r="B75" s="29"/>
      <c r="C75" s="43"/>
      <c r="D75" s="29"/>
      <c r="E75" s="43"/>
      <c r="F75" s="29"/>
      <c r="G75" s="43"/>
      <c r="H75" s="42" t="s">
        <v>22</v>
      </c>
      <c r="I75" s="43">
        <v>200</v>
      </c>
      <c r="J75" s="29"/>
      <c r="K75" s="43"/>
      <c r="L75" s="29"/>
      <c r="M75" s="43"/>
      <c r="N75" s="29"/>
      <c r="O75" s="46"/>
      <c r="P75" s="49"/>
    </row>
    <row r="76" spans="2:16" x14ac:dyDescent="0.2">
      <c r="B76" s="30"/>
      <c r="C76" s="44"/>
      <c r="D76" s="30"/>
      <c r="E76" s="44"/>
      <c r="F76" s="30"/>
      <c r="G76" s="44"/>
      <c r="H76" s="30"/>
      <c r="I76" s="44"/>
      <c r="J76" s="30"/>
      <c r="K76" s="44"/>
      <c r="L76" s="30"/>
      <c r="M76" s="44"/>
      <c r="N76" s="30"/>
      <c r="O76" s="47"/>
      <c r="P76" s="49"/>
    </row>
    <row r="77" spans="2:16" x14ac:dyDescent="0.2">
      <c r="B77" s="30"/>
      <c r="C77" s="44"/>
      <c r="D77" s="30"/>
      <c r="E77" s="44"/>
      <c r="F77" s="30"/>
      <c r="G77" s="44"/>
      <c r="H77" s="30"/>
      <c r="I77" s="44"/>
      <c r="J77" s="30"/>
      <c r="K77" s="44"/>
      <c r="L77" s="30"/>
      <c r="M77" s="44"/>
      <c r="N77" s="30"/>
      <c r="O77" s="47"/>
      <c r="P77" s="49"/>
    </row>
    <row r="78" spans="2:16" x14ac:dyDescent="0.2">
      <c r="B78" s="30"/>
      <c r="C78" s="44"/>
      <c r="D78" s="30"/>
      <c r="E78" s="44"/>
      <c r="F78" s="30"/>
      <c r="G78" s="44"/>
      <c r="H78" s="30"/>
      <c r="I78" s="44"/>
      <c r="J78" s="30"/>
      <c r="K78" s="44"/>
      <c r="L78" s="30"/>
      <c r="M78" s="44"/>
      <c r="N78" s="30"/>
      <c r="O78" s="47"/>
      <c r="P78" s="49"/>
    </row>
    <row r="79" spans="2:16" x14ac:dyDescent="0.2">
      <c r="B79" s="31"/>
      <c r="C79" s="45"/>
      <c r="D79" s="31"/>
      <c r="E79" s="45"/>
      <c r="F79" s="31"/>
      <c r="G79" s="45"/>
      <c r="H79" s="31"/>
      <c r="I79" s="45"/>
      <c r="J79" s="31"/>
      <c r="K79" s="45"/>
      <c r="L79" s="31"/>
      <c r="M79" s="45"/>
      <c r="N79" s="31"/>
      <c r="O79" s="48"/>
      <c r="P79" s="49"/>
    </row>
    <row r="80" spans="2:16" x14ac:dyDescent="0.2">
      <c r="B80" s="50" t="s">
        <v>3</v>
      </c>
      <c r="C80" s="51">
        <f>SUM(C75:C79)</f>
        <v>0</v>
      </c>
      <c r="D80" s="50"/>
      <c r="E80" s="51">
        <f>SUM(E75:E79)</f>
        <v>0</v>
      </c>
      <c r="F80" s="50"/>
      <c r="G80" s="51">
        <f>SUM(G75:G79)</f>
        <v>0</v>
      </c>
      <c r="H80" s="50"/>
      <c r="I80" s="51">
        <f>SUM(I75:I79)</f>
        <v>200</v>
      </c>
      <c r="J80" s="50"/>
      <c r="K80" s="51">
        <f>SUM(K75:K79)</f>
        <v>0</v>
      </c>
      <c r="L80" s="50"/>
      <c r="M80" s="51">
        <f>SUM(M75:M79)</f>
        <v>0</v>
      </c>
      <c r="N80" s="50"/>
      <c r="O80" s="52">
        <f>SUM(O75:O79)</f>
        <v>0</v>
      </c>
      <c r="P80" s="53">
        <f>SUM(C80,E80,G80,I80,K80,M80,O80)</f>
        <v>200</v>
      </c>
    </row>
    <row r="81" spans="2:16" x14ac:dyDescent="0.2">
      <c r="B81" s="58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58"/>
    </row>
    <row r="82" spans="2:16" ht="15" x14ac:dyDescent="0.2">
      <c r="B82" s="15">
        <f ca="1">N73+1</f>
        <v>12</v>
      </c>
      <c r="C82" s="16"/>
      <c r="D82" s="15">
        <f ca="1">B82+1</f>
        <v>13</v>
      </c>
      <c r="E82" s="16"/>
      <c r="F82" s="15">
        <f ca="1">D82+1</f>
        <v>14</v>
      </c>
      <c r="G82" s="16"/>
      <c r="H82" s="15">
        <f ca="1">F82+1</f>
        <v>15</v>
      </c>
      <c r="I82" s="16"/>
      <c r="J82" s="15">
        <f ca="1">H82+1</f>
        <v>16</v>
      </c>
      <c r="K82" s="16"/>
      <c r="L82" s="15">
        <f ca="1">J82+1</f>
        <v>17</v>
      </c>
      <c r="M82" s="16"/>
      <c r="N82" s="15">
        <f ca="1">L82+1</f>
        <v>18</v>
      </c>
      <c r="O82" s="16"/>
      <c r="P82" s="39"/>
    </row>
    <row r="83" spans="2:16" x14ac:dyDescent="0.2">
      <c r="B83" s="28" t="s">
        <v>2</v>
      </c>
      <c r="C83" s="12" t="s">
        <v>15</v>
      </c>
      <c r="D83" s="28" t="s">
        <v>2</v>
      </c>
      <c r="E83" s="12" t="s">
        <v>15</v>
      </c>
      <c r="F83" s="28" t="s">
        <v>2</v>
      </c>
      <c r="G83" s="12" t="s">
        <v>15</v>
      </c>
      <c r="H83" s="28" t="s">
        <v>2</v>
      </c>
      <c r="I83" s="12" t="s">
        <v>15</v>
      </c>
      <c r="J83" s="28" t="s">
        <v>2</v>
      </c>
      <c r="K83" s="12" t="s">
        <v>15</v>
      </c>
      <c r="L83" s="28" t="s">
        <v>2</v>
      </c>
      <c r="M83" s="12" t="s">
        <v>15</v>
      </c>
      <c r="N83" s="28" t="s">
        <v>2</v>
      </c>
      <c r="O83" s="36" t="s">
        <v>15</v>
      </c>
      <c r="P83" s="49"/>
    </row>
    <row r="84" spans="2:16" x14ac:dyDescent="0.2">
      <c r="B84" s="29"/>
      <c r="C84" s="43"/>
      <c r="D84" s="29"/>
      <c r="E84" s="43"/>
      <c r="F84" s="29"/>
      <c r="G84" s="43"/>
      <c r="H84" s="29"/>
      <c r="I84" s="43"/>
      <c r="J84" s="29"/>
      <c r="K84" s="43"/>
      <c r="L84" s="29"/>
      <c r="M84" s="43"/>
      <c r="N84" s="29"/>
      <c r="O84" s="46"/>
      <c r="P84" s="49"/>
    </row>
    <row r="85" spans="2:16" x14ac:dyDescent="0.2">
      <c r="B85" s="30"/>
      <c r="C85" s="44"/>
      <c r="D85" s="30"/>
      <c r="E85" s="44"/>
      <c r="F85" s="30"/>
      <c r="G85" s="44"/>
      <c r="H85" s="30"/>
      <c r="I85" s="44"/>
      <c r="J85" s="30"/>
      <c r="K85" s="44"/>
      <c r="L85" s="30"/>
      <c r="M85" s="44"/>
      <c r="N85" s="30"/>
      <c r="O85" s="47"/>
      <c r="P85" s="49"/>
    </row>
    <row r="86" spans="2:16" x14ac:dyDescent="0.2">
      <c r="B86" s="30"/>
      <c r="C86" s="44"/>
      <c r="D86" s="30"/>
      <c r="E86" s="44"/>
      <c r="F86" s="30"/>
      <c r="G86" s="44"/>
      <c r="H86" s="30"/>
      <c r="I86" s="44"/>
      <c r="J86" s="30"/>
      <c r="K86" s="44"/>
      <c r="L86" s="30"/>
      <c r="M86" s="44"/>
      <c r="N86" s="30"/>
      <c r="O86" s="47"/>
      <c r="P86" s="49"/>
    </row>
    <row r="87" spans="2:16" x14ac:dyDescent="0.2">
      <c r="B87" s="30"/>
      <c r="C87" s="44"/>
      <c r="D87" s="30"/>
      <c r="E87" s="44"/>
      <c r="F87" s="30"/>
      <c r="G87" s="44"/>
      <c r="H87" s="30"/>
      <c r="I87" s="44"/>
      <c r="J87" s="30"/>
      <c r="K87" s="44"/>
      <c r="L87" s="30"/>
      <c r="M87" s="44"/>
      <c r="N87" s="30"/>
      <c r="O87" s="47"/>
      <c r="P87" s="49"/>
    </row>
    <row r="88" spans="2:16" x14ac:dyDescent="0.2">
      <c r="B88" s="31"/>
      <c r="C88" s="45"/>
      <c r="D88" s="31"/>
      <c r="E88" s="45"/>
      <c r="F88" s="31"/>
      <c r="G88" s="45"/>
      <c r="H88" s="31"/>
      <c r="I88" s="45"/>
      <c r="J88" s="31"/>
      <c r="K88" s="45"/>
      <c r="L88" s="31"/>
      <c r="M88" s="45"/>
      <c r="N88" s="31"/>
      <c r="O88" s="48"/>
      <c r="P88" s="49"/>
    </row>
    <row r="89" spans="2:16" x14ac:dyDescent="0.2">
      <c r="B89" s="54" t="s">
        <v>3</v>
      </c>
      <c r="C89" s="51">
        <f>SUM(C84:C88)</f>
        <v>0</v>
      </c>
      <c r="D89" s="50"/>
      <c r="E89" s="51">
        <f>SUM(E84:E88)</f>
        <v>0</v>
      </c>
      <c r="F89" s="50"/>
      <c r="G89" s="51">
        <f>SUM(G84:G88)</f>
        <v>0</v>
      </c>
      <c r="H89" s="50"/>
      <c r="I89" s="51">
        <f>SUM(I84:I88)</f>
        <v>0</v>
      </c>
      <c r="J89" s="50"/>
      <c r="K89" s="51">
        <f>SUM(K84:K88)</f>
        <v>0</v>
      </c>
      <c r="L89" s="50"/>
      <c r="M89" s="51">
        <f>SUM(M84:M88)</f>
        <v>0</v>
      </c>
      <c r="N89" s="50"/>
      <c r="O89" s="52">
        <f>SUM(O84:O88)</f>
        <v>0</v>
      </c>
      <c r="P89" s="53">
        <f>SUM(C89,E89,G89,I89,K89,M89,O89)</f>
        <v>0</v>
      </c>
    </row>
    <row r="90" spans="2:16" x14ac:dyDescent="0.2">
      <c r="B90" s="58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58"/>
    </row>
    <row r="91" spans="2:16" ht="15" x14ac:dyDescent="0.2">
      <c r="B91" s="15">
        <f ca="1">N82+1</f>
        <v>19</v>
      </c>
      <c r="C91" s="16"/>
      <c r="D91" s="15">
        <f ca="1">B91+1</f>
        <v>20</v>
      </c>
      <c r="E91" s="16"/>
      <c r="F91" s="15">
        <f ca="1">D91+1</f>
        <v>21</v>
      </c>
      <c r="G91" s="16"/>
      <c r="H91" s="15">
        <f ca="1">F91+1</f>
        <v>22</v>
      </c>
      <c r="I91" s="16"/>
      <c r="J91" s="15">
        <f ca="1">H91+1</f>
        <v>23</v>
      </c>
      <c r="K91" s="16"/>
      <c r="L91" s="15">
        <f ca="1">J91+1</f>
        <v>24</v>
      </c>
      <c r="M91" s="16"/>
      <c r="N91" s="15">
        <f ca="1">L91+1</f>
        <v>25</v>
      </c>
      <c r="O91" s="16"/>
      <c r="P91" s="39"/>
    </row>
    <row r="92" spans="2:16" x14ac:dyDescent="0.2">
      <c r="B92" s="28" t="s">
        <v>2</v>
      </c>
      <c r="C92" s="12" t="s">
        <v>15</v>
      </c>
      <c r="D92" s="28" t="s">
        <v>2</v>
      </c>
      <c r="E92" s="12" t="s">
        <v>15</v>
      </c>
      <c r="F92" s="28" t="s">
        <v>2</v>
      </c>
      <c r="G92" s="12" t="s">
        <v>15</v>
      </c>
      <c r="H92" s="28" t="s">
        <v>2</v>
      </c>
      <c r="I92" s="12" t="s">
        <v>15</v>
      </c>
      <c r="J92" s="28" t="s">
        <v>2</v>
      </c>
      <c r="K92" s="12" t="s">
        <v>15</v>
      </c>
      <c r="L92" s="28" t="s">
        <v>2</v>
      </c>
      <c r="M92" s="12" t="s">
        <v>15</v>
      </c>
      <c r="N92" s="28" t="s">
        <v>2</v>
      </c>
      <c r="O92" s="36" t="s">
        <v>15</v>
      </c>
      <c r="P92" s="49"/>
    </row>
    <row r="93" spans="2:16" x14ac:dyDescent="0.2">
      <c r="B93" s="29"/>
      <c r="C93" s="43"/>
      <c r="D93" s="29"/>
      <c r="E93" s="43"/>
      <c r="F93" s="29"/>
      <c r="G93" s="43"/>
      <c r="H93" s="29"/>
      <c r="I93" s="43"/>
      <c r="J93" s="29"/>
      <c r="K93" s="43"/>
      <c r="L93" s="29"/>
      <c r="M93" s="43"/>
      <c r="N93" s="29"/>
      <c r="O93" s="46"/>
      <c r="P93" s="49"/>
    </row>
    <row r="94" spans="2:16" x14ac:dyDescent="0.2">
      <c r="B94" s="30"/>
      <c r="C94" s="44"/>
      <c r="D94" s="30"/>
      <c r="E94" s="44"/>
      <c r="F94" s="30"/>
      <c r="G94" s="44"/>
      <c r="H94" s="30"/>
      <c r="I94" s="44"/>
      <c r="J94" s="30"/>
      <c r="K94" s="44"/>
      <c r="L94" s="30"/>
      <c r="M94" s="44"/>
      <c r="N94" s="30"/>
      <c r="O94" s="47"/>
      <c r="P94" s="49"/>
    </row>
    <row r="95" spans="2:16" x14ac:dyDescent="0.2">
      <c r="B95" s="30"/>
      <c r="C95" s="44"/>
      <c r="D95" s="30"/>
      <c r="E95" s="44"/>
      <c r="F95" s="30"/>
      <c r="G95" s="44"/>
      <c r="H95" s="30"/>
      <c r="I95" s="44"/>
      <c r="J95" s="30"/>
      <c r="K95" s="44"/>
      <c r="L95" s="30"/>
      <c r="M95" s="44"/>
      <c r="N95" s="30"/>
      <c r="O95" s="47"/>
      <c r="P95" s="49"/>
    </row>
    <row r="96" spans="2:16" x14ac:dyDescent="0.2">
      <c r="B96" s="30"/>
      <c r="C96" s="44"/>
      <c r="D96" s="30"/>
      <c r="E96" s="44"/>
      <c r="F96" s="30"/>
      <c r="G96" s="44"/>
      <c r="H96" s="30"/>
      <c r="I96" s="44"/>
      <c r="J96" s="30"/>
      <c r="K96" s="44"/>
      <c r="L96" s="30"/>
      <c r="M96" s="44"/>
      <c r="N96" s="30"/>
      <c r="O96" s="47"/>
      <c r="P96" s="49"/>
    </row>
    <row r="97" spans="2:16" x14ac:dyDescent="0.2">
      <c r="B97" s="31"/>
      <c r="C97" s="45"/>
      <c r="D97" s="31"/>
      <c r="E97" s="45"/>
      <c r="F97" s="31"/>
      <c r="G97" s="45"/>
      <c r="H97" s="31"/>
      <c r="I97" s="45"/>
      <c r="J97" s="31"/>
      <c r="K97" s="45"/>
      <c r="L97" s="31"/>
      <c r="M97" s="45"/>
      <c r="N97" s="31"/>
      <c r="O97" s="48"/>
      <c r="P97" s="49"/>
    </row>
    <row r="98" spans="2:16" x14ac:dyDescent="0.2">
      <c r="B98" s="50" t="s">
        <v>3</v>
      </c>
      <c r="C98" s="51">
        <f>SUM(C93:C97)</f>
        <v>0</v>
      </c>
      <c r="D98" s="50"/>
      <c r="E98" s="51">
        <f>SUM(E93:E97)</f>
        <v>0</v>
      </c>
      <c r="F98" s="50"/>
      <c r="G98" s="51">
        <f>SUM(G93:G97)</f>
        <v>0</v>
      </c>
      <c r="H98" s="50"/>
      <c r="I98" s="51">
        <f>SUM(I93:I97)</f>
        <v>0</v>
      </c>
      <c r="J98" s="50"/>
      <c r="K98" s="51">
        <f>SUM(K93:K97)</f>
        <v>0</v>
      </c>
      <c r="L98" s="50"/>
      <c r="M98" s="51">
        <f>SUM(M93:M97)</f>
        <v>0</v>
      </c>
      <c r="N98" s="50"/>
      <c r="O98" s="52">
        <f>SUM(O93:O97)</f>
        <v>0</v>
      </c>
      <c r="P98" s="53">
        <f>SUM(C98,E98,G98,I98,K98,M98,O98)</f>
        <v>0</v>
      </c>
    </row>
    <row r="99" spans="2:16" x14ac:dyDescent="0.2">
      <c r="B99" s="58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58"/>
    </row>
    <row r="100" spans="2:16" ht="15" x14ac:dyDescent="0.2">
      <c r="B100" s="15">
        <f ca="1">DAY(IF(DAY(FevDom1)=1,FevDom1+22,FevDom1+29))</f>
        <v>26</v>
      </c>
      <c r="C100" s="16"/>
      <c r="D100" s="15">
        <f ca="1">DAY(IF(DAY(FevDom1)=1,FevDom1+23,FevDom1+30))</f>
        <v>27</v>
      </c>
      <c r="E100" s="16"/>
      <c r="F100" s="15">
        <f ca="1">DAY(IF(DAY(FevDom1)=1,FevDom1+24,FevDom1+31))</f>
        <v>28</v>
      </c>
      <c r="G100" s="16"/>
      <c r="H100" s="15">
        <f ca="1">DAY(IF(DAY(FevDom1)=1,FevDom1+25,FevDom1+32))</f>
        <v>1</v>
      </c>
      <c r="I100" s="16"/>
      <c r="J100" s="15">
        <f ca="1">DAY(IF(DAY(FevDom1)=1,FevDom1+26,FevDom1+33))</f>
        <v>2</v>
      </c>
      <c r="K100" s="16"/>
      <c r="L100" s="15">
        <f ca="1">DAY(IF(DAY(FevDom1)=1,FevDom1+27,FevDom1+34))</f>
        <v>3</v>
      </c>
      <c r="M100" s="16"/>
      <c r="N100" s="15">
        <f ca="1">DAY(IF(DAY(FevDom1)=1,FevDom1+28,FevDom1+35))</f>
        <v>4</v>
      </c>
      <c r="O100" s="16"/>
      <c r="P100" s="40"/>
    </row>
    <row r="101" spans="2:16" x14ac:dyDescent="0.2">
      <c r="B101" s="28" t="s">
        <v>2</v>
      </c>
      <c r="C101" s="12" t="s">
        <v>15</v>
      </c>
      <c r="D101" s="28" t="s">
        <v>2</v>
      </c>
      <c r="E101" s="12" t="s">
        <v>15</v>
      </c>
      <c r="F101" s="28" t="s">
        <v>2</v>
      </c>
      <c r="G101" s="12" t="s">
        <v>15</v>
      </c>
      <c r="H101" s="28" t="s">
        <v>2</v>
      </c>
      <c r="I101" s="12" t="s">
        <v>15</v>
      </c>
      <c r="J101" s="28" t="s">
        <v>2</v>
      </c>
      <c r="K101" s="12" t="s">
        <v>15</v>
      </c>
      <c r="L101" s="28" t="s">
        <v>2</v>
      </c>
      <c r="M101" s="12" t="s">
        <v>15</v>
      </c>
      <c r="N101" s="28" t="s">
        <v>2</v>
      </c>
      <c r="O101" s="36" t="s">
        <v>15</v>
      </c>
      <c r="P101" s="49"/>
    </row>
    <row r="102" spans="2:16" x14ac:dyDescent="0.2">
      <c r="B102" s="22"/>
      <c r="C102" s="43"/>
      <c r="D102" s="26"/>
      <c r="E102" s="43"/>
      <c r="F102" s="22"/>
      <c r="G102" s="43"/>
      <c r="H102" s="22"/>
      <c r="I102" s="43"/>
      <c r="J102" s="22"/>
      <c r="K102" s="43"/>
      <c r="L102" s="22"/>
      <c r="M102" s="43"/>
      <c r="N102" s="33"/>
      <c r="O102" s="55"/>
      <c r="P102" s="49"/>
    </row>
    <row r="103" spans="2:16" x14ac:dyDescent="0.2">
      <c r="B103" s="23"/>
      <c r="C103" s="44"/>
      <c r="D103" s="23"/>
      <c r="E103" s="44"/>
      <c r="F103" s="23"/>
      <c r="G103" s="44"/>
      <c r="H103" s="23"/>
      <c r="I103" s="44"/>
      <c r="J103" s="23"/>
      <c r="K103" s="44"/>
      <c r="L103" s="23"/>
      <c r="M103" s="44"/>
      <c r="N103" s="34"/>
      <c r="O103" s="56"/>
      <c r="P103" s="49"/>
    </row>
    <row r="104" spans="2:16" x14ac:dyDescent="0.2">
      <c r="B104" s="23"/>
      <c r="C104" s="44"/>
      <c r="D104" s="23"/>
      <c r="E104" s="44"/>
      <c r="F104" s="23"/>
      <c r="G104" s="44"/>
      <c r="H104" s="23"/>
      <c r="I104" s="44"/>
      <c r="J104" s="23"/>
      <c r="K104" s="44"/>
      <c r="L104" s="23"/>
      <c r="M104" s="44"/>
      <c r="N104" s="34"/>
      <c r="O104" s="56"/>
      <c r="P104" s="49"/>
    </row>
    <row r="105" spans="2:16" x14ac:dyDescent="0.2">
      <c r="B105" s="23"/>
      <c r="C105" s="44"/>
      <c r="D105" s="23"/>
      <c r="E105" s="44"/>
      <c r="F105" s="23"/>
      <c r="G105" s="44"/>
      <c r="H105" s="23"/>
      <c r="I105" s="44"/>
      <c r="J105" s="23"/>
      <c r="K105" s="44"/>
      <c r="L105" s="23"/>
      <c r="M105" s="44"/>
      <c r="N105" s="34"/>
      <c r="O105" s="56"/>
      <c r="P105" s="49"/>
    </row>
    <row r="106" spans="2:16" x14ac:dyDescent="0.2">
      <c r="B106" s="24"/>
      <c r="C106" s="45"/>
      <c r="D106" s="24"/>
      <c r="E106" s="45"/>
      <c r="F106" s="24"/>
      <c r="G106" s="45"/>
      <c r="H106" s="24"/>
      <c r="I106" s="45"/>
      <c r="J106" s="24"/>
      <c r="K106" s="45"/>
      <c r="L106" s="24"/>
      <c r="M106" s="45"/>
      <c r="N106" s="35"/>
      <c r="O106" s="57"/>
      <c r="P106" s="49"/>
    </row>
    <row r="107" spans="2:16" x14ac:dyDescent="0.2">
      <c r="B107" s="50" t="s">
        <v>3</v>
      </c>
      <c r="C107" s="51">
        <f>SUM(C102:C106)</f>
        <v>0</v>
      </c>
      <c r="D107" s="50"/>
      <c r="E107" s="51">
        <f>SUM(E102:E106)</f>
        <v>0</v>
      </c>
      <c r="F107" s="50"/>
      <c r="G107" s="51">
        <f>SUM(G102:G106)</f>
        <v>0</v>
      </c>
      <c r="H107" s="50"/>
      <c r="I107" s="51">
        <f>SUM(I102:I106)</f>
        <v>0</v>
      </c>
      <c r="J107" s="50"/>
      <c r="K107" s="51">
        <f>SUM(K102:K106)</f>
        <v>0</v>
      </c>
      <c r="L107" s="50"/>
      <c r="M107" s="51">
        <f>SUM(M102:M106)</f>
        <v>0</v>
      </c>
      <c r="N107" s="50"/>
      <c r="O107" s="52">
        <f>SUM(O102:O106)</f>
        <v>0</v>
      </c>
      <c r="P107" s="53">
        <f ca="1">SUMIF(B100:N100,"&gt;="&amp;15,C107:O107)</f>
        <v>0</v>
      </c>
    </row>
    <row r="108" spans="2:16" x14ac:dyDescent="0.2">
      <c r="B108" s="58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58"/>
    </row>
    <row r="109" spans="2:16" ht="15" x14ac:dyDescent="0.2">
      <c r="B109" s="15">
        <f ca="1">DAY(IF(DAY(FevDom1)=1,FevDom1+29,FevDom1+36))</f>
        <v>5</v>
      </c>
      <c r="C109" s="14"/>
      <c r="D109" s="15">
        <f ca="1">DAY(IF(DAY(FevDom1)=1,FevDom1+30,FevDom1+37))</f>
        <v>6</v>
      </c>
      <c r="E109" s="16"/>
      <c r="F109" s="13">
        <f ca="1">DAY(IF(DAY(FevDom1)=1,FevDom1+31,FevDom1+38))</f>
        <v>7</v>
      </c>
      <c r="G109" s="16"/>
      <c r="H109" s="15">
        <f ca="1">DAY(IF(DAY(FevDom1)=1,FevDom1+32,FevDom1+39))</f>
        <v>8</v>
      </c>
      <c r="I109" s="16"/>
      <c r="J109" s="15">
        <f ca="1">DAY(IF(DAY(FevDom1)=1,FevDom1+33,FevDom1+40))</f>
        <v>9</v>
      </c>
      <c r="K109" s="16"/>
      <c r="L109" s="15">
        <f ca="1">DAY(IF(DAY(FevDom1)=1,FevDom1+34,FevDom1+41))</f>
        <v>10</v>
      </c>
      <c r="M109" s="16"/>
      <c r="N109" s="15">
        <f ca="1">DAY(IF(DAY(FevDom1)=1,FevDom1+35,FevDom1+42))</f>
        <v>11</v>
      </c>
      <c r="O109" s="16"/>
      <c r="P109" s="40"/>
    </row>
    <row r="110" spans="2:16" x14ac:dyDescent="0.2">
      <c r="B110" s="28" t="s">
        <v>2</v>
      </c>
      <c r="C110" s="12" t="s">
        <v>15</v>
      </c>
      <c r="D110" s="28" t="s">
        <v>2</v>
      </c>
      <c r="E110" s="12" t="s">
        <v>15</v>
      </c>
      <c r="F110" s="28" t="s">
        <v>2</v>
      </c>
      <c r="G110" s="12" t="s">
        <v>15</v>
      </c>
      <c r="H110" s="28" t="s">
        <v>2</v>
      </c>
      <c r="I110" s="12" t="s">
        <v>15</v>
      </c>
      <c r="J110" s="28" t="s">
        <v>2</v>
      </c>
      <c r="K110" s="12" t="s">
        <v>15</v>
      </c>
      <c r="L110" s="28" t="s">
        <v>2</v>
      </c>
      <c r="M110" s="12" t="s">
        <v>15</v>
      </c>
      <c r="N110" s="28" t="s">
        <v>2</v>
      </c>
      <c r="O110" s="36" t="s">
        <v>15</v>
      </c>
      <c r="P110" s="49"/>
    </row>
    <row r="111" spans="2:16" x14ac:dyDescent="0.2">
      <c r="B111" s="22"/>
      <c r="C111" s="43"/>
      <c r="D111" s="26"/>
      <c r="E111" s="43"/>
      <c r="F111" s="22"/>
      <c r="G111" s="43"/>
      <c r="H111" s="22"/>
      <c r="I111" s="43"/>
      <c r="J111" s="22"/>
      <c r="K111" s="43"/>
      <c r="L111" s="22"/>
      <c r="M111" s="43"/>
      <c r="N111" s="22"/>
      <c r="O111" s="46"/>
      <c r="P111" s="49"/>
    </row>
    <row r="112" spans="2:16" x14ac:dyDescent="0.2">
      <c r="B112" s="23"/>
      <c r="C112" s="44"/>
      <c r="D112" s="23"/>
      <c r="E112" s="44"/>
      <c r="F112" s="23"/>
      <c r="G112" s="44"/>
      <c r="H112" s="23"/>
      <c r="I112" s="44"/>
      <c r="J112" s="23"/>
      <c r="K112" s="44"/>
      <c r="L112" s="23"/>
      <c r="M112" s="44"/>
      <c r="N112" s="23"/>
      <c r="O112" s="47"/>
      <c r="P112" s="49"/>
    </row>
    <row r="113" spans="2:16" x14ac:dyDescent="0.2">
      <c r="B113" s="23"/>
      <c r="C113" s="44"/>
      <c r="D113" s="23"/>
      <c r="E113" s="44"/>
      <c r="F113" s="23"/>
      <c r="G113" s="44"/>
      <c r="H113" s="23"/>
      <c r="I113" s="44"/>
      <c r="J113" s="23"/>
      <c r="K113" s="44"/>
      <c r="L113" s="23"/>
      <c r="M113" s="44"/>
      <c r="N113" s="23"/>
      <c r="O113" s="47"/>
      <c r="P113" s="49"/>
    </row>
    <row r="114" spans="2:16" x14ac:dyDescent="0.2">
      <c r="B114" s="23"/>
      <c r="C114" s="44"/>
      <c r="D114" s="23"/>
      <c r="E114" s="44"/>
      <c r="F114" s="23"/>
      <c r="G114" s="44"/>
      <c r="H114" s="23"/>
      <c r="I114" s="44"/>
      <c r="J114" s="23"/>
      <c r="K114" s="44"/>
      <c r="L114" s="23"/>
      <c r="M114" s="44"/>
      <c r="N114" s="23"/>
      <c r="O114" s="47"/>
      <c r="P114" s="49"/>
    </row>
    <row r="115" spans="2:16" x14ac:dyDescent="0.2">
      <c r="B115" s="24"/>
      <c r="C115" s="45"/>
      <c r="D115" s="24"/>
      <c r="E115" s="45"/>
      <c r="F115" s="24"/>
      <c r="G115" s="45"/>
      <c r="H115" s="24"/>
      <c r="I115" s="45"/>
      <c r="J115" s="24"/>
      <c r="K115" s="45"/>
      <c r="L115" s="24"/>
      <c r="M115" s="45"/>
      <c r="N115" s="24"/>
      <c r="O115" s="48"/>
      <c r="P115" s="49"/>
    </row>
    <row r="116" spans="2:16" x14ac:dyDescent="0.2">
      <c r="B116" s="50" t="s">
        <v>3</v>
      </c>
      <c r="C116" s="51">
        <f>SUM(C111:C115)</f>
        <v>0</v>
      </c>
      <c r="D116" s="50"/>
      <c r="E116" s="51">
        <f>SUM(E111:E115)</f>
        <v>0</v>
      </c>
      <c r="F116" s="50"/>
      <c r="G116" s="51">
        <f>SUM(G111:G115)</f>
        <v>0</v>
      </c>
      <c r="H116" s="50"/>
      <c r="I116" s="51">
        <f>SUM(I111:I115)</f>
        <v>0</v>
      </c>
      <c r="J116" s="50"/>
      <c r="K116" s="51">
        <f>SUM(K111:K115)</f>
        <v>0</v>
      </c>
      <c r="L116" s="50"/>
      <c r="M116" s="51">
        <f>SUM(M111:M115)</f>
        <v>0</v>
      </c>
      <c r="N116" s="50"/>
      <c r="O116" s="52">
        <f>SUM(O111:O115)</f>
        <v>0</v>
      </c>
      <c r="P116" s="53">
        <f ca="1">SUMIF(B109:N109,"&gt;="&amp;15,C116:O116)</f>
        <v>0</v>
      </c>
    </row>
    <row r="117" spans="2:16" ht="17.25" customHeight="1" x14ac:dyDescent="0.2">
      <c r="B117" s="59"/>
      <c r="P117" s="59"/>
    </row>
    <row r="118" spans="2:16" ht="12" x14ac:dyDescent="0.2">
      <c r="B118" s="69" t="s">
        <v>5</v>
      </c>
      <c r="C118" s="69"/>
      <c r="D118" s="69"/>
      <c r="E118" s="69"/>
      <c r="F118"/>
      <c r="G118" s="7"/>
      <c r="H118"/>
      <c r="I118" s="7"/>
      <c r="J118"/>
      <c r="K118" s="7"/>
      <c r="L118" s="70" t="s">
        <v>24</v>
      </c>
      <c r="M118" s="70"/>
      <c r="N118" s="70" t="s">
        <v>26</v>
      </c>
      <c r="O118" s="70"/>
      <c r="P118"/>
    </row>
    <row r="119" spans="2:16" ht="25.5" customHeight="1" x14ac:dyDescent="0.2">
      <c r="B119" s="69"/>
      <c r="C119" s="69"/>
      <c r="D119" s="69"/>
      <c r="E119" s="69"/>
      <c r="F119" s="4">
        <f ca="1">WEEKDAY(DATEVALUE("1 "&amp;B118&amp;" "&amp;Year1))</f>
        <v>5</v>
      </c>
      <c r="G119" s="7"/>
      <c r="H119"/>
      <c r="I119" s="9"/>
      <c r="J119" s="10"/>
      <c r="K119" s="7"/>
      <c r="L119" s="71">
        <f ca="1">SUM(P129,P138,P147,P156,P165,P174)</f>
        <v>0</v>
      </c>
      <c r="M119" s="72"/>
      <c r="N119" s="71">
        <f ca="1">SUM(P:P)</f>
        <v>439.95</v>
      </c>
      <c r="O119" s="73"/>
      <c r="P119"/>
    </row>
    <row r="120" spans="2:16" ht="9" customHeight="1" x14ac:dyDescent="0.2">
      <c r="B120" s="60">
        <v>1</v>
      </c>
      <c r="C120" s="60"/>
      <c r="D120" s="60">
        <v>2</v>
      </c>
      <c r="E120" s="60"/>
      <c r="F120" s="60">
        <v>3</v>
      </c>
      <c r="G120" s="60"/>
      <c r="H120" s="60">
        <v>4</v>
      </c>
      <c r="I120" s="60"/>
      <c r="J120" s="60">
        <v>5</v>
      </c>
      <c r="K120" s="60"/>
      <c r="L120" s="60">
        <v>6</v>
      </c>
      <c r="M120" s="60"/>
      <c r="N120" s="60">
        <v>7</v>
      </c>
      <c r="O120" s="60"/>
      <c r="P120" s="2"/>
    </row>
    <row r="121" spans="2:16" ht="15" customHeight="1" x14ac:dyDescent="0.2">
      <c r="B121" s="61" t="s">
        <v>1</v>
      </c>
      <c r="C121" s="62"/>
      <c r="D121" s="63" t="s">
        <v>16</v>
      </c>
      <c r="E121" s="64" t="e">
        <f ca="1">IF(WEEKDAY(DATEVALUE(Month1&amp;" 1, "&amp;Year1))=COLUMN(#REF!),1,IF(LEN(C121)&gt;0,C121+1,""))</f>
        <v>#NAME?</v>
      </c>
      <c r="F121" s="62" t="s">
        <v>17</v>
      </c>
      <c r="G121" s="62" t="e">
        <f ca="1">IF(WEEKDAY(DATEVALUE(Month1&amp;" 1, "&amp;Year1))=COLUMN(#REF!),1,IF(LEN(E121)&gt;0,E121+1,""))</f>
        <v>#NAME?</v>
      </c>
      <c r="H121" s="63" t="s">
        <v>19</v>
      </c>
      <c r="I121" s="64" t="e">
        <f ca="1">IF(WEEKDAY(DATEVALUE(Month1&amp;" 1, "&amp;Year1))=COLUMN(#REF!),1,IF(LEN(G121)&gt;0,G121+1,""))</f>
        <v>#NAME?</v>
      </c>
      <c r="J121" s="65" t="s">
        <v>23</v>
      </c>
      <c r="K121" s="66" t="e">
        <f ca="1">IF(WEEKDAY(DATEVALUE(Month1&amp;" 1, "&amp;Year1))=COLUMN(#REF!),1,IF(LEN(I121)&gt;0,I121+1,""))</f>
        <v>#NAME?</v>
      </c>
      <c r="L121" s="67" t="s">
        <v>25</v>
      </c>
      <c r="M121" s="68" t="e">
        <f ca="1">IF(WEEKDAY(DATEVALUE(Month1&amp;" 1, "&amp;Year1))=COLUMN(#REF!),1,IF(LEN(K121)&gt;0,K121+1,""))</f>
        <v>#NAME?</v>
      </c>
      <c r="N121" s="67" t="s">
        <v>27</v>
      </c>
      <c r="O121" s="68" t="e">
        <f ca="1">IF(WEEKDAY(DATEVALUE(Month1&amp;" 1, "&amp;Year1))=COLUMN(#REF!),1,IF(LEN(M121)&gt;0,M121+1,""))</f>
        <v>#NAME?</v>
      </c>
      <c r="P121" s="37" t="s">
        <v>28</v>
      </c>
    </row>
    <row r="122" spans="2:16" ht="15" x14ac:dyDescent="0.2">
      <c r="B122" s="19">
        <f ca="1">DAY(IF(DAY(MarDom1)=1,MarDom1-6,MarDom1+1))</f>
        <v>26</v>
      </c>
      <c r="C122" s="21"/>
      <c r="D122" s="27">
        <f ca="1">DAY(IF(DAY(MarDom1)=1,MarDom1-5,MarDom1+2))</f>
        <v>27</v>
      </c>
      <c r="E122" s="21"/>
      <c r="F122" s="27">
        <f ca="1">DAY(IF(DAY(MarDom1)=1,MarDom1-4,MarDom1+3))</f>
        <v>28</v>
      </c>
      <c r="G122" s="21"/>
      <c r="H122" s="27">
        <f ca="1">DAY(IF(DAY(MarDom1)=1,MarDom1-3,MarDom1+4))</f>
        <v>1</v>
      </c>
      <c r="I122" s="21"/>
      <c r="J122" s="27">
        <f ca="1">DAY(IF(DAY(MarDom1)=1,MarDom1-2,MarDom1+5))</f>
        <v>2</v>
      </c>
      <c r="K122" s="21"/>
      <c r="L122" s="27">
        <f ca="1">DAY(IF(DAY(MarDom1)=1,MarDom1-1,MarDom1+6))</f>
        <v>3</v>
      </c>
      <c r="M122" s="21"/>
      <c r="N122" s="32">
        <f ca="1">DAY(IF(DAY(MarDom1)=1,MarDom1,MarDom1+7))</f>
        <v>4</v>
      </c>
      <c r="O122" s="20"/>
      <c r="P122" s="38"/>
    </row>
    <row r="123" spans="2:16" x14ac:dyDescent="0.2">
      <c r="B123" s="17" t="s">
        <v>2</v>
      </c>
      <c r="C123" s="18" t="s">
        <v>15</v>
      </c>
      <c r="D123" s="25" t="s">
        <v>2</v>
      </c>
      <c r="E123" s="18" t="s">
        <v>15</v>
      </c>
      <c r="F123" s="25" t="s">
        <v>2</v>
      </c>
      <c r="G123" s="18" t="s">
        <v>15</v>
      </c>
      <c r="H123" s="25" t="s">
        <v>2</v>
      </c>
      <c r="I123" s="18" t="s">
        <v>15</v>
      </c>
      <c r="J123" s="25" t="s">
        <v>2</v>
      </c>
      <c r="K123" s="18" t="s">
        <v>15</v>
      </c>
      <c r="L123" s="25" t="s">
        <v>2</v>
      </c>
      <c r="M123" s="18" t="s">
        <v>15</v>
      </c>
      <c r="N123" s="28" t="s">
        <v>2</v>
      </c>
      <c r="O123" s="41" t="s">
        <v>15</v>
      </c>
      <c r="P123" s="49"/>
    </row>
    <row r="124" spans="2:16" x14ac:dyDescent="0.2">
      <c r="B124" s="22"/>
      <c r="C124" s="43"/>
      <c r="D124" s="26"/>
      <c r="E124" s="43"/>
      <c r="F124" s="22"/>
      <c r="G124" s="43"/>
      <c r="H124" s="22"/>
      <c r="I124" s="43"/>
      <c r="J124" s="22"/>
      <c r="K124" s="43"/>
      <c r="L124" s="22"/>
      <c r="M124" s="43"/>
      <c r="N124" s="22"/>
      <c r="O124" s="46"/>
      <c r="P124" s="49"/>
    </row>
    <row r="125" spans="2:16" x14ac:dyDescent="0.2">
      <c r="B125" s="23"/>
      <c r="C125" s="44"/>
      <c r="D125" s="23"/>
      <c r="E125" s="44"/>
      <c r="F125" s="23"/>
      <c r="G125" s="44"/>
      <c r="H125" s="23"/>
      <c r="I125" s="44"/>
      <c r="J125" s="23"/>
      <c r="K125" s="44"/>
      <c r="L125" s="23"/>
      <c r="M125" s="44"/>
      <c r="N125" s="23"/>
      <c r="O125" s="47"/>
      <c r="P125" s="49"/>
    </row>
    <row r="126" spans="2:16" x14ac:dyDescent="0.2">
      <c r="B126" s="23"/>
      <c r="C126" s="44"/>
      <c r="D126" s="23"/>
      <c r="E126" s="44"/>
      <c r="F126" s="23"/>
      <c r="G126" s="44"/>
      <c r="H126" s="23"/>
      <c r="I126" s="44"/>
      <c r="J126" s="23"/>
      <c r="K126" s="44"/>
      <c r="L126" s="23"/>
      <c r="M126" s="44"/>
      <c r="N126" s="23"/>
      <c r="O126" s="47"/>
      <c r="P126" s="49"/>
    </row>
    <row r="127" spans="2:16" x14ac:dyDescent="0.2">
      <c r="B127" s="23"/>
      <c r="C127" s="44"/>
      <c r="D127" s="23"/>
      <c r="E127" s="44"/>
      <c r="F127" s="23"/>
      <c r="G127" s="44"/>
      <c r="H127" s="23"/>
      <c r="I127" s="44"/>
      <c r="J127" s="23"/>
      <c r="K127" s="44"/>
      <c r="L127" s="23"/>
      <c r="M127" s="44"/>
      <c r="N127" s="23"/>
      <c r="O127" s="47"/>
      <c r="P127" s="49"/>
    </row>
    <row r="128" spans="2:16" x14ac:dyDescent="0.2">
      <c r="B128" s="24"/>
      <c r="C128" s="45"/>
      <c r="D128" s="24"/>
      <c r="E128" s="45"/>
      <c r="F128" s="24"/>
      <c r="G128" s="45"/>
      <c r="H128" s="24"/>
      <c r="I128" s="45"/>
      <c r="J128" s="24"/>
      <c r="K128" s="45"/>
      <c r="L128" s="24"/>
      <c r="M128" s="45"/>
      <c r="N128" s="24"/>
      <c r="O128" s="48"/>
      <c r="P128" s="49"/>
    </row>
    <row r="129" spans="2:16" x14ac:dyDescent="0.2">
      <c r="B129" s="50" t="s">
        <v>3</v>
      </c>
      <c r="C129" s="51">
        <f>SUM(C124:C128)</f>
        <v>0</v>
      </c>
      <c r="D129" s="50"/>
      <c r="E129" s="51">
        <f>SUM(E124:E128)</f>
        <v>0</v>
      </c>
      <c r="F129" s="50"/>
      <c r="G129" s="51">
        <f>SUM(G124:G128)</f>
        <v>0</v>
      </c>
      <c r="H129" s="50"/>
      <c r="I129" s="51">
        <f>SUM(I124:I128)</f>
        <v>0</v>
      </c>
      <c r="J129" s="50"/>
      <c r="K129" s="51">
        <f>SUM(K124:K128)</f>
        <v>0</v>
      </c>
      <c r="L129" s="50"/>
      <c r="M129" s="51">
        <f>SUM(M124:M128)</f>
        <v>0</v>
      </c>
      <c r="N129" s="50"/>
      <c r="O129" s="52">
        <f>SUM(O124:O128)</f>
        <v>0</v>
      </c>
      <c r="P129" s="53">
        <f ca="1">SUMIF(B122:N122,"&lt;8",C129:O129)</f>
        <v>0</v>
      </c>
    </row>
    <row r="130" spans="2:16" x14ac:dyDescent="0.2">
      <c r="B130" s="58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58"/>
    </row>
    <row r="131" spans="2:16" ht="15" x14ac:dyDescent="0.2">
      <c r="B131" s="15">
        <f ca="1">N122+1</f>
        <v>5</v>
      </c>
      <c r="C131" s="16"/>
      <c r="D131" s="15">
        <f ca="1">B131+1</f>
        <v>6</v>
      </c>
      <c r="E131" s="16"/>
      <c r="F131" s="15">
        <f ca="1">D131+1</f>
        <v>7</v>
      </c>
      <c r="G131" s="16"/>
      <c r="H131" s="15">
        <f ca="1">F131+1</f>
        <v>8</v>
      </c>
      <c r="I131" s="16"/>
      <c r="J131" s="15">
        <f ca="1">H131+1</f>
        <v>9</v>
      </c>
      <c r="K131" s="16"/>
      <c r="L131" s="15">
        <f ca="1">J131+1</f>
        <v>10</v>
      </c>
      <c r="M131" s="16"/>
      <c r="N131" s="15">
        <f ca="1">L131+1</f>
        <v>11</v>
      </c>
      <c r="O131" s="16"/>
      <c r="P131" s="39"/>
    </row>
    <row r="132" spans="2:16" x14ac:dyDescent="0.2">
      <c r="B132" s="28" t="s">
        <v>2</v>
      </c>
      <c r="C132" s="12" t="s">
        <v>15</v>
      </c>
      <c r="D132" s="28" t="s">
        <v>2</v>
      </c>
      <c r="E132" s="12" t="s">
        <v>15</v>
      </c>
      <c r="F132" s="28" t="s">
        <v>2</v>
      </c>
      <c r="G132" s="12" t="s">
        <v>15</v>
      </c>
      <c r="H132" s="28" t="s">
        <v>2</v>
      </c>
      <c r="I132" s="12" t="s">
        <v>15</v>
      </c>
      <c r="J132" s="28" t="s">
        <v>2</v>
      </c>
      <c r="K132" s="12" t="s">
        <v>15</v>
      </c>
      <c r="L132" s="28" t="s">
        <v>2</v>
      </c>
      <c r="M132" s="12" t="s">
        <v>15</v>
      </c>
      <c r="N132" s="28" t="s">
        <v>2</v>
      </c>
      <c r="O132" s="36" t="s">
        <v>15</v>
      </c>
      <c r="P132" s="49"/>
    </row>
    <row r="133" spans="2:16" x14ac:dyDescent="0.2">
      <c r="B133" s="29"/>
      <c r="C133" s="43"/>
      <c r="D133" s="29"/>
      <c r="E133" s="43"/>
      <c r="F133" s="29"/>
      <c r="G133" s="43"/>
      <c r="H133" s="29"/>
      <c r="I133" s="43"/>
      <c r="J133" s="29"/>
      <c r="K133" s="43"/>
      <c r="L133" s="29"/>
      <c r="M133" s="43"/>
      <c r="N133" s="29"/>
      <c r="O133" s="46"/>
      <c r="P133" s="49"/>
    </row>
    <row r="134" spans="2:16" x14ac:dyDescent="0.2">
      <c r="B134" s="30"/>
      <c r="C134" s="44"/>
      <c r="D134" s="30"/>
      <c r="E134" s="44"/>
      <c r="F134" s="30"/>
      <c r="G134" s="44"/>
      <c r="H134" s="30"/>
      <c r="I134" s="44"/>
      <c r="J134" s="30"/>
      <c r="K134" s="44"/>
      <c r="L134" s="30"/>
      <c r="M134" s="44"/>
      <c r="N134" s="30"/>
      <c r="O134" s="47"/>
      <c r="P134" s="49"/>
    </row>
    <row r="135" spans="2:16" x14ac:dyDescent="0.2">
      <c r="B135" s="30"/>
      <c r="C135" s="44"/>
      <c r="D135" s="30"/>
      <c r="E135" s="44"/>
      <c r="F135" s="30"/>
      <c r="G135" s="44"/>
      <c r="H135" s="30"/>
      <c r="I135" s="44"/>
      <c r="J135" s="30"/>
      <c r="K135" s="44"/>
      <c r="L135" s="30"/>
      <c r="M135" s="44"/>
      <c r="N135" s="30"/>
      <c r="O135" s="47"/>
      <c r="P135" s="49"/>
    </row>
    <row r="136" spans="2:16" x14ac:dyDescent="0.2">
      <c r="B136" s="30"/>
      <c r="C136" s="44"/>
      <c r="D136" s="30"/>
      <c r="E136" s="44"/>
      <c r="F136" s="30"/>
      <c r="G136" s="44"/>
      <c r="H136" s="30"/>
      <c r="I136" s="44"/>
      <c r="J136" s="30"/>
      <c r="K136" s="44"/>
      <c r="L136" s="30"/>
      <c r="M136" s="44"/>
      <c r="N136" s="30"/>
      <c r="O136" s="47"/>
      <c r="P136" s="49"/>
    </row>
    <row r="137" spans="2:16" x14ac:dyDescent="0.2">
      <c r="B137" s="31"/>
      <c r="C137" s="45"/>
      <c r="D137" s="31"/>
      <c r="E137" s="45"/>
      <c r="F137" s="31"/>
      <c r="G137" s="45"/>
      <c r="H137" s="31"/>
      <c r="I137" s="45"/>
      <c r="J137" s="31"/>
      <c r="K137" s="45"/>
      <c r="L137" s="31"/>
      <c r="M137" s="45"/>
      <c r="N137" s="31"/>
      <c r="O137" s="48"/>
      <c r="P137" s="49"/>
    </row>
    <row r="138" spans="2:16" x14ac:dyDescent="0.2">
      <c r="B138" s="50" t="s">
        <v>3</v>
      </c>
      <c r="C138" s="51">
        <f>SUM(C133:C137)</f>
        <v>0</v>
      </c>
      <c r="D138" s="50"/>
      <c r="E138" s="51">
        <f>SUM(E133:E137)</f>
        <v>0</v>
      </c>
      <c r="F138" s="50"/>
      <c r="G138" s="51">
        <f>SUM(G133:G137)</f>
        <v>0</v>
      </c>
      <c r="H138" s="50"/>
      <c r="I138" s="51">
        <f>SUM(I133:I137)</f>
        <v>0</v>
      </c>
      <c r="J138" s="50"/>
      <c r="K138" s="51">
        <f>SUM(K133:K137)</f>
        <v>0</v>
      </c>
      <c r="L138" s="50"/>
      <c r="M138" s="51">
        <f>SUM(M133:M137)</f>
        <v>0</v>
      </c>
      <c r="N138" s="50"/>
      <c r="O138" s="52">
        <f>SUM(O133:O137)</f>
        <v>0</v>
      </c>
      <c r="P138" s="53">
        <f>SUM(C138,E138,G138,I138,K138,M138,O138)</f>
        <v>0</v>
      </c>
    </row>
    <row r="139" spans="2:16" x14ac:dyDescent="0.2">
      <c r="B139" s="58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58"/>
    </row>
    <row r="140" spans="2:16" ht="15" x14ac:dyDescent="0.2">
      <c r="B140" s="15">
        <f ca="1">N131+1</f>
        <v>12</v>
      </c>
      <c r="C140" s="16"/>
      <c r="D140" s="15">
        <f ca="1">B140+1</f>
        <v>13</v>
      </c>
      <c r="E140" s="16"/>
      <c r="F140" s="15">
        <f ca="1">D140+1</f>
        <v>14</v>
      </c>
      <c r="G140" s="16"/>
      <c r="H140" s="15">
        <f ca="1">F140+1</f>
        <v>15</v>
      </c>
      <c r="I140" s="16"/>
      <c r="J140" s="15">
        <f ca="1">H140+1</f>
        <v>16</v>
      </c>
      <c r="K140" s="16"/>
      <c r="L140" s="15">
        <f ca="1">J140+1</f>
        <v>17</v>
      </c>
      <c r="M140" s="16"/>
      <c r="N140" s="15">
        <f ca="1">L140+1</f>
        <v>18</v>
      </c>
      <c r="O140" s="16"/>
      <c r="P140" s="39"/>
    </row>
    <row r="141" spans="2:16" x14ac:dyDescent="0.2">
      <c r="B141" s="28" t="s">
        <v>2</v>
      </c>
      <c r="C141" s="12" t="s">
        <v>15</v>
      </c>
      <c r="D141" s="28" t="s">
        <v>2</v>
      </c>
      <c r="E141" s="12" t="s">
        <v>15</v>
      </c>
      <c r="F141" s="28" t="s">
        <v>2</v>
      </c>
      <c r="G141" s="12" t="s">
        <v>15</v>
      </c>
      <c r="H141" s="28" t="s">
        <v>2</v>
      </c>
      <c r="I141" s="12" t="s">
        <v>15</v>
      </c>
      <c r="J141" s="28" t="s">
        <v>2</v>
      </c>
      <c r="K141" s="12" t="s">
        <v>15</v>
      </c>
      <c r="L141" s="28" t="s">
        <v>2</v>
      </c>
      <c r="M141" s="12" t="s">
        <v>15</v>
      </c>
      <c r="N141" s="28" t="s">
        <v>2</v>
      </c>
      <c r="O141" s="36" t="s">
        <v>15</v>
      </c>
      <c r="P141" s="49"/>
    </row>
    <row r="142" spans="2:16" x14ac:dyDescent="0.2">
      <c r="B142" s="29"/>
      <c r="C142" s="43"/>
      <c r="D142" s="29"/>
      <c r="E142" s="43"/>
      <c r="F142" s="29"/>
      <c r="G142" s="43"/>
      <c r="H142" s="29"/>
      <c r="I142" s="43"/>
      <c r="J142" s="29"/>
      <c r="K142" s="43"/>
      <c r="L142" s="29"/>
      <c r="M142" s="43"/>
      <c r="N142" s="29"/>
      <c r="O142" s="46"/>
      <c r="P142" s="49"/>
    </row>
    <row r="143" spans="2:16" x14ac:dyDescent="0.2">
      <c r="B143" s="30"/>
      <c r="C143" s="44"/>
      <c r="D143" s="30"/>
      <c r="E143" s="44"/>
      <c r="F143" s="30"/>
      <c r="G143" s="44"/>
      <c r="H143" s="30"/>
      <c r="I143" s="44"/>
      <c r="J143" s="30"/>
      <c r="K143" s="44"/>
      <c r="L143" s="30"/>
      <c r="M143" s="44"/>
      <c r="N143" s="30"/>
      <c r="O143" s="47"/>
      <c r="P143" s="49"/>
    </row>
    <row r="144" spans="2:16" x14ac:dyDescent="0.2">
      <c r="B144" s="30"/>
      <c r="C144" s="44"/>
      <c r="D144" s="30"/>
      <c r="E144" s="44"/>
      <c r="F144" s="30"/>
      <c r="G144" s="44"/>
      <c r="H144" s="30"/>
      <c r="I144" s="44"/>
      <c r="J144" s="30"/>
      <c r="K144" s="44"/>
      <c r="L144" s="30"/>
      <c r="M144" s="44"/>
      <c r="N144" s="30"/>
      <c r="O144" s="47"/>
      <c r="P144" s="49"/>
    </row>
    <row r="145" spans="2:16" x14ac:dyDescent="0.2">
      <c r="B145" s="30"/>
      <c r="C145" s="44"/>
      <c r="D145" s="30"/>
      <c r="E145" s="44"/>
      <c r="F145" s="30"/>
      <c r="G145" s="44"/>
      <c r="H145" s="30"/>
      <c r="I145" s="44"/>
      <c r="J145" s="30"/>
      <c r="K145" s="44"/>
      <c r="L145" s="30"/>
      <c r="M145" s="44"/>
      <c r="N145" s="30"/>
      <c r="O145" s="47"/>
      <c r="P145" s="49"/>
    </row>
    <row r="146" spans="2:16" x14ac:dyDescent="0.2">
      <c r="B146" s="31"/>
      <c r="C146" s="45"/>
      <c r="D146" s="31"/>
      <c r="E146" s="45"/>
      <c r="F146" s="31"/>
      <c r="G146" s="45"/>
      <c r="H146" s="31"/>
      <c r="I146" s="45"/>
      <c r="J146" s="31"/>
      <c r="K146" s="45"/>
      <c r="L146" s="31"/>
      <c r="M146" s="45"/>
      <c r="N146" s="31"/>
      <c r="O146" s="48"/>
      <c r="P146" s="49"/>
    </row>
    <row r="147" spans="2:16" x14ac:dyDescent="0.2">
      <c r="B147" s="54" t="s">
        <v>3</v>
      </c>
      <c r="C147" s="51">
        <f>SUM(C142:C146)</f>
        <v>0</v>
      </c>
      <c r="D147" s="50"/>
      <c r="E147" s="51">
        <f>SUM(E142:E146)</f>
        <v>0</v>
      </c>
      <c r="F147" s="50"/>
      <c r="G147" s="51">
        <f>SUM(G142:G146)</f>
        <v>0</v>
      </c>
      <c r="H147" s="50"/>
      <c r="I147" s="51">
        <f>SUM(I142:I146)</f>
        <v>0</v>
      </c>
      <c r="J147" s="50"/>
      <c r="K147" s="51">
        <f>SUM(K142:K146)</f>
        <v>0</v>
      </c>
      <c r="L147" s="50"/>
      <c r="M147" s="51">
        <f>SUM(M142:M146)</f>
        <v>0</v>
      </c>
      <c r="N147" s="50"/>
      <c r="O147" s="52">
        <f>SUM(O142:O146)</f>
        <v>0</v>
      </c>
      <c r="P147" s="53">
        <f>SUM(C147,E147,G147,I147,K147,M147,O147)</f>
        <v>0</v>
      </c>
    </row>
    <row r="148" spans="2:16" x14ac:dyDescent="0.2">
      <c r="B148" s="58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58"/>
    </row>
    <row r="149" spans="2:16" ht="15" x14ac:dyDescent="0.2">
      <c r="B149" s="15">
        <f ca="1">N140+1</f>
        <v>19</v>
      </c>
      <c r="C149" s="16"/>
      <c r="D149" s="15">
        <f ca="1">B149+1</f>
        <v>20</v>
      </c>
      <c r="E149" s="16"/>
      <c r="F149" s="15">
        <f ca="1">D149+1</f>
        <v>21</v>
      </c>
      <c r="G149" s="16"/>
      <c r="H149" s="15">
        <f ca="1">F149+1</f>
        <v>22</v>
      </c>
      <c r="I149" s="16"/>
      <c r="J149" s="15">
        <f ca="1">H149+1</f>
        <v>23</v>
      </c>
      <c r="K149" s="16"/>
      <c r="L149" s="15">
        <f ca="1">J149+1</f>
        <v>24</v>
      </c>
      <c r="M149" s="16"/>
      <c r="N149" s="15">
        <f ca="1">L149+1</f>
        <v>25</v>
      </c>
      <c r="O149" s="16"/>
      <c r="P149" s="39"/>
    </row>
    <row r="150" spans="2:16" x14ac:dyDescent="0.2">
      <c r="B150" s="28" t="s">
        <v>2</v>
      </c>
      <c r="C150" s="12" t="s">
        <v>15</v>
      </c>
      <c r="D150" s="28" t="s">
        <v>2</v>
      </c>
      <c r="E150" s="12" t="s">
        <v>15</v>
      </c>
      <c r="F150" s="28" t="s">
        <v>2</v>
      </c>
      <c r="G150" s="12" t="s">
        <v>15</v>
      </c>
      <c r="H150" s="28" t="s">
        <v>2</v>
      </c>
      <c r="I150" s="12" t="s">
        <v>15</v>
      </c>
      <c r="J150" s="28" t="s">
        <v>2</v>
      </c>
      <c r="K150" s="12" t="s">
        <v>15</v>
      </c>
      <c r="L150" s="28" t="s">
        <v>2</v>
      </c>
      <c r="M150" s="12" t="s">
        <v>15</v>
      </c>
      <c r="N150" s="28" t="s">
        <v>2</v>
      </c>
      <c r="O150" s="36" t="s">
        <v>15</v>
      </c>
      <c r="P150" s="49"/>
    </row>
    <row r="151" spans="2:16" x14ac:dyDescent="0.2">
      <c r="B151" s="29"/>
      <c r="C151" s="43"/>
      <c r="D151" s="29"/>
      <c r="E151" s="43"/>
      <c r="F151" s="29"/>
      <c r="G151" s="43"/>
      <c r="H151" s="29"/>
      <c r="I151" s="43"/>
      <c r="J151" s="29"/>
      <c r="K151" s="43"/>
      <c r="L151" s="29"/>
      <c r="M151" s="43"/>
      <c r="N151" s="29"/>
      <c r="O151" s="46"/>
      <c r="P151" s="49"/>
    </row>
    <row r="152" spans="2:16" x14ac:dyDescent="0.2">
      <c r="B152" s="30"/>
      <c r="C152" s="44"/>
      <c r="D152" s="30"/>
      <c r="E152" s="44"/>
      <c r="F152" s="30"/>
      <c r="G152" s="44"/>
      <c r="H152" s="30"/>
      <c r="I152" s="44"/>
      <c r="J152" s="30"/>
      <c r="K152" s="44"/>
      <c r="L152" s="30"/>
      <c r="M152" s="44"/>
      <c r="N152" s="30"/>
      <c r="O152" s="47"/>
      <c r="P152" s="49"/>
    </row>
    <row r="153" spans="2:16" x14ac:dyDescent="0.2">
      <c r="B153" s="30"/>
      <c r="C153" s="44"/>
      <c r="D153" s="30"/>
      <c r="E153" s="44"/>
      <c r="F153" s="30"/>
      <c r="G153" s="44"/>
      <c r="H153" s="30"/>
      <c r="I153" s="44"/>
      <c r="J153" s="30"/>
      <c r="K153" s="44"/>
      <c r="L153" s="30"/>
      <c r="M153" s="44"/>
      <c r="N153" s="30"/>
      <c r="O153" s="47"/>
      <c r="P153" s="49"/>
    </row>
    <row r="154" spans="2:16" x14ac:dyDescent="0.2">
      <c r="B154" s="30"/>
      <c r="C154" s="44"/>
      <c r="D154" s="30"/>
      <c r="E154" s="44"/>
      <c r="F154" s="30"/>
      <c r="G154" s="44"/>
      <c r="H154" s="30"/>
      <c r="I154" s="44"/>
      <c r="J154" s="30"/>
      <c r="K154" s="44"/>
      <c r="L154" s="30"/>
      <c r="M154" s="44"/>
      <c r="N154" s="30"/>
      <c r="O154" s="47"/>
      <c r="P154" s="49"/>
    </row>
    <row r="155" spans="2:16" x14ac:dyDescent="0.2">
      <c r="B155" s="31"/>
      <c r="C155" s="45"/>
      <c r="D155" s="31"/>
      <c r="E155" s="45"/>
      <c r="F155" s="31"/>
      <c r="G155" s="45"/>
      <c r="H155" s="31"/>
      <c r="I155" s="45"/>
      <c r="J155" s="31"/>
      <c r="K155" s="45"/>
      <c r="L155" s="31"/>
      <c r="M155" s="45"/>
      <c r="N155" s="31"/>
      <c r="O155" s="48"/>
      <c r="P155" s="49"/>
    </row>
    <row r="156" spans="2:16" x14ac:dyDescent="0.2">
      <c r="B156" s="50" t="s">
        <v>3</v>
      </c>
      <c r="C156" s="51">
        <f>SUM(C151:C155)</f>
        <v>0</v>
      </c>
      <c r="D156" s="50"/>
      <c r="E156" s="51">
        <f>SUM(E151:E155)</f>
        <v>0</v>
      </c>
      <c r="F156" s="50"/>
      <c r="G156" s="51">
        <f>SUM(G151:G155)</f>
        <v>0</v>
      </c>
      <c r="H156" s="50"/>
      <c r="I156" s="51">
        <f>SUM(I151:I155)</f>
        <v>0</v>
      </c>
      <c r="J156" s="50"/>
      <c r="K156" s="51">
        <f>SUM(K151:K155)</f>
        <v>0</v>
      </c>
      <c r="L156" s="50"/>
      <c r="M156" s="51">
        <f>SUM(M151:M155)</f>
        <v>0</v>
      </c>
      <c r="N156" s="50"/>
      <c r="O156" s="52">
        <f>SUM(O151:O155)</f>
        <v>0</v>
      </c>
      <c r="P156" s="53">
        <f>SUM(C156,E156,G156,I156,K156,M156,O156)</f>
        <v>0</v>
      </c>
    </row>
    <row r="157" spans="2:16" x14ac:dyDescent="0.2">
      <c r="B157" s="58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58"/>
    </row>
    <row r="158" spans="2:16" ht="15" x14ac:dyDescent="0.2">
      <c r="B158" s="15">
        <f ca="1">DAY(IF(DAY(MarDom1)=1,MarDom1+22,MarDom1+29))</f>
        <v>26</v>
      </c>
      <c r="C158" s="16"/>
      <c r="D158" s="15">
        <f ca="1">DAY(IF(DAY(MarDom1)=1,MarDom1+23,MarDom1+30))</f>
        <v>27</v>
      </c>
      <c r="E158" s="16"/>
      <c r="F158" s="15">
        <f ca="1">DAY(IF(DAY(MarDom1)=1,MarDom1+24,MarDom1+31))</f>
        <v>28</v>
      </c>
      <c r="G158" s="16"/>
      <c r="H158" s="15">
        <f ca="1">DAY(IF(DAY(MarDom1)=1,MarDom1+25,MarDom1+32))</f>
        <v>29</v>
      </c>
      <c r="I158" s="16"/>
      <c r="J158" s="15">
        <f ca="1">DAY(IF(DAY(MarDom1)=1,MarDom1+26,MarDom1+33))</f>
        <v>30</v>
      </c>
      <c r="K158" s="16"/>
      <c r="L158" s="15">
        <f ca="1">DAY(IF(DAY(MarDom1)=1,MarDom1+27,MarDom1+34))</f>
        <v>31</v>
      </c>
      <c r="M158" s="16"/>
      <c r="N158" s="15">
        <f ca="1">DAY(IF(DAY(MarDom1)=1,MarDom1+28,MarDom1+35))</f>
        <v>1</v>
      </c>
      <c r="O158" s="16"/>
      <c r="P158" s="40"/>
    </row>
    <row r="159" spans="2:16" x14ac:dyDescent="0.2">
      <c r="B159" s="28" t="s">
        <v>2</v>
      </c>
      <c r="C159" s="12" t="s">
        <v>15</v>
      </c>
      <c r="D159" s="28" t="s">
        <v>2</v>
      </c>
      <c r="E159" s="12" t="s">
        <v>15</v>
      </c>
      <c r="F159" s="28" t="s">
        <v>2</v>
      </c>
      <c r="G159" s="12" t="s">
        <v>15</v>
      </c>
      <c r="H159" s="28" t="s">
        <v>2</v>
      </c>
      <c r="I159" s="12" t="s">
        <v>15</v>
      </c>
      <c r="J159" s="28" t="s">
        <v>2</v>
      </c>
      <c r="K159" s="12" t="s">
        <v>15</v>
      </c>
      <c r="L159" s="28" t="s">
        <v>2</v>
      </c>
      <c r="M159" s="12" t="s">
        <v>15</v>
      </c>
      <c r="N159" s="28" t="s">
        <v>2</v>
      </c>
      <c r="O159" s="36" t="s">
        <v>15</v>
      </c>
      <c r="P159" s="49"/>
    </row>
    <row r="160" spans="2:16" x14ac:dyDescent="0.2">
      <c r="B160" s="22"/>
      <c r="C160" s="43"/>
      <c r="D160" s="26"/>
      <c r="E160" s="43"/>
      <c r="F160" s="22"/>
      <c r="G160" s="43"/>
      <c r="H160" s="22"/>
      <c r="I160" s="43"/>
      <c r="J160" s="22"/>
      <c r="K160" s="43"/>
      <c r="L160" s="22"/>
      <c r="M160" s="43"/>
      <c r="N160" s="33"/>
      <c r="O160" s="55"/>
      <c r="P160" s="49"/>
    </row>
    <row r="161" spans="2:16" x14ac:dyDescent="0.2">
      <c r="B161" s="23"/>
      <c r="C161" s="44"/>
      <c r="D161" s="23"/>
      <c r="E161" s="44"/>
      <c r="F161" s="23"/>
      <c r="G161" s="44"/>
      <c r="H161" s="23"/>
      <c r="I161" s="44"/>
      <c r="J161" s="23"/>
      <c r="K161" s="44"/>
      <c r="L161" s="23"/>
      <c r="M161" s="44"/>
      <c r="N161" s="34"/>
      <c r="O161" s="56"/>
      <c r="P161" s="49"/>
    </row>
    <row r="162" spans="2:16" x14ac:dyDescent="0.2">
      <c r="B162" s="23"/>
      <c r="C162" s="44"/>
      <c r="D162" s="23"/>
      <c r="E162" s="44"/>
      <c r="F162" s="23"/>
      <c r="G162" s="44"/>
      <c r="H162" s="23"/>
      <c r="I162" s="44"/>
      <c r="J162" s="23"/>
      <c r="K162" s="44"/>
      <c r="L162" s="23"/>
      <c r="M162" s="44"/>
      <c r="N162" s="34"/>
      <c r="O162" s="56"/>
      <c r="P162" s="49"/>
    </row>
    <row r="163" spans="2:16" x14ac:dyDescent="0.2">
      <c r="B163" s="23"/>
      <c r="C163" s="44"/>
      <c r="D163" s="23"/>
      <c r="E163" s="44"/>
      <c r="F163" s="23"/>
      <c r="G163" s="44"/>
      <c r="H163" s="23"/>
      <c r="I163" s="44"/>
      <c r="J163" s="23"/>
      <c r="K163" s="44"/>
      <c r="L163" s="23"/>
      <c r="M163" s="44"/>
      <c r="N163" s="34"/>
      <c r="O163" s="56"/>
      <c r="P163" s="49"/>
    </row>
    <row r="164" spans="2:16" x14ac:dyDescent="0.2">
      <c r="B164" s="24"/>
      <c r="C164" s="45"/>
      <c r="D164" s="24"/>
      <c r="E164" s="45"/>
      <c r="F164" s="24"/>
      <c r="G164" s="45"/>
      <c r="H164" s="24"/>
      <c r="I164" s="45"/>
      <c r="J164" s="24"/>
      <c r="K164" s="45"/>
      <c r="L164" s="24"/>
      <c r="M164" s="45"/>
      <c r="N164" s="35"/>
      <c r="O164" s="57"/>
      <c r="P164" s="49"/>
    </row>
    <row r="165" spans="2:16" x14ac:dyDescent="0.2">
      <c r="B165" s="50" t="s">
        <v>3</v>
      </c>
      <c r="C165" s="51">
        <f>SUM(C160:C164)</f>
        <v>0</v>
      </c>
      <c r="D165" s="50"/>
      <c r="E165" s="51">
        <f>SUM(E160:E164)</f>
        <v>0</v>
      </c>
      <c r="F165" s="50"/>
      <c r="G165" s="51">
        <f>SUM(G160:G164)</f>
        <v>0</v>
      </c>
      <c r="H165" s="50"/>
      <c r="I165" s="51">
        <f>SUM(I160:I164)</f>
        <v>0</v>
      </c>
      <c r="J165" s="50"/>
      <c r="K165" s="51">
        <f>SUM(K160:K164)</f>
        <v>0</v>
      </c>
      <c r="L165" s="50"/>
      <c r="M165" s="51">
        <f>SUM(M160:M164)</f>
        <v>0</v>
      </c>
      <c r="N165" s="50"/>
      <c r="O165" s="52">
        <f>SUM(O160:O164)</f>
        <v>0</v>
      </c>
      <c r="P165" s="53">
        <f ca="1">SUMIF(B158:N158,"&gt;="&amp;15,C165:O165)</f>
        <v>0</v>
      </c>
    </row>
    <row r="166" spans="2:16" x14ac:dyDescent="0.2">
      <c r="B166" s="58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58"/>
    </row>
    <row r="167" spans="2:16" ht="15" x14ac:dyDescent="0.2">
      <c r="B167" s="15">
        <f ca="1">DAY(IF(DAY(MarDom1)=1,MarDom1+29,MarDom1+36))</f>
        <v>2</v>
      </c>
      <c r="C167" s="14"/>
      <c r="D167" s="15">
        <f ca="1">DAY(IF(DAY(MarDom1)=1,MarDom1+30,MarDom1+37))</f>
        <v>3</v>
      </c>
      <c r="E167" s="16"/>
      <c r="F167" s="13">
        <f ca="1">DAY(IF(DAY(MarDom1)=1,MarDom1+31,MarDom1+38))</f>
        <v>4</v>
      </c>
      <c r="G167" s="16"/>
      <c r="H167" s="15">
        <f ca="1">DAY(IF(DAY(MarDom1)=1,MarDom1+32,MarDom1+39))</f>
        <v>5</v>
      </c>
      <c r="I167" s="16"/>
      <c r="J167" s="15">
        <f ca="1">DAY(IF(DAY(MarDom1)=1,MarDom1+33,MarDom1+40))</f>
        <v>6</v>
      </c>
      <c r="K167" s="16"/>
      <c r="L167" s="15">
        <f ca="1">DAY(IF(DAY(MarDom1)=1,MarDom1+34,MarDom1+41))</f>
        <v>7</v>
      </c>
      <c r="M167" s="16"/>
      <c r="N167" s="15">
        <f ca="1">DAY(IF(DAY(MarDom1)=1,MarDom1+35,MarDom1+42))</f>
        <v>8</v>
      </c>
      <c r="O167" s="16"/>
      <c r="P167" s="40"/>
    </row>
    <row r="168" spans="2:16" x14ac:dyDescent="0.2">
      <c r="B168" s="28" t="s">
        <v>2</v>
      </c>
      <c r="C168" s="12" t="s">
        <v>15</v>
      </c>
      <c r="D168" s="28" t="s">
        <v>2</v>
      </c>
      <c r="E168" s="12" t="s">
        <v>15</v>
      </c>
      <c r="F168" s="28" t="s">
        <v>2</v>
      </c>
      <c r="G168" s="12" t="s">
        <v>15</v>
      </c>
      <c r="H168" s="28" t="s">
        <v>2</v>
      </c>
      <c r="I168" s="12" t="s">
        <v>15</v>
      </c>
      <c r="J168" s="28" t="s">
        <v>2</v>
      </c>
      <c r="K168" s="12" t="s">
        <v>15</v>
      </c>
      <c r="L168" s="28" t="s">
        <v>2</v>
      </c>
      <c r="M168" s="12" t="s">
        <v>15</v>
      </c>
      <c r="N168" s="28" t="s">
        <v>2</v>
      </c>
      <c r="O168" s="36" t="s">
        <v>15</v>
      </c>
      <c r="P168" s="49"/>
    </row>
    <row r="169" spans="2:16" x14ac:dyDescent="0.2">
      <c r="B169" s="22"/>
      <c r="C169" s="43"/>
      <c r="D169" s="26"/>
      <c r="E169" s="43"/>
      <c r="F169" s="22"/>
      <c r="G169" s="43"/>
      <c r="H169" s="22"/>
      <c r="I169" s="43"/>
      <c r="J169" s="22"/>
      <c r="K169" s="43"/>
      <c r="L169" s="22"/>
      <c r="M169" s="43"/>
      <c r="N169" s="22"/>
      <c r="O169" s="46"/>
      <c r="P169" s="49"/>
    </row>
    <row r="170" spans="2:16" x14ac:dyDescent="0.2">
      <c r="B170" s="23"/>
      <c r="C170" s="44"/>
      <c r="D170" s="23"/>
      <c r="E170" s="44"/>
      <c r="F170" s="23"/>
      <c r="G170" s="44"/>
      <c r="H170" s="23"/>
      <c r="I170" s="44"/>
      <c r="J170" s="23"/>
      <c r="K170" s="44"/>
      <c r="L170" s="23"/>
      <c r="M170" s="44"/>
      <c r="N170" s="23"/>
      <c r="O170" s="47"/>
      <c r="P170" s="49"/>
    </row>
    <row r="171" spans="2:16" x14ac:dyDescent="0.2">
      <c r="B171" s="23"/>
      <c r="C171" s="44"/>
      <c r="D171" s="23"/>
      <c r="E171" s="44"/>
      <c r="F171" s="23"/>
      <c r="G171" s="44"/>
      <c r="H171" s="23"/>
      <c r="I171" s="44"/>
      <c r="J171" s="23"/>
      <c r="K171" s="44"/>
      <c r="L171" s="23"/>
      <c r="M171" s="44"/>
      <c r="N171" s="23"/>
      <c r="O171" s="47"/>
      <c r="P171" s="49"/>
    </row>
    <row r="172" spans="2:16" x14ac:dyDescent="0.2">
      <c r="B172" s="23"/>
      <c r="C172" s="44"/>
      <c r="D172" s="23"/>
      <c r="E172" s="44"/>
      <c r="F172" s="23"/>
      <c r="G172" s="44"/>
      <c r="H172" s="23"/>
      <c r="I172" s="44"/>
      <c r="J172" s="23"/>
      <c r="K172" s="44"/>
      <c r="L172" s="23"/>
      <c r="M172" s="44"/>
      <c r="N172" s="23"/>
      <c r="O172" s="47"/>
      <c r="P172" s="49"/>
    </row>
    <row r="173" spans="2:16" x14ac:dyDescent="0.2">
      <c r="B173" s="24"/>
      <c r="C173" s="45"/>
      <c r="D173" s="24"/>
      <c r="E173" s="45"/>
      <c r="F173" s="24"/>
      <c r="G173" s="45"/>
      <c r="H173" s="24"/>
      <c r="I173" s="45"/>
      <c r="J173" s="24"/>
      <c r="K173" s="45"/>
      <c r="L173" s="24"/>
      <c r="M173" s="45"/>
      <c r="N173" s="24"/>
      <c r="O173" s="48"/>
      <c r="P173" s="49"/>
    </row>
    <row r="174" spans="2:16" x14ac:dyDescent="0.2">
      <c r="B174" s="50" t="s">
        <v>3</v>
      </c>
      <c r="C174" s="51">
        <f>SUM(C169:C173)</f>
        <v>0</v>
      </c>
      <c r="D174" s="50"/>
      <c r="E174" s="51">
        <f>SUM(E169:E173)</f>
        <v>0</v>
      </c>
      <c r="F174" s="50"/>
      <c r="G174" s="51">
        <f>SUM(G169:G173)</f>
        <v>0</v>
      </c>
      <c r="H174" s="50"/>
      <c r="I174" s="51">
        <f>SUM(I169:I173)</f>
        <v>0</v>
      </c>
      <c r="J174" s="50"/>
      <c r="K174" s="51">
        <f>SUM(K169:K173)</f>
        <v>0</v>
      </c>
      <c r="L174" s="50"/>
      <c r="M174" s="51">
        <f>SUM(M169:M173)</f>
        <v>0</v>
      </c>
      <c r="N174" s="50"/>
      <c r="O174" s="52">
        <f>SUM(O169:O173)</f>
        <v>0</v>
      </c>
      <c r="P174" s="53">
        <f ca="1">SUMIF(B167:N167,"&gt;="&amp;15,C174:O174)</f>
        <v>0</v>
      </c>
    </row>
    <row r="175" spans="2:16" ht="17.25" customHeight="1" x14ac:dyDescent="0.2">
      <c r="B175" s="59"/>
      <c r="P175" s="59"/>
    </row>
    <row r="176" spans="2:16" ht="12" x14ac:dyDescent="0.2">
      <c r="B176" s="69" t="s">
        <v>6</v>
      </c>
      <c r="C176" s="69"/>
      <c r="D176" s="69"/>
      <c r="E176" s="69"/>
      <c r="F176"/>
      <c r="G176" s="7"/>
      <c r="H176"/>
      <c r="I176" s="7"/>
      <c r="J176"/>
      <c r="K176" s="7"/>
      <c r="L176" s="70" t="s">
        <v>24</v>
      </c>
      <c r="M176" s="70"/>
      <c r="N176" s="70" t="s">
        <v>26</v>
      </c>
      <c r="O176" s="70"/>
      <c r="P176"/>
    </row>
    <row r="177" spans="2:16" ht="25.5" customHeight="1" x14ac:dyDescent="0.2">
      <c r="B177" s="69"/>
      <c r="C177" s="69"/>
      <c r="D177" s="69"/>
      <c r="E177" s="69"/>
      <c r="F177" s="4">
        <f ca="1">WEEKDAY(DATEVALUE("1 "&amp;B176&amp;" "&amp;Year1))</f>
        <v>1</v>
      </c>
      <c r="G177" s="7"/>
      <c r="H177"/>
      <c r="I177" s="9"/>
      <c r="J177" s="10"/>
      <c r="K177" s="7"/>
      <c r="L177" s="71">
        <f ca="1">SUM(P187,P196,P205,P214,P223,P232)</f>
        <v>0</v>
      </c>
      <c r="M177" s="72"/>
      <c r="N177" s="71">
        <f ca="1">SUM(P:P)</f>
        <v>439.95</v>
      </c>
      <c r="O177" s="73"/>
      <c r="P177"/>
    </row>
    <row r="178" spans="2:16" ht="9" customHeight="1" x14ac:dyDescent="0.2">
      <c r="B178" s="60">
        <v>1</v>
      </c>
      <c r="C178" s="60"/>
      <c r="D178" s="60">
        <v>2</v>
      </c>
      <c r="E178" s="60"/>
      <c r="F178" s="60">
        <v>3</v>
      </c>
      <c r="G178" s="60"/>
      <c r="H178" s="60">
        <v>4</v>
      </c>
      <c r="I178" s="60"/>
      <c r="J178" s="60">
        <v>5</v>
      </c>
      <c r="K178" s="60"/>
      <c r="L178" s="60">
        <v>6</v>
      </c>
      <c r="M178" s="60"/>
      <c r="N178" s="60">
        <v>7</v>
      </c>
      <c r="O178" s="60"/>
      <c r="P178" s="2"/>
    </row>
    <row r="179" spans="2:16" ht="15" customHeight="1" x14ac:dyDescent="0.2">
      <c r="B179" s="61" t="s">
        <v>1</v>
      </c>
      <c r="C179" s="62"/>
      <c r="D179" s="63" t="s">
        <v>16</v>
      </c>
      <c r="E179" s="64" t="e">
        <f ca="1">IF(WEEKDAY(DATEVALUE(Month1&amp;" 1, "&amp;Year1))=COLUMN(#REF!),1,IF(LEN(C179)&gt;0,C179+1,""))</f>
        <v>#NAME?</v>
      </c>
      <c r="F179" s="62" t="s">
        <v>17</v>
      </c>
      <c r="G179" s="62" t="e">
        <f ca="1">IF(WEEKDAY(DATEVALUE(Month1&amp;" 1, "&amp;Year1))=COLUMN(#REF!),1,IF(LEN(E179)&gt;0,E179+1,""))</f>
        <v>#NAME?</v>
      </c>
      <c r="H179" s="63" t="s">
        <v>19</v>
      </c>
      <c r="I179" s="64" t="e">
        <f ca="1">IF(WEEKDAY(DATEVALUE(Month1&amp;" 1, "&amp;Year1))=COLUMN(#REF!),1,IF(LEN(G179)&gt;0,G179+1,""))</f>
        <v>#NAME?</v>
      </c>
      <c r="J179" s="65" t="s">
        <v>23</v>
      </c>
      <c r="K179" s="66" t="e">
        <f ca="1">IF(WEEKDAY(DATEVALUE(Month1&amp;" 1, "&amp;Year1))=COLUMN(#REF!),1,IF(LEN(I179)&gt;0,I179+1,""))</f>
        <v>#NAME?</v>
      </c>
      <c r="L179" s="67" t="s">
        <v>25</v>
      </c>
      <c r="M179" s="68" t="e">
        <f ca="1">IF(WEEKDAY(DATEVALUE(Month1&amp;" 1, "&amp;Year1))=COLUMN(#REF!),1,IF(LEN(K179)&gt;0,K179+1,""))</f>
        <v>#NAME?</v>
      </c>
      <c r="N179" s="67" t="s">
        <v>27</v>
      </c>
      <c r="O179" s="68" t="e">
        <f ca="1">IF(WEEKDAY(DATEVALUE(Month1&amp;" 1, "&amp;Year1))=COLUMN(#REF!),1,IF(LEN(M179)&gt;0,M179+1,""))</f>
        <v>#NAME?</v>
      </c>
      <c r="P179" s="37" t="s">
        <v>28</v>
      </c>
    </row>
    <row r="180" spans="2:16" ht="15" x14ac:dyDescent="0.2">
      <c r="B180" s="19">
        <f ca="1">DAY(IF(DAY(AbrDom1)=1,AbrDom1-6,AbrDom1+1))</f>
        <v>26</v>
      </c>
      <c r="C180" s="21"/>
      <c r="D180" s="27">
        <f ca="1">DAY(IF(DAY(AbrDom1)=1,AbrDom1-5,AbrDom1+2))</f>
        <v>27</v>
      </c>
      <c r="E180" s="21"/>
      <c r="F180" s="27">
        <f ca="1">DAY(IF(DAY(AbrDom1)=1,AbrDom1-4,AbrDom1+3))</f>
        <v>28</v>
      </c>
      <c r="G180" s="21"/>
      <c r="H180" s="27">
        <f ca="1">DAY(IF(DAY(AbrDom1)=1,AbrDom1-3,AbrDom1+4))</f>
        <v>29</v>
      </c>
      <c r="I180" s="21"/>
      <c r="J180" s="27">
        <f ca="1">DAY(IF(DAY(AbrDom1)=1,AbrDom1-2,AbrDom1+5))</f>
        <v>30</v>
      </c>
      <c r="K180" s="21"/>
      <c r="L180" s="27">
        <f ca="1">DAY(IF(DAY(AbrDom1)=1,AbrDom1-1,AbrDom1+6))</f>
        <v>31</v>
      </c>
      <c r="M180" s="21"/>
      <c r="N180" s="32">
        <f ca="1">DAY(IF(DAY(AbrDom1)=1,AbrDom1,AbrDom1+7))</f>
        <v>1</v>
      </c>
      <c r="O180" s="20"/>
      <c r="P180" s="38"/>
    </row>
    <row r="181" spans="2:16" x14ac:dyDescent="0.2">
      <c r="B181" s="17" t="s">
        <v>2</v>
      </c>
      <c r="C181" s="18" t="s">
        <v>15</v>
      </c>
      <c r="D181" s="25" t="s">
        <v>2</v>
      </c>
      <c r="E181" s="18" t="s">
        <v>15</v>
      </c>
      <c r="F181" s="25" t="s">
        <v>2</v>
      </c>
      <c r="G181" s="18" t="s">
        <v>15</v>
      </c>
      <c r="H181" s="25" t="s">
        <v>2</v>
      </c>
      <c r="I181" s="18" t="s">
        <v>15</v>
      </c>
      <c r="J181" s="25" t="s">
        <v>2</v>
      </c>
      <c r="K181" s="18" t="s">
        <v>15</v>
      </c>
      <c r="L181" s="25" t="s">
        <v>2</v>
      </c>
      <c r="M181" s="18" t="s">
        <v>15</v>
      </c>
      <c r="N181" s="28" t="s">
        <v>2</v>
      </c>
      <c r="O181" s="41" t="s">
        <v>15</v>
      </c>
      <c r="P181" s="49"/>
    </row>
    <row r="182" spans="2:16" x14ac:dyDescent="0.2">
      <c r="B182" s="22"/>
      <c r="C182" s="43"/>
      <c r="D182" s="26"/>
      <c r="E182" s="43"/>
      <c r="F182" s="22"/>
      <c r="G182" s="43"/>
      <c r="H182" s="22"/>
      <c r="I182" s="43"/>
      <c r="J182" s="22"/>
      <c r="K182" s="43"/>
      <c r="L182" s="22"/>
      <c r="M182" s="43"/>
      <c r="N182" s="22"/>
      <c r="O182" s="46"/>
      <c r="P182" s="49"/>
    </row>
    <row r="183" spans="2:16" x14ac:dyDescent="0.2">
      <c r="B183" s="23"/>
      <c r="C183" s="44"/>
      <c r="D183" s="23"/>
      <c r="E183" s="44"/>
      <c r="F183" s="23"/>
      <c r="G183" s="44"/>
      <c r="H183" s="23"/>
      <c r="I183" s="44"/>
      <c r="J183" s="23"/>
      <c r="K183" s="44"/>
      <c r="L183" s="23"/>
      <c r="M183" s="44"/>
      <c r="N183" s="23"/>
      <c r="O183" s="47"/>
      <c r="P183" s="49"/>
    </row>
    <row r="184" spans="2:16" x14ac:dyDescent="0.2">
      <c r="B184" s="23"/>
      <c r="C184" s="44"/>
      <c r="D184" s="23"/>
      <c r="E184" s="44"/>
      <c r="F184" s="23"/>
      <c r="G184" s="44"/>
      <c r="H184" s="23"/>
      <c r="I184" s="44"/>
      <c r="J184" s="23"/>
      <c r="K184" s="44"/>
      <c r="L184" s="23"/>
      <c r="M184" s="44"/>
      <c r="N184" s="23"/>
      <c r="O184" s="47"/>
      <c r="P184" s="49"/>
    </row>
    <row r="185" spans="2:16" x14ac:dyDescent="0.2">
      <c r="B185" s="23"/>
      <c r="C185" s="44"/>
      <c r="D185" s="23"/>
      <c r="E185" s="44"/>
      <c r="F185" s="23"/>
      <c r="G185" s="44"/>
      <c r="H185" s="23"/>
      <c r="I185" s="44"/>
      <c r="J185" s="23"/>
      <c r="K185" s="44"/>
      <c r="L185" s="23"/>
      <c r="M185" s="44"/>
      <c r="N185" s="23"/>
      <c r="O185" s="47"/>
      <c r="P185" s="49"/>
    </row>
    <row r="186" spans="2:16" x14ac:dyDescent="0.2">
      <c r="B186" s="24"/>
      <c r="C186" s="45"/>
      <c r="D186" s="24"/>
      <c r="E186" s="45"/>
      <c r="F186" s="24"/>
      <c r="G186" s="45"/>
      <c r="H186" s="24"/>
      <c r="I186" s="45"/>
      <c r="J186" s="24"/>
      <c r="K186" s="45"/>
      <c r="L186" s="24"/>
      <c r="M186" s="45"/>
      <c r="N186" s="24"/>
      <c r="O186" s="48"/>
      <c r="P186" s="49"/>
    </row>
    <row r="187" spans="2:16" x14ac:dyDescent="0.2">
      <c r="B187" s="50" t="s">
        <v>3</v>
      </c>
      <c r="C187" s="51">
        <f>SUM(C182:C186)</f>
        <v>0</v>
      </c>
      <c r="D187" s="50"/>
      <c r="E187" s="51">
        <f>SUM(E182:E186)</f>
        <v>0</v>
      </c>
      <c r="F187" s="50"/>
      <c r="G187" s="51">
        <f>SUM(G182:G186)</f>
        <v>0</v>
      </c>
      <c r="H187" s="50"/>
      <c r="I187" s="51">
        <f>SUM(I182:I186)</f>
        <v>0</v>
      </c>
      <c r="J187" s="50"/>
      <c r="K187" s="51">
        <f>SUM(K182:K186)</f>
        <v>0</v>
      </c>
      <c r="L187" s="50"/>
      <c r="M187" s="51">
        <f>SUM(M182:M186)</f>
        <v>0</v>
      </c>
      <c r="N187" s="50"/>
      <c r="O187" s="52">
        <f>SUM(O182:O186)</f>
        <v>0</v>
      </c>
      <c r="P187" s="53">
        <f ca="1">SUMIF(B180:N180,"&lt;8",C187:O187)</f>
        <v>0</v>
      </c>
    </row>
    <row r="188" spans="2:16" x14ac:dyDescent="0.2">
      <c r="B188" s="58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58"/>
    </row>
    <row r="189" spans="2:16" ht="15" x14ac:dyDescent="0.2">
      <c r="B189" s="15">
        <f ca="1">N180+1</f>
        <v>2</v>
      </c>
      <c r="C189" s="16"/>
      <c r="D189" s="15">
        <f ca="1">B189+1</f>
        <v>3</v>
      </c>
      <c r="E189" s="16"/>
      <c r="F189" s="15">
        <f ca="1">D189+1</f>
        <v>4</v>
      </c>
      <c r="G189" s="16"/>
      <c r="H189" s="15">
        <f ca="1">F189+1</f>
        <v>5</v>
      </c>
      <c r="I189" s="16"/>
      <c r="J189" s="15">
        <f ca="1">H189+1</f>
        <v>6</v>
      </c>
      <c r="K189" s="16"/>
      <c r="L189" s="15">
        <f ca="1">J189+1</f>
        <v>7</v>
      </c>
      <c r="M189" s="16"/>
      <c r="N189" s="15">
        <f ca="1">L189+1</f>
        <v>8</v>
      </c>
      <c r="O189" s="16"/>
      <c r="P189" s="39"/>
    </row>
    <row r="190" spans="2:16" x14ac:dyDescent="0.2">
      <c r="B190" s="28" t="s">
        <v>2</v>
      </c>
      <c r="C190" s="12" t="s">
        <v>15</v>
      </c>
      <c r="D190" s="28" t="s">
        <v>2</v>
      </c>
      <c r="E190" s="12" t="s">
        <v>15</v>
      </c>
      <c r="F190" s="28" t="s">
        <v>2</v>
      </c>
      <c r="G190" s="12" t="s">
        <v>15</v>
      </c>
      <c r="H190" s="28" t="s">
        <v>2</v>
      </c>
      <c r="I190" s="12" t="s">
        <v>15</v>
      </c>
      <c r="J190" s="28" t="s">
        <v>2</v>
      </c>
      <c r="K190" s="12" t="s">
        <v>15</v>
      </c>
      <c r="L190" s="28" t="s">
        <v>2</v>
      </c>
      <c r="M190" s="12" t="s">
        <v>15</v>
      </c>
      <c r="N190" s="28" t="s">
        <v>2</v>
      </c>
      <c r="O190" s="36" t="s">
        <v>15</v>
      </c>
      <c r="P190" s="49"/>
    </row>
    <row r="191" spans="2:16" x14ac:dyDescent="0.2">
      <c r="B191" s="29"/>
      <c r="C191" s="43"/>
      <c r="D191" s="29"/>
      <c r="E191" s="43"/>
      <c r="F191" s="29"/>
      <c r="G191" s="43"/>
      <c r="H191" s="29"/>
      <c r="I191" s="43"/>
      <c r="J191" s="29"/>
      <c r="K191" s="43"/>
      <c r="L191" s="29"/>
      <c r="M191" s="43"/>
      <c r="N191" s="29"/>
      <c r="O191" s="46"/>
      <c r="P191" s="49"/>
    </row>
    <row r="192" spans="2:16" x14ac:dyDescent="0.2">
      <c r="B192" s="30"/>
      <c r="C192" s="44"/>
      <c r="D192" s="30"/>
      <c r="E192" s="44"/>
      <c r="F192" s="30"/>
      <c r="G192" s="44"/>
      <c r="H192" s="30"/>
      <c r="I192" s="44"/>
      <c r="J192" s="30"/>
      <c r="K192" s="44"/>
      <c r="L192" s="30"/>
      <c r="M192" s="44"/>
      <c r="N192" s="30"/>
      <c r="O192" s="47"/>
      <c r="P192" s="49"/>
    </row>
    <row r="193" spans="2:16" x14ac:dyDescent="0.2">
      <c r="B193" s="30"/>
      <c r="C193" s="44"/>
      <c r="D193" s="30"/>
      <c r="E193" s="44"/>
      <c r="F193" s="30"/>
      <c r="G193" s="44"/>
      <c r="H193" s="30"/>
      <c r="I193" s="44"/>
      <c r="J193" s="30"/>
      <c r="K193" s="44"/>
      <c r="L193" s="30"/>
      <c r="M193" s="44"/>
      <c r="N193" s="30"/>
      <c r="O193" s="47"/>
      <c r="P193" s="49"/>
    </row>
    <row r="194" spans="2:16" x14ac:dyDescent="0.2">
      <c r="B194" s="30"/>
      <c r="C194" s="44"/>
      <c r="D194" s="30"/>
      <c r="E194" s="44"/>
      <c r="F194" s="30"/>
      <c r="G194" s="44"/>
      <c r="H194" s="30"/>
      <c r="I194" s="44"/>
      <c r="J194" s="30"/>
      <c r="K194" s="44"/>
      <c r="L194" s="30"/>
      <c r="M194" s="44"/>
      <c r="N194" s="30"/>
      <c r="O194" s="47"/>
      <c r="P194" s="49"/>
    </row>
    <row r="195" spans="2:16" x14ac:dyDescent="0.2">
      <c r="B195" s="31"/>
      <c r="C195" s="45"/>
      <c r="D195" s="31"/>
      <c r="E195" s="45"/>
      <c r="F195" s="31"/>
      <c r="G195" s="45"/>
      <c r="H195" s="31"/>
      <c r="I195" s="45"/>
      <c r="J195" s="31"/>
      <c r="K195" s="45"/>
      <c r="L195" s="31"/>
      <c r="M195" s="45"/>
      <c r="N195" s="31"/>
      <c r="O195" s="48"/>
      <c r="P195" s="49"/>
    </row>
    <row r="196" spans="2:16" x14ac:dyDescent="0.2">
      <c r="B196" s="50" t="s">
        <v>3</v>
      </c>
      <c r="C196" s="51">
        <f>SUM(C191:C195)</f>
        <v>0</v>
      </c>
      <c r="D196" s="50"/>
      <c r="E196" s="51">
        <f>SUM(E191:E195)</f>
        <v>0</v>
      </c>
      <c r="F196" s="50"/>
      <c r="G196" s="51">
        <f>SUM(G191:G195)</f>
        <v>0</v>
      </c>
      <c r="H196" s="50"/>
      <c r="I196" s="51">
        <f>SUM(I191:I195)</f>
        <v>0</v>
      </c>
      <c r="J196" s="50"/>
      <c r="K196" s="51">
        <f>SUM(K191:K195)</f>
        <v>0</v>
      </c>
      <c r="L196" s="50"/>
      <c r="M196" s="51">
        <f>SUM(M191:M195)</f>
        <v>0</v>
      </c>
      <c r="N196" s="50"/>
      <c r="O196" s="52">
        <f>SUM(O191:O195)</f>
        <v>0</v>
      </c>
      <c r="P196" s="53">
        <f>SUM(C196,E196,G196,I196,K196,M196,O196)</f>
        <v>0</v>
      </c>
    </row>
    <row r="197" spans="2:16" x14ac:dyDescent="0.2">
      <c r="B197" s="58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58"/>
    </row>
    <row r="198" spans="2:16" ht="15" x14ac:dyDescent="0.2">
      <c r="B198" s="15">
        <f ca="1">N189+1</f>
        <v>9</v>
      </c>
      <c r="C198" s="16"/>
      <c r="D198" s="15">
        <f ca="1">B198+1</f>
        <v>10</v>
      </c>
      <c r="E198" s="16"/>
      <c r="F198" s="15">
        <f ca="1">D198+1</f>
        <v>11</v>
      </c>
      <c r="G198" s="16"/>
      <c r="H198" s="15">
        <f ca="1">F198+1</f>
        <v>12</v>
      </c>
      <c r="I198" s="16"/>
      <c r="J198" s="15">
        <f ca="1">H198+1</f>
        <v>13</v>
      </c>
      <c r="K198" s="16"/>
      <c r="L198" s="15">
        <f ca="1">J198+1</f>
        <v>14</v>
      </c>
      <c r="M198" s="16"/>
      <c r="N198" s="15">
        <f ca="1">L198+1</f>
        <v>15</v>
      </c>
      <c r="O198" s="16"/>
      <c r="P198" s="39"/>
    </row>
    <row r="199" spans="2:16" x14ac:dyDescent="0.2">
      <c r="B199" s="28" t="s">
        <v>2</v>
      </c>
      <c r="C199" s="12" t="s">
        <v>15</v>
      </c>
      <c r="D199" s="28" t="s">
        <v>2</v>
      </c>
      <c r="E199" s="12" t="s">
        <v>15</v>
      </c>
      <c r="F199" s="28" t="s">
        <v>2</v>
      </c>
      <c r="G199" s="12" t="s">
        <v>15</v>
      </c>
      <c r="H199" s="28" t="s">
        <v>2</v>
      </c>
      <c r="I199" s="12" t="s">
        <v>15</v>
      </c>
      <c r="J199" s="28" t="s">
        <v>2</v>
      </c>
      <c r="K199" s="12" t="s">
        <v>15</v>
      </c>
      <c r="L199" s="28" t="s">
        <v>2</v>
      </c>
      <c r="M199" s="12" t="s">
        <v>15</v>
      </c>
      <c r="N199" s="28" t="s">
        <v>2</v>
      </c>
      <c r="O199" s="36" t="s">
        <v>15</v>
      </c>
      <c r="P199" s="49"/>
    </row>
    <row r="200" spans="2:16" x14ac:dyDescent="0.2">
      <c r="B200" s="29"/>
      <c r="C200" s="43"/>
      <c r="D200" s="29"/>
      <c r="E200" s="43"/>
      <c r="F200" s="29"/>
      <c r="G200" s="43"/>
      <c r="H200" s="29"/>
      <c r="I200" s="43"/>
      <c r="J200" s="29"/>
      <c r="K200" s="43"/>
      <c r="L200" s="29"/>
      <c r="M200" s="43"/>
      <c r="N200" s="29"/>
      <c r="O200" s="46"/>
      <c r="P200" s="49"/>
    </row>
    <row r="201" spans="2:16" x14ac:dyDescent="0.2">
      <c r="B201" s="30"/>
      <c r="C201" s="44"/>
      <c r="D201" s="30"/>
      <c r="E201" s="44"/>
      <c r="F201" s="30"/>
      <c r="G201" s="44"/>
      <c r="H201" s="30"/>
      <c r="I201" s="44"/>
      <c r="J201" s="30"/>
      <c r="K201" s="44"/>
      <c r="L201" s="30"/>
      <c r="M201" s="44"/>
      <c r="N201" s="30"/>
      <c r="O201" s="47"/>
      <c r="P201" s="49"/>
    </row>
    <row r="202" spans="2:16" x14ac:dyDescent="0.2">
      <c r="B202" s="30"/>
      <c r="C202" s="44"/>
      <c r="D202" s="30"/>
      <c r="E202" s="44"/>
      <c r="F202" s="30"/>
      <c r="G202" s="44"/>
      <c r="H202" s="30"/>
      <c r="I202" s="44"/>
      <c r="J202" s="30"/>
      <c r="K202" s="44"/>
      <c r="L202" s="30"/>
      <c r="M202" s="44"/>
      <c r="N202" s="30"/>
      <c r="O202" s="47"/>
      <c r="P202" s="49"/>
    </row>
    <row r="203" spans="2:16" x14ac:dyDescent="0.2">
      <c r="B203" s="30"/>
      <c r="C203" s="44"/>
      <c r="D203" s="30"/>
      <c r="E203" s="44"/>
      <c r="F203" s="30"/>
      <c r="G203" s="44"/>
      <c r="H203" s="30"/>
      <c r="I203" s="44"/>
      <c r="J203" s="30"/>
      <c r="K203" s="44"/>
      <c r="L203" s="30"/>
      <c r="M203" s="44"/>
      <c r="N203" s="30"/>
      <c r="O203" s="47"/>
      <c r="P203" s="49"/>
    </row>
    <row r="204" spans="2:16" x14ac:dyDescent="0.2">
      <c r="B204" s="31"/>
      <c r="C204" s="45"/>
      <c r="D204" s="31"/>
      <c r="E204" s="45"/>
      <c r="F204" s="31"/>
      <c r="G204" s="45"/>
      <c r="H204" s="31"/>
      <c r="I204" s="45"/>
      <c r="J204" s="31"/>
      <c r="K204" s="45"/>
      <c r="L204" s="31"/>
      <c r="M204" s="45"/>
      <c r="N204" s="31"/>
      <c r="O204" s="48"/>
      <c r="P204" s="49"/>
    </row>
    <row r="205" spans="2:16" x14ac:dyDescent="0.2">
      <c r="B205" s="54" t="s">
        <v>3</v>
      </c>
      <c r="C205" s="51">
        <f>SUM(C200:C204)</f>
        <v>0</v>
      </c>
      <c r="D205" s="50"/>
      <c r="E205" s="51">
        <f>SUM(E200:E204)</f>
        <v>0</v>
      </c>
      <c r="F205" s="50"/>
      <c r="G205" s="51">
        <f>SUM(G200:G204)</f>
        <v>0</v>
      </c>
      <c r="H205" s="50"/>
      <c r="I205" s="51">
        <f>SUM(I200:I204)</f>
        <v>0</v>
      </c>
      <c r="J205" s="50"/>
      <c r="K205" s="51">
        <f>SUM(K200:K204)</f>
        <v>0</v>
      </c>
      <c r="L205" s="50"/>
      <c r="M205" s="51">
        <f>SUM(M200:M204)</f>
        <v>0</v>
      </c>
      <c r="N205" s="50"/>
      <c r="O205" s="52">
        <f>SUM(O200:O204)</f>
        <v>0</v>
      </c>
      <c r="P205" s="53">
        <f>SUM(C205,E205,G205,I205,K205,M205,O205)</f>
        <v>0</v>
      </c>
    </row>
    <row r="206" spans="2:16" x14ac:dyDescent="0.2">
      <c r="B206" s="58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58"/>
    </row>
    <row r="207" spans="2:16" ht="15" x14ac:dyDescent="0.2">
      <c r="B207" s="15">
        <f ca="1">N198+1</f>
        <v>16</v>
      </c>
      <c r="C207" s="16"/>
      <c r="D207" s="15">
        <f ca="1">B207+1</f>
        <v>17</v>
      </c>
      <c r="E207" s="16"/>
      <c r="F207" s="15">
        <f ca="1">D207+1</f>
        <v>18</v>
      </c>
      <c r="G207" s="16"/>
      <c r="H207" s="15">
        <f ca="1">F207+1</f>
        <v>19</v>
      </c>
      <c r="I207" s="16"/>
      <c r="J207" s="15">
        <f ca="1">H207+1</f>
        <v>20</v>
      </c>
      <c r="K207" s="16"/>
      <c r="L207" s="15">
        <f ca="1">J207+1</f>
        <v>21</v>
      </c>
      <c r="M207" s="16"/>
      <c r="N207" s="15">
        <f ca="1">L207+1</f>
        <v>22</v>
      </c>
      <c r="O207" s="16"/>
      <c r="P207" s="39"/>
    </row>
    <row r="208" spans="2:16" x14ac:dyDescent="0.2">
      <c r="B208" s="28" t="s">
        <v>2</v>
      </c>
      <c r="C208" s="12" t="s">
        <v>15</v>
      </c>
      <c r="D208" s="28" t="s">
        <v>2</v>
      </c>
      <c r="E208" s="12" t="s">
        <v>15</v>
      </c>
      <c r="F208" s="28" t="s">
        <v>2</v>
      </c>
      <c r="G208" s="12" t="s">
        <v>15</v>
      </c>
      <c r="H208" s="28" t="s">
        <v>2</v>
      </c>
      <c r="I208" s="12" t="s">
        <v>15</v>
      </c>
      <c r="J208" s="28" t="s">
        <v>2</v>
      </c>
      <c r="K208" s="12" t="s">
        <v>15</v>
      </c>
      <c r="L208" s="28" t="s">
        <v>2</v>
      </c>
      <c r="M208" s="12" t="s">
        <v>15</v>
      </c>
      <c r="N208" s="28" t="s">
        <v>2</v>
      </c>
      <c r="O208" s="36" t="s">
        <v>15</v>
      </c>
      <c r="P208" s="49"/>
    </row>
    <row r="209" spans="2:16" x14ac:dyDescent="0.2">
      <c r="B209" s="29"/>
      <c r="C209" s="43"/>
      <c r="D209" s="29"/>
      <c r="E209" s="43"/>
      <c r="F209" s="29"/>
      <c r="G209" s="43"/>
      <c r="H209" s="29"/>
      <c r="I209" s="43"/>
      <c r="J209" s="29"/>
      <c r="K209" s="43"/>
      <c r="L209" s="29"/>
      <c r="M209" s="43"/>
      <c r="N209" s="29"/>
      <c r="O209" s="46"/>
      <c r="P209" s="49"/>
    </row>
    <row r="210" spans="2:16" x14ac:dyDescent="0.2">
      <c r="B210" s="30"/>
      <c r="C210" s="44"/>
      <c r="D210" s="30"/>
      <c r="E210" s="44"/>
      <c r="F210" s="30"/>
      <c r="G210" s="44"/>
      <c r="H210" s="30"/>
      <c r="I210" s="44"/>
      <c r="J210" s="30"/>
      <c r="K210" s="44"/>
      <c r="L210" s="30"/>
      <c r="M210" s="44"/>
      <c r="N210" s="30"/>
      <c r="O210" s="47"/>
      <c r="P210" s="49"/>
    </row>
    <row r="211" spans="2:16" x14ac:dyDescent="0.2">
      <c r="B211" s="30"/>
      <c r="C211" s="44"/>
      <c r="D211" s="30"/>
      <c r="E211" s="44"/>
      <c r="F211" s="30"/>
      <c r="G211" s="44"/>
      <c r="H211" s="30"/>
      <c r="I211" s="44"/>
      <c r="J211" s="30"/>
      <c r="K211" s="44"/>
      <c r="L211" s="30"/>
      <c r="M211" s="44"/>
      <c r="N211" s="30"/>
      <c r="O211" s="47"/>
      <c r="P211" s="49"/>
    </row>
    <row r="212" spans="2:16" x14ac:dyDescent="0.2">
      <c r="B212" s="30"/>
      <c r="C212" s="44"/>
      <c r="D212" s="30"/>
      <c r="E212" s="44"/>
      <c r="F212" s="30"/>
      <c r="G212" s="44"/>
      <c r="H212" s="30"/>
      <c r="I212" s="44"/>
      <c r="J212" s="30"/>
      <c r="K212" s="44"/>
      <c r="L212" s="30"/>
      <c r="M212" s="44"/>
      <c r="N212" s="30"/>
      <c r="O212" s="47"/>
      <c r="P212" s="49"/>
    </row>
    <row r="213" spans="2:16" x14ac:dyDescent="0.2">
      <c r="B213" s="31"/>
      <c r="C213" s="45"/>
      <c r="D213" s="31"/>
      <c r="E213" s="45"/>
      <c r="F213" s="31"/>
      <c r="G213" s="45"/>
      <c r="H213" s="31"/>
      <c r="I213" s="45"/>
      <c r="J213" s="31"/>
      <c r="K213" s="45"/>
      <c r="L213" s="31"/>
      <c r="M213" s="45"/>
      <c r="N213" s="31"/>
      <c r="O213" s="48"/>
      <c r="P213" s="49"/>
    </row>
    <row r="214" spans="2:16" x14ac:dyDescent="0.2">
      <c r="B214" s="50" t="s">
        <v>3</v>
      </c>
      <c r="C214" s="51">
        <f>SUM(C209:C213)</f>
        <v>0</v>
      </c>
      <c r="D214" s="50"/>
      <c r="E214" s="51">
        <f>SUM(E209:E213)</f>
        <v>0</v>
      </c>
      <c r="F214" s="50"/>
      <c r="G214" s="51">
        <f>SUM(G209:G213)</f>
        <v>0</v>
      </c>
      <c r="H214" s="50"/>
      <c r="I214" s="51">
        <f>SUM(I209:I213)</f>
        <v>0</v>
      </c>
      <c r="J214" s="50"/>
      <c r="K214" s="51">
        <f>SUM(K209:K213)</f>
        <v>0</v>
      </c>
      <c r="L214" s="50"/>
      <c r="M214" s="51">
        <f>SUM(M209:M213)</f>
        <v>0</v>
      </c>
      <c r="N214" s="50"/>
      <c r="O214" s="52">
        <f>SUM(O209:O213)</f>
        <v>0</v>
      </c>
      <c r="P214" s="53">
        <f>SUM(C214,E214,G214,I214,K214,M214,O214)</f>
        <v>0</v>
      </c>
    </row>
    <row r="215" spans="2:16" x14ac:dyDescent="0.2">
      <c r="B215" s="58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58"/>
    </row>
    <row r="216" spans="2:16" ht="15" x14ac:dyDescent="0.2">
      <c r="B216" s="15">
        <f ca="1">DAY(IF(DAY(AbrDom1)=1,AbrDom1+22,AbrDom1+29))</f>
        <v>23</v>
      </c>
      <c r="C216" s="16"/>
      <c r="D216" s="15">
        <f ca="1">DAY(IF(DAY(AbrDom1)=1,AbrDom1+23,AbrDom1+30))</f>
        <v>24</v>
      </c>
      <c r="E216" s="16"/>
      <c r="F216" s="15">
        <f ca="1">DAY(IF(DAY(AbrDom1)=1,AbrDom1+24,AbrDom1+31))</f>
        <v>25</v>
      </c>
      <c r="G216" s="16"/>
      <c r="H216" s="15">
        <f ca="1">DAY(IF(DAY(AbrDom1)=1,AbrDom1+25,AbrDom1+32))</f>
        <v>26</v>
      </c>
      <c r="I216" s="16"/>
      <c r="J216" s="15">
        <f ca="1">DAY(IF(DAY(AbrDom1)=1,AbrDom1+26,AbrDom1+33))</f>
        <v>27</v>
      </c>
      <c r="K216" s="16"/>
      <c r="L216" s="15">
        <f ca="1">DAY(IF(DAY(AbrDom1)=1,AbrDom1+27,AbrDom1+34))</f>
        <v>28</v>
      </c>
      <c r="M216" s="16"/>
      <c r="N216" s="15">
        <f ca="1">DAY(IF(DAY(AbrDom1)=1,AbrDom1+28,AbrDom1+35))</f>
        <v>29</v>
      </c>
      <c r="O216" s="16"/>
      <c r="P216" s="40"/>
    </row>
    <row r="217" spans="2:16" x14ac:dyDescent="0.2">
      <c r="B217" s="28" t="s">
        <v>2</v>
      </c>
      <c r="C217" s="12" t="s">
        <v>15</v>
      </c>
      <c r="D217" s="28" t="s">
        <v>2</v>
      </c>
      <c r="E217" s="12" t="s">
        <v>15</v>
      </c>
      <c r="F217" s="28" t="s">
        <v>2</v>
      </c>
      <c r="G217" s="12" t="s">
        <v>15</v>
      </c>
      <c r="H217" s="28" t="s">
        <v>2</v>
      </c>
      <c r="I217" s="12" t="s">
        <v>15</v>
      </c>
      <c r="J217" s="28" t="s">
        <v>2</v>
      </c>
      <c r="K217" s="12" t="s">
        <v>15</v>
      </c>
      <c r="L217" s="28" t="s">
        <v>2</v>
      </c>
      <c r="M217" s="12" t="s">
        <v>15</v>
      </c>
      <c r="N217" s="28" t="s">
        <v>2</v>
      </c>
      <c r="O217" s="36" t="s">
        <v>15</v>
      </c>
      <c r="P217" s="49"/>
    </row>
    <row r="218" spans="2:16" x14ac:dyDescent="0.2">
      <c r="B218" s="22"/>
      <c r="C218" s="43"/>
      <c r="D218" s="26"/>
      <c r="E218" s="43"/>
      <c r="F218" s="22"/>
      <c r="G218" s="43"/>
      <c r="H218" s="22"/>
      <c r="I218" s="43"/>
      <c r="J218" s="22"/>
      <c r="K218" s="43"/>
      <c r="L218" s="22"/>
      <c r="M218" s="43"/>
      <c r="N218" s="33"/>
      <c r="O218" s="55"/>
      <c r="P218" s="49"/>
    </row>
    <row r="219" spans="2:16" x14ac:dyDescent="0.2">
      <c r="B219" s="23"/>
      <c r="C219" s="44"/>
      <c r="D219" s="23"/>
      <c r="E219" s="44"/>
      <c r="F219" s="23"/>
      <c r="G219" s="44"/>
      <c r="H219" s="23"/>
      <c r="I219" s="44"/>
      <c r="J219" s="23"/>
      <c r="K219" s="44"/>
      <c r="L219" s="23"/>
      <c r="M219" s="44"/>
      <c r="N219" s="34"/>
      <c r="O219" s="56"/>
      <c r="P219" s="49"/>
    </row>
    <row r="220" spans="2:16" x14ac:dyDescent="0.2">
      <c r="B220" s="23"/>
      <c r="C220" s="44"/>
      <c r="D220" s="23"/>
      <c r="E220" s="44"/>
      <c r="F220" s="23"/>
      <c r="G220" s="44"/>
      <c r="H220" s="23"/>
      <c r="I220" s="44"/>
      <c r="J220" s="23"/>
      <c r="K220" s="44"/>
      <c r="L220" s="23"/>
      <c r="M220" s="44"/>
      <c r="N220" s="34"/>
      <c r="O220" s="56"/>
      <c r="P220" s="49"/>
    </row>
    <row r="221" spans="2:16" x14ac:dyDescent="0.2">
      <c r="B221" s="23"/>
      <c r="C221" s="44"/>
      <c r="D221" s="23"/>
      <c r="E221" s="44"/>
      <c r="F221" s="23"/>
      <c r="G221" s="44"/>
      <c r="H221" s="23"/>
      <c r="I221" s="44"/>
      <c r="J221" s="23"/>
      <c r="K221" s="44"/>
      <c r="L221" s="23"/>
      <c r="M221" s="44"/>
      <c r="N221" s="34"/>
      <c r="O221" s="56"/>
      <c r="P221" s="49"/>
    </row>
    <row r="222" spans="2:16" x14ac:dyDescent="0.2">
      <c r="B222" s="24"/>
      <c r="C222" s="45"/>
      <c r="D222" s="24"/>
      <c r="E222" s="45"/>
      <c r="F222" s="24"/>
      <c r="G222" s="45"/>
      <c r="H222" s="24"/>
      <c r="I222" s="45"/>
      <c r="J222" s="24"/>
      <c r="K222" s="45"/>
      <c r="L222" s="24"/>
      <c r="M222" s="45"/>
      <c r="N222" s="35"/>
      <c r="O222" s="57"/>
      <c r="P222" s="49"/>
    </row>
    <row r="223" spans="2:16" x14ac:dyDescent="0.2">
      <c r="B223" s="50" t="s">
        <v>3</v>
      </c>
      <c r="C223" s="51">
        <f>SUM(C218:C222)</f>
        <v>0</v>
      </c>
      <c r="D223" s="50"/>
      <c r="E223" s="51">
        <f>SUM(E218:E222)</f>
        <v>0</v>
      </c>
      <c r="F223" s="50"/>
      <c r="G223" s="51">
        <f>SUM(G218:G222)</f>
        <v>0</v>
      </c>
      <c r="H223" s="50"/>
      <c r="I223" s="51">
        <f>SUM(I218:I222)</f>
        <v>0</v>
      </c>
      <c r="J223" s="50"/>
      <c r="K223" s="51">
        <f>SUM(K218:K222)</f>
        <v>0</v>
      </c>
      <c r="L223" s="50"/>
      <c r="M223" s="51">
        <f>SUM(M218:M222)</f>
        <v>0</v>
      </c>
      <c r="N223" s="50"/>
      <c r="O223" s="52">
        <f>SUM(O218:O222)</f>
        <v>0</v>
      </c>
      <c r="P223" s="53">
        <f ca="1">SUMIF(B216:N216,"&gt;="&amp;15,C223:O223)</f>
        <v>0</v>
      </c>
    </row>
    <row r="224" spans="2:16" x14ac:dyDescent="0.2">
      <c r="B224" s="58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58"/>
    </row>
    <row r="225" spans="2:16" ht="15" x14ac:dyDescent="0.2">
      <c r="B225" s="15">
        <f ca="1">DAY(IF(DAY(AbrDom1)=1,AbrDom1+29,AbrDom1+36))</f>
        <v>30</v>
      </c>
      <c r="C225" s="14"/>
      <c r="D225" s="15">
        <f ca="1">DAY(IF(DAY(AbrDom1)=1,AbrDom1+30,AbrDom1+37))</f>
        <v>1</v>
      </c>
      <c r="E225" s="16"/>
      <c r="F225" s="13">
        <f ca="1">DAY(IF(DAY(AbrDom1)=1,AbrDom1+31,AbrDom1+38))</f>
        <v>2</v>
      </c>
      <c r="G225" s="16"/>
      <c r="H225" s="15">
        <f ca="1">DAY(IF(DAY(AbrDom1)=1,AbrDom1+32,AbrDom1+39))</f>
        <v>3</v>
      </c>
      <c r="I225" s="16"/>
      <c r="J225" s="15">
        <f ca="1">DAY(IF(DAY(AbrDom1)=1,AbrDom1+33,AbrDom1+40))</f>
        <v>4</v>
      </c>
      <c r="K225" s="16"/>
      <c r="L225" s="15">
        <f ca="1">DAY(IF(DAY(AbrDom1)=1,AbrDom1+34,AbrDom1+41))</f>
        <v>5</v>
      </c>
      <c r="M225" s="16"/>
      <c r="N225" s="15">
        <f ca="1">DAY(IF(DAY(AbrDom1)=1,AbrDom1+35,AbrDom1+42))</f>
        <v>6</v>
      </c>
      <c r="O225" s="16"/>
      <c r="P225" s="40"/>
    </row>
    <row r="226" spans="2:16" x14ac:dyDescent="0.2">
      <c r="B226" s="28" t="s">
        <v>2</v>
      </c>
      <c r="C226" s="12" t="s">
        <v>15</v>
      </c>
      <c r="D226" s="28" t="s">
        <v>2</v>
      </c>
      <c r="E226" s="12" t="s">
        <v>15</v>
      </c>
      <c r="F226" s="28" t="s">
        <v>2</v>
      </c>
      <c r="G226" s="12" t="s">
        <v>15</v>
      </c>
      <c r="H226" s="28" t="s">
        <v>2</v>
      </c>
      <c r="I226" s="12" t="s">
        <v>15</v>
      </c>
      <c r="J226" s="28" t="s">
        <v>2</v>
      </c>
      <c r="K226" s="12" t="s">
        <v>15</v>
      </c>
      <c r="L226" s="28" t="s">
        <v>2</v>
      </c>
      <c r="M226" s="12" t="s">
        <v>15</v>
      </c>
      <c r="N226" s="28" t="s">
        <v>2</v>
      </c>
      <c r="O226" s="36" t="s">
        <v>15</v>
      </c>
      <c r="P226" s="49"/>
    </row>
    <row r="227" spans="2:16" x14ac:dyDescent="0.2">
      <c r="B227" s="22"/>
      <c r="C227" s="43"/>
      <c r="D227" s="26"/>
      <c r="E227" s="43"/>
      <c r="F227" s="22"/>
      <c r="G227" s="43"/>
      <c r="H227" s="22"/>
      <c r="I227" s="43"/>
      <c r="J227" s="22"/>
      <c r="K227" s="43"/>
      <c r="L227" s="22"/>
      <c r="M227" s="43"/>
      <c r="N227" s="22"/>
      <c r="O227" s="46"/>
      <c r="P227" s="49"/>
    </row>
    <row r="228" spans="2:16" x14ac:dyDescent="0.2">
      <c r="B228" s="23"/>
      <c r="C228" s="44"/>
      <c r="D228" s="23"/>
      <c r="E228" s="44"/>
      <c r="F228" s="23"/>
      <c r="G228" s="44"/>
      <c r="H228" s="23"/>
      <c r="I228" s="44"/>
      <c r="J228" s="23"/>
      <c r="K228" s="44"/>
      <c r="L228" s="23"/>
      <c r="M228" s="44"/>
      <c r="N228" s="23"/>
      <c r="O228" s="47"/>
      <c r="P228" s="49"/>
    </row>
    <row r="229" spans="2:16" x14ac:dyDescent="0.2">
      <c r="B229" s="23"/>
      <c r="C229" s="44"/>
      <c r="D229" s="23"/>
      <c r="E229" s="44"/>
      <c r="F229" s="23"/>
      <c r="G229" s="44"/>
      <c r="H229" s="23"/>
      <c r="I229" s="44"/>
      <c r="J229" s="23"/>
      <c r="K229" s="44"/>
      <c r="L229" s="23"/>
      <c r="M229" s="44"/>
      <c r="N229" s="23"/>
      <c r="O229" s="47"/>
      <c r="P229" s="49"/>
    </row>
    <row r="230" spans="2:16" x14ac:dyDescent="0.2">
      <c r="B230" s="23"/>
      <c r="C230" s="44"/>
      <c r="D230" s="23"/>
      <c r="E230" s="44"/>
      <c r="F230" s="23"/>
      <c r="G230" s="44"/>
      <c r="H230" s="23"/>
      <c r="I230" s="44"/>
      <c r="J230" s="23"/>
      <c r="K230" s="44"/>
      <c r="L230" s="23"/>
      <c r="M230" s="44"/>
      <c r="N230" s="23"/>
      <c r="O230" s="47"/>
      <c r="P230" s="49"/>
    </row>
    <row r="231" spans="2:16" x14ac:dyDescent="0.2">
      <c r="B231" s="24"/>
      <c r="C231" s="45"/>
      <c r="D231" s="24"/>
      <c r="E231" s="45"/>
      <c r="F231" s="24"/>
      <c r="G231" s="45"/>
      <c r="H231" s="24"/>
      <c r="I231" s="45"/>
      <c r="J231" s="24"/>
      <c r="K231" s="45"/>
      <c r="L231" s="24"/>
      <c r="M231" s="45"/>
      <c r="N231" s="24"/>
      <c r="O231" s="48"/>
      <c r="P231" s="49"/>
    </row>
    <row r="232" spans="2:16" x14ac:dyDescent="0.2">
      <c r="B232" s="50" t="s">
        <v>3</v>
      </c>
      <c r="C232" s="51">
        <f>SUM(C227:C231)</f>
        <v>0</v>
      </c>
      <c r="D232" s="50"/>
      <c r="E232" s="51">
        <f>SUM(E227:E231)</f>
        <v>0</v>
      </c>
      <c r="F232" s="50"/>
      <c r="G232" s="51">
        <f>SUM(G227:G231)</f>
        <v>0</v>
      </c>
      <c r="H232" s="50"/>
      <c r="I232" s="51">
        <f>SUM(I227:I231)</f>
        <v>0</v>
      </c>
      <c r="J232" s="50"/>
      <c r="K232" s="51">
        <f>SUM(K227:K231)</f>
        <v>0</v>
      </c>
      <c r="L232" s="50"/>
      <c r="M232" s="51">
        <f>SUM(M227:M231)</f>
        <v>0</v>
      </c>
      <c r="N232" s="50"/>
      <c r="O232" s="52">
        <f>SUM(O227:O231)</f>
        <v>0</v>
      </c>
      <c r="P232" s="53">
        <f ca="1">SUMIF(B225:N225,"&gt;="&amp;15,C232:O232)</f>
        <v>0</v>
      </c>
    </row>
    <row r="233" spans="2:16" ht="17.25" customHeight="1" x14ac:dyDescent="0.2">
      <c r="B233" s="59"/>
      <c r="P233" s="59"/>
    </row>
    <row r="234" spans="2:16" ht="12" x14ac:dyDescent="0.2">
      <c r="B234" s="69" t="s">
        <v>7</v>
      </c>
      <c r="C234" s="69"/>
      <c r="D234" s="69"/>
      <c r="E234" s="69"/>
      <c r="F234"/>
      <c r="G234" s="7"/>
      <c r="H234"/>
      <c r="I234" s="7"/>
      <c r="J234"/>
      <c r="K234" s="7"/>
      <c r="L234" s="70" t="s">
        <v>24</v>
      </c>
      <c r="M234" s="70"/>
      <c r="N234" s="70" t="s">
        <v>26</v>
      </c>
      <c r="O234" s="70"/>
      <c r="P234"/>
    </row>
    <row r="235" spans="2:16" ht="25.5" customHeight="1" x14ac:dyDescent="0.2">
      <c r="B235" s="69"/>
      <c r="C235" s="69"/>
      <c r="D235" s="69"/>
      <c r="E235" s="69"/>
      <c r="F235" s="4">
        <f ca="1">WEEKDAY(DATEVALUE("1 "&amp;B234&amp;" "&amp;Year1))</f>
        <v>3</v>
      </c>
      <c r="G235" s="7"/>
      <c r="H235"/>
      <c r="I235" s="9"/>
      <c r="J235" s="10"/>
      <c r="K235" s="7"/>
      <c r="L235" s="71">
        <f ca="1">SUM(P245,P254,P263,P272,P281,P290)</f>
        <v>0</v>
      </c>
      <c r="M235" s="72"/>
      <c r="N235" s="71">
        <f ca="1">SUM(P:P)</f>
        <v>439.95</v>
      </c>
      <c r="O235" s="73"/>
      <c r="P235"/>
    </row>
    <row r="236" spans="2:16" ht="9" customHeight="1" x14ac:dyDescent="0.2">
      <c r="B236" s="60">
        <v>1</v>
      </c>
      <c r="C236" s="60"/>
      <c r="D236" s="60">
        <v>2</v>
      </c>
      <c r="E236" s="60"/>
      <c r="F236" s="60">
        <v>3</v>
      </c>
      <c r="G236" s="60"/>
      <c r="H236" s="60">
        <v>4</v>
      </c>
      <c r="I236" s="60"/>
      <c r="J236" s="60">
        <v>5</v>
      </c>
      <c r="K236" s="60"/>
      <c r="L236" s="60">
        <v>6</v>
      </c>
      <c r="M236" s="60"/>
      <c r="N236" s="60">
        <v>7</v>
      </c>
      <c r="O236" s="60"/>
      <c r="P236" s="2"/>
    </row>
    <row r="237" spans="2:16" ht="15" customHeight="1" x14ac:dyDescent="0.2">
      <c r="B237" s="61" t="s">
        <v>1</v>
      </c>
      <c r="C237" s="62"/>
      <c r="D237" s="63" t="s">
        <v>16</v>
      </c>
      <c r="E237" s="64" t="e">
        <f ca="1">IF(WEEKDAY(DATEVALUE(Month1&amp;" 1, "&amp;Year1))=COLUMN(#REF!),1,IF(LEN(C237)&gt;0,C237+1,""))</f>
        <v>#NAME?</v>
      </c>
      <c r="F237" s="62" t="s">
        <v>17</v>
      </c>
      <c r="G237" s="62" t="e">
        <f ca="1">IF(WEEKDAY(DATEVALUE(Month1&amp;" 1, "&amp;Year1))=COLUMN(#REF!),1,IF(LEN(E237)&gt;0,E237+1,""))</f>
        <v>#NAME?</v>
      </c>
      <c r="H237" s="63" t="s">
        <v>19</v>
      </c>
      <c r="I237" s="64" t="e">
        <f ca="1">IF(WEEKDAY(DATEVALUE(Month1&amp;" 1, "&amp;Year1))=COLUMN(#REF!),1,IF(LEN(G237)&gt;0,G237+1,""))</f>
        <v>#NAME?</v>
      </c>
      <c r="J237" s="65" t="s">
        <v>23</v>
      </c>
      <c r="K237" s="66" t="e">
        <f ca="1">IF(WEEKDAY(DATEVALUE(Month1&amp;" 1, "&amp;Year1))=COLUMN(#REF!),1,IF(LEN(I237)&gt;0,I237+1,""))</f>
        <v>#NAME?</v>
      </c>
      <c r="L237" s="67" t="s">
        <v>25</v>
      </c>
      <c r="M237" s="68" t="e">
        <f ca="1">IF(WEEKDAY(DATEVALUE(Month1&amp;" 1, "&amp;Year1))=COLUMN(#REF!),1,IF(LEN(K237)&gt;0,K237+1,""))</f>
        <v>#NAME?</v>
      </c>
      <c r="N237" s="67" t="s">
        <v>27</v>
      </c>
      <c r="O237" s="68" t="e">
        <f ca="1">IF(WEEKDAY(DATEVALUE(Month1&amp;" 1, "&amp;Year1))=COLUMN(#REF!),1,IF(LEN(M237)&gt;0,M237+1,""))</f>
        <v>#NAME?</v>
      </c>
      <c r="P237" s="37" t="s">
        <v>28</v>
      </c>
    </row>
    <row r="238" spans="2:16" ht="15" x14ac:dyDescent="0.2">
      <c r="B238" s="19">
        <f ca="1">DAY(IF(DAY(MaiDom1)=1,MaiDom1-6,MaiDom1+1))</f>
        <v>30</v>
      </c>
      <c r="C238" s="21"/>
      <c r="D238" s="27">
        <f ca="1">DAY(IF(DAY(MaiDom1)=1,MaiDom1-5,MaiDom1+2))</f>
        <v>1</v>
      </c>
      <c r="E238" s="21"/>
      <c r="F238" s="27">
        <f ca="1">DAY(IF(DAY(MaiDom1)=1,MaiDom1-4,MaiDom1+3))</f>
        <v>2</v>
      </c>
      <c r="G238" s="21"/>
      <c r="H238" s="27">
        <f ca="1">DAY(IF(DAY(MaiDom1)=1,MaiDom1-3,MaiDom1+4))</f>
        <v>3</v>
      </c>
      <c r="I238" s="21"/>
      <c r="J238" s="27">
        <f ca="1">DAY(IF(DAY(MaiDom1)=1,MaiDom1-2,MaiDom1+5))</f>
        <v>4</v>
      </c>
      <c r="K238" s="21"/>
      <c r="L238" s="27">
        <f ca="1">DAY(IF(DAY(MaiDom1)=1,MaiDom1-1,MaiDom1+6))</f>
        <v>5</v>
      </c>
      <c r="M238" s="21"/>
      <c r="N238" s="32">
        <f ca="1">DAY(IF(DAY(MaiDom1)=1,MaiDom1,MaiDom1+7))</f>
        <v>6</v>
      </c>
      <c r="O238" s="20"/>
      <c r="P238" s="38"/>
    </row>
    <row r="239" spans="2:16" x14ac:dyDescent="0.2">
      <c r="B239" s="17" t="s">
        <v>2</v>
      </c>
      <c r="C239" s="18" t="s">
        <v>15</v>
      </c>
      <c r="D239" s="25" t="s">
        <v>2</v>
      </c>
      <c r="E239" s="18" t="s">
        <v>15</v>
      </c>
      <c r="F239" s="25" t="s">
        <v>2</v>
      </c>
      <c r="G239" s="18" t="s">
        <v>15</v>
      </c>
      <c r="H239" s="25" t="s">
        <v>2</v>
      </c>
      <c r="I239" s="18" t="s">
        <v>15</v>
      </c>
      <c r="J239" s="25" t="s">
        <v>2</v>
      </c>
      <c r="K239" s="18" t="s">
        <v>15</v>
      </c>
      <c r="L239" s="25" t="s">
        <v>2</v>
      </c>
      <c r="M239" s="18" t="s">
        <v>15</v>
      </c>
      <c r="N239" s="28" t="s">
        <v>2</v>
      </c>
      <c r="O239" s="41" t="s">
        <v>15</v>
      </c>
      <c r="P239" s="49"/>
    </row>
    <row r="240" spans="2:16" x14ac:dyDescent="0.2">
      <c r="B240" s="22"/>
      <c r="C240" s="43"/>
      <c r="D240" s="26"/>
      <c r="E240" s="43"/>
      <c r="F240" s="22"/>
      <c r="G240" s="43"/>
      <c r="H240" s="22"/>
      <c r="I240" s="43"/>
      <c r="J240" s="22"/>
      <c r="K240" s="43"/>
      <c r="L240" s="22"/>
      <c r="M240" s="43"/>
      <c r="N240" s="22"/>
      <c r="O240" s="46"/>
      <c r="P240" s="49"/>
    </row>
    <row r="241" spans="2:16" x14ac:dyDescent="0.2">
      <c r="B241" s="23"/>
      <c r="C241" s="44"/>
      <c r="D241" s="23"/>
      <c r="E241" s="44"/>
      <c r="F241" s="23"/>
      <c r="G241" s="44"/>
      <c r="H241" s="23"/>
      <c r="I241" s="44"/>
      <c r="J241" s="23"/>
      <c r="K241" s="44"/>
      <c r="L241" s="23"/>
      <c r="M241" s="44"/>
      <c r="N241" s="23"/>
      <c r="O241" s="47"/>
      <c r="P241" s="49"/>
    </row>
    <row r="242" spans="2:16" x14ac:dyDescent="0.2">
      <c r="B242" s="23"/>
      <c r="C242" s="44"/>
      <c r="D242" s="23"/>
      <c r="E242" s="44"/>
      <c r="F242" s="23"/>
      <c r="G242" s="44"/>
      <c r="H242" s="23"/>
      <c r="I242" s="44"/>
      <c r="J242" s="23"/>
      <c r="K242" s="44"/>
      <c r="L242" s="23"/>
      <c r="M242" s="44"/>
      <c r="N242" s="23"/>
      <c r="O242" s="47"/>
      <c r="P242" s="49"/>
    </row>
    <row r="243" spans="2:16" x14ac:dyDescent="0.2">
      <c r="B243" s="23"/>
      <c r="C243" s="44"/>
      <c r="D243" s="23"/>
      <c r="E243" s="44"/>
      <c r="F243" s="23"/>
      <c r="G243" s="44"/>
      <c r="H243" s="23"/>
      <c r="I243" s="44"/>
      <c r="J243" s="23"/>
      <c r="K243" s="44"/>
      <c r="L243" s="23"/>
      <c r="M243" s="44"/>
      <c r="N243" s="23"/>
      <c r="O243" s="47"/>
      <c r="P243" s="49"/>
    </row>
    <row r="244" spans="2:16" x14ac:dyDescent="0.2">
      <c r="B244" s="24"/>
      <c r="C244" s="45"/>
      <c r="D244" s="24"/>
      <c r="E244" s="45"/>
      <c r="F244" s="24"/>
      <c r="G244" s="45"/>
      <c r="H244" s="24"/>
      <c r="I244" s="45"/>
      <c r="J244" s="24"/>
      <c r="K244" s="45"/>
      <c r="L244" s="24"/>
      <c r="M244" s="45"/>
      <c r="N244" s="24"/>
      <c r="O244" s="48"/>
      <c r="P244" s="49"/>
    </row>
    <row r="245" spans="2:16" x14ac:dyDescent="0.2">
      <c r="B245" s="50" t="s">
        <v>3</v>
      </c>
      <c r="C245" s="51">
        <f>SUM(C240:C244)</f>
        <v>0</v>
      </c>
      <c r="D245" s="50"/>
      <c r="E245" s="51">
        <f>SUM(E240:E244)</f>
        <v>0</v>
      </c>
      <c r="F245" s="50"/>
      <c r="G245" s="51">
        <f>SUM(G240:G244)</f>
        <v>0</v>
      </c>
      <c r="H245" s="50"/>
      <c r="I245" s="51">
        <f>SUM(I240:I244)</f>
        <v>0</v>
      </c>
      <c r="J245" s="50"/>
      <c r="K245" s="51">
        <f>SUM(K240:K244)</f>
        <v>0</v>
      </c>
      <c r="L245" s="50"/>
      <c r="M245" s="51">
        <f>SUM(M240:M244)</f>
        <v>0</v>
      </c>
      <c r="N245" s="50"/>
      <c r="O245" s="52">
        <f>SUM(O240:O244)</f>
        <v>0</v>
      </c>
      <c r="P245" s="53">
        <f ca="1">SUMIF(B238:N238,"&lt;8",C245:O245)</f>
        <v>0</v>
      </c>
    </row>
    <row r="246" spans="2:16" x14ac:dyDescent="0.2">
      <c r="B246" s="58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58"/>
    </row>
    <row r="247" spans="2:16" ht="15" x14ac:dyDescent="0.2">
      <c r="B247" s="15">
        <f ca="1">N238+1</f>
        <v>7</v>
      </c>
      <c r="C247" s="16"/>
      <c r="D247" s="15">
        <f ca="1">B247+1</f>
        <v>8</v>
      </c>
      <c r="E247" s="16"/>
      <c r="F247" s="15">
        <f ca="1">D247+1</f>
        <v>9</v>
      </c>
      <c r="G247" s="16"/>
      <c r="H247" s="15">
        <f ca="1">F247+1</f>
        <v>10</v>
      </c>
      <c r="I247" s="16"/>
      <c r="J247" s="15">
        <f ca="1">H247+1</f>
        <v>11</v>
      </c>
      <c r="K247" s="16"/>
      <c r="L247" s="15">
        <f ca="1">J247+1</f>
        <v>12</v>
      </c>
      <c r="M247" s="16"/>
      <c r="N247" s="15">
        <f ca="1">L247+1</f>
        <v>13</v>
      </c>
      <c r="O247" s="16"/>
      <c r="P247" s="39"/>
    </row>
    <row r="248" spans="2:16" x14ac:dyDescent="0.2">
      <c r="B248" s="28" t="s">
        <v>2</v>
      </c>
      <c r="C248" s="12" t="s">
        <v>15</v>
      </c>
      <c r="D248" s="28" t="s">
        <v>2</v>
      </c>
      <c r="E248" s="12" t="s">
        <v>15</v>
      </c>
      <c r="F248" s="28" t="s">
        <v>2</v>
      </c>
      <c r="G248" s="12" t="s">
        <v>15</v>
      </c>
      <c r="H248" s="28" t="s">
        <v>2</v>
      </c>
      <c r="I248" s="12" t="s">
        <v>15</v>
      </c>
      <c r="J248" s="28" t="s">
        <v>2</v>
      </c>
      <c r="K248" s="12" t="s">
        <v>15</v>
      </c>
      <c r="L248" s="28" t="s">
        <v>2</v>
      </c>
      <c r="M248" s="12" t="s">
        <v>15</v>
      </c>
      <c r="N248" s="28" t="s">
        <v>2</v>
      </c>
      <c r="O248" s="36" t="s">
        <v>15</v>
      </c>
      <c r="P248" s="49"/>
    </row>
    <row r="249" spans="2:16" x14ac:dyDescent="0.2">
      <c r="B249" s="29"/>
      <c r="C249" s="43"/>
      <c r="D249" s="29"/>
      <c r="E249" s="43"/>
      <c r="F249" s="29"/>
      <c r="G249" s="43"/>
      <c r="H249" s="29"/>
      <c r="I249" s="43"/>
      <c r="J249" s="29"/>
      <c r="K249" s="43"/>
      <c r="L249" s="29"/>
      <c r="M249" s="43"/>
      <c r="N249" s="29"/>
      <c r="O249" s="46"/>
      <c r="P249" s="49"/>
    </row>
    <row r="250" spans="2:16" x14ac:dyDescent="0.2">
      <c r="B250" s="30"/>
      <c r="C250" s="44"/>
      <c r="D250" s="30"/>
      <c r="E250" s="44"/>
      <c r="F250" s="30"/>
      <c r="G250" s="44"/>
      <c r="H250" s="30"/>
      <c r="I250" s="44"/>
      <c r="J250" s="30"/>
      <c r="K250" s="44"/>
      <c r="L250" s="30"/>
      <c r="M250" s="44"/>
      <c r="N250" s="30"/>
      <c r="O250" s="47"/>
      <c r="P250" s="49"/>
    </row>
    <row r="251" spans="2:16" x14ac:dyDescent="0.2">
      <c r="B251" s="30"/>
      <c r="C251" s="44"/>
      <c r="D251" s="30"/>
      <c r="E251" s="44"/>
      <c r="F251" s="30"/>
      <c r="G251" s="44"/>
      <c r="H251" s="30"/>
      <c r="I251" s="44"/>
      <c r="J251" s="30"/>
      <c r="K251" s="44"/>
      <c r="L251" s="30"/>
      <c r="M251" s="44"/>
      <c r="N251" s="30"/>
      <c r="O251" s="47"/>
      <c r="P251" s="49"/>
    </row>
    <row r="252" spans="2:16" x14ac:dyDescent="0.2">
      <c r="B252" s="30"/>
      <c r="C252" s="44"/>
      <c r="D252" s="30"/>
      <c r="E252" s="44"/>
      <c r="F252" s="30"/>
      <c r="G252" s="44"/>
      <c r="H252" s="30"/>
      <c r="I252" s="44"/>
      <c r="J252" s="30"/>
      <c r="K252" s="44"/>
      <c r="L252" s="30"/>
      <c r="M252" s="44"/>
      <c r="N252" s="30"/>
      <c r="O252" s="47"/>
      <c r="P252" s="49"/>
    </row>
    <row r="253" spans="2:16" x14ac:dyDescent="0.2">
      <c r="B253" s="31"/>
      <c r="C253" s="45"/>
      <c r="D253" s="31"/>
      <c r="E253" s="45"/>
      <c r="F253" s="31"/>
      <c r="G253" s="45"/>
      <c r="H253" s="31"/>
      <c r="I253" s="45"/>
      <c r="J253" s="31"/>
      <c r="K253" s="45"/>
      <c r="L253" s="31"/>
      <c r="M253" s="45"/>
      <c r="N253" s="31"/>
      <c r="O253" s="48"/>
      <c r="P253" s="49"/>
    </row>
    <row r="254" spans="2:16" x14ac:dyDescent="0.2">
      <c r="B254" s="50" t="s">
        <v>3</v>
      </c>
      <c r="C254" s="51">
        <f>SUM(C249:C253)</f>
        <v>0</v>
      </c>
      <c r="D254" s="50"/>
      <c r="E254" s="51">
        <f>SUM(E249:E253)</f>
        <v>0</v>
      </c>
      <c r="F254" s="50"/>
      <c r="G254" s="51">
        <f>SUM(G249:G253)</f>
        <v>0</v>
      </c>
      <c r="H254" s="50"/>
      <c r="I254" s="51">
        <f>SUM(I249:I253)</f>
        <v>0</v>
      </c>
      <c r="J254" s="50"/>
      <c r="K254" s="51">
        <f>SUM(K249:K253)</f>
        <v>0</v>
      </c>
      <c r="L254" s="50"/>
      <c r="M254" s="51">
        <f>SUM(M249:M253)</f>
        <v>0</v>
      </c>
      <c r="N254" s="50"/>
      <c r="O254" s="52">
        <f>SUM(O249:O253)</f>
        <v>0</v>
      </c>
      <c r="P254" s="53">
        <f>SUM(C254,E254,G254,I254,K254,M254,O254)</f>
        <v>0</v>
      </c>
    </row>
    <row r="255" spans="2:16" x14ac:dyDescent="0.2">
      <c r="B255" s="58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58"/>
    </row>
    <row r="256" spans="2:16" ht="15" x14ac:dyDescent="0.2">
      <c r="B256" s="15">
        <f ca="1">N247+1</f>
        <v>14</v>
      </c>
      <c r="C256" s="16"/>
      <c r="D256" s="15">
        <f ca="1">B256+1</f>
        <v>15</v>
      </c>
      <c r="E256" s="16"/>
      <c r="F256" s="15">
        <f ca="1">D256+1</f>
        <v>16</v>
      </c>
      <c r="G256" s="16"/>
      <c r="H256" s="15">
        <f ca="1">F256+1</f>
        <v>17</v>
      </c>
      <c r="I256" s="16"/>
      <c r="J256" s="15">
        <f ca="1">H256+1</f>
        <v>18</v>
      </c>
      <c r="K256" s="16"/>
      <c r="L256" s="15">
        <f ca="1">J256+1</f>
        <v>19</v>
      </c>
      <c r="M256" s="16"/>
      <c r="N256" s="15">
        <f ca="1">L256+1</f>
        <v>20</v>
      </c>
      <c r="O256" s="16"/>
      <c r="P256" s="39"/>
    </row>
    <row r="257" spans="2:16" x14ac:dyDescent="0.2">
      <c r="B257" s="28" t="s">
        <v>2</v>
      </c>
      <c r="C257" s="12" t="s">
        <v>15</v>
      </c>
      <c r="D257" s="28" t="s">
        <v>2</v>
      </c>
      <c r="E257" s="12" t="s">
        <v>15</v>
      </c>
      <c r="F257" s="28" t="s">
        <v>2</v>
      </c>
      <c r="G257" s="12" t="s">
        <v>15</v>
      </c>
      <c r="H257" s="28" t="s">
        <v>2</v>
      </c>
      <c r="I257" s="12" t="s">
        <v>15</v>
      </c>
      <c r="J257" s="28" t="s">
        <v>2</v>
      </c>
      <c r="K257" s="12" t="s">
        <v>15</v>
      </c>
      <c r="L257" s="28" t="s">
        <v>2</v>
      </c>
      <c r="M257" s="12" t="s">
        <v>15</v>
      </c>
      <c r="N257" s="28" t="s">
        <v>2</v>
      </c>
      <c r="O257" s="36" t="s">
        <v>15</v>
      </c>
      <c r="P257" s="49"/>
    </row>
    <row r="258" spans="2:16" x14ac:dyDescent="0.2">
      <c r="B258" s="29"/>
      <c r="C258" s="43"/>
      <c r="D258" s="29"/>
      <c r="E258" s="43"/>
      <c r="F258" s="29"/>
      <c r="G258" s="43"/>
      <c r="H258" s="29"/>
      <c r="I258" s="43"/>
      <c r="J258" s="29"/>
      <c r="K258" s="43"/>
      <c r="L258" s="29"/>
      <c r="M258" s="43"/>
      <c r="N258" s="29"/>
      <c r="O258" s="46"/>
      <c r="P258" s="49"/>
    </row>
    <row r="259" spans="2:16" x14ac:dyDescent="0.2">
      <c r="B259" s="30"/>
      <c r="C259" s="44"/>
      <c r="D259" s="30"/>
      <c r="E259" s="44"/>
      <c r="F259" s="30"/>
      <c r="G259" s="44"/>
      <c r="H259" s="30"/>
      <c r="I259" s="44"/>
      <c r="J259" s="30"/>
      <c r="K259" s="44"/>
      <c r="L259" s="30"/>
      <c r="M259" s="44"/>
      <c r="N259" s="30"/>
      <c r="O259" s="47"/>
      <c r="P259" s="49"/>
    </row>
    <row r="260" spans="2:16" x14ac:dyDescent="0.2">
      <c r="B260" s="30"/>
      <c r="C260" s="44"/>
      <c r="D260" s="30"/>
      <c r="E260" s="44"/>
      <c r="F260" s="30"/>
      <c r="G260" s="44"/>
      <c r="H260" s="30"/>
      <c r="I260" s="44"/>
      <c r="J260" s="30"/>
      <c r="K260" s="44"/>
      <c r="L260" s="30"/>
      <c r="M260" s="44"/>
      <c r="N260" s="30"/>
      <c r="O260" s="47"/>
      <c r="P260" s="49"/>
    </row>
    <row r="261" spans="2:16" x14ac:dyDescent="0.2">
      <c r="B261" s="30"/>
      <c r="C261" s="44"/>
      <c r="D261" s="30"/>
      <c r="E261" s="44"/>
      <c r="F261" s="30"/>
      <c r="G261" s="44"/>
      <c r="H261" s="30"/>
      <c r="I261" s="44"/>
      <c r="J261" s="30"/>
      <c r="K261" s="44"/>
      <c r="L261" s="30"/>
      <c r="M261" s="44"/>
      <c r="N261" s="30"/>
      <c r="O261" s="47"/>
      <c r="P261" s="49"/>
    </row>
    <row r="262" spans="2:16" x14ac:dyDescent="0.2">
      <c r="B262" s="31"/>
      <c r="C262" s="45"/>
      <c r="D262" s="31"/>
      <c r="E262" s="45"/>
      <c r="F262" s="31"/>
      <c r="G262" s="45"/>
      <c r="H262" s="31"/>
      <c r="I262" s="45"/>
      <c r="J262" s="31"/>
      <c r="K262" s="45"/>
      <c r="L262" s="31"/>
      <c r="M262" s="45"/>
      <c r="N262" s="31"/>
      <c r="O262" s="48"/>
      <c r="P262" s="49"/>
    </row>
    <row r="263" spans="2:16" x14ac:dyDescent="0.2">
      <c r="B263" s="54" t="s">
        <v>3</v>
      </c>
      <c r="C263" s="51">
        <f>SUM(C258:C262)</f>
        <v>0</v>
      </c>
      <c r="D263" s="50"/>
      <c r="E263" s="51">
        <f>SUM(E258:E262)</f>
        <v>0</v>
      </c>
      <c r="F263" s="50"/>
      <c r="G263" s="51">
        <f>SUM(G258:G262)</f>
        <v>0</v>
      </c>
      <c r="H263" s="50"/>
      <c r="I263" s="51">
        <f>SUM(I258:I262)</f>
        <v>0</v>
      </c>
      <c r="J263" s="50"/>
      <c r="K263" s="51">
        <f>SUM(K258:K262)</f>
        <v>0</v>
      </c>
      <c r="L263" s="50"/>
      <c r="M263" s="51">
        <f>SUM(M258:M262)</f>
        <v>0</v>
      </c>
      <c r="N263" s="50"/>
      <c r="O263" s="52">
        <f>SUM(O258:O262)</f>
        <v>0</v>
      </c>
      <c r="P263" s="53">
        <f>SUM(C263,E263,G263,I263,K263,M263,O263)</f>
        <v>0</v>
      </c>
    </row>
    <row r="264" spans="2:16" x14ac:dyDescent="0.2">
      <c r="B264" s="58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58"/>
    </row>
    <row r="265" spans="2:16" ht="15" x14ac:dyDescent="0.2">
      <c r="B265" s="15">
        <f ca="1">N256+1</f>
        <v>21</v>
      </c>
      <c r="C265" s="16"/>
      <c r="D265" s="15">
        <f ca="1">B265+1</f>
        <v>22</v>
      </c>
      <c r="E265" s="16"/>
      <c r="F265" s="15">
        <f ca="1">D265+1</f>
        <v>23</v>
      </c>
      <c r="G265" s="16"/>
      <c r="H265" s="15">
        <f ca="1">F265+1</f>
        <v>24</v>
      </c>
      <c r="I265" s="16"/>
      <c r="J265" s="15">
        <f ca="1">H265+1</f>
        <v>25</v>
      </c>
      <c r="K265" s="16"/>
      <c r="L265" s="15">
        <f ca="1">J265+1</f>
        <v>26</v>
      </c>
      <c r="M265" s="16"/>
      <c r="N265" s="15">
        <f ca="1">L265+1</f>
        <v>27</v>
      </c>
      <c r="O265" s="16"/>
      <c r="P265" s="39"/>
    </row>
    <row r="266" spans="2:16" x14ac:dyDescent="0.2">
      <c r="B266" s="28" t="s">
        <v>2</v>
      </c>
      <c r="C266" s="12" t="s">
        <v>15</v>
      </c>
      <c r="D266" s="28" t="s">
        <v>2</v>
      </c>
      <c r="E266" s="12" t="s">
        <v>15</v>
      </c>
      <c r="F266" s="28" t="s">
        <v>2</v>
      </c>
      <c r="G266" s="12" t="s">
        <v>15</v>
      </c>
      <c r="H266" s="28" t="s">
        <v>2</v>
      </c>
      <c r="I266" s="12" t="s">
        <v>15</v>
      </c>
      <c r="J266" s="28" t="s">
        <v>2</v>
      </c>
      <c r="K266" s="12" t="s">
        <v>15</v>
      </c>
      <c r="L266" s="28" t="s">
        <v>2</v>
      </c>
      <c r="M266" s="12" t="s">
        <v>15</v>
      </c>
      <c r="N266" s="28" t="s">
        <v>2</v>
      </c>
      <c r="O266" s="36" t="s">
        <v>15</v>
      </c>
      <c r="P266" s="49"/>
    </row>
    <row r="267" spans="2:16" x14ac:dyDescent="0.2">
      <c r="B267" s="29"/>
      <c r="C267" s="43"/>
      <c r="D267" s="29"/>
      <c r="E267" s="43"/>
      <c r="F267" s="29"/>
      <c r="G267" s="43"/>
      <c r="H267" s="29"/>
      <c r="I267" s="43"/>
      <c r="J267" s="29"/>
      <c r="K267" s="43"/>
      <c r="L267" s="29"/>
      <c r="M267" s="43"/>
      <c r="N267" s="29"/>
      <c r="O267" s="46"/>
      <c r="P267" s="49"/>
    </row>
    <row r="268" spans="2:16" x14ac:dyDescent="0.2">
      <c r="B268" s="30"/>
      <c r="C268" s="44"/>
      <c r="D268" s="30"/>
      <c r="E268" s="44"/>
      <c r="F268" s="30"/>
      <c r="G268" s="44"/>
      <c r="H268" s="30"/>
      <c r="I268" s="44"/>
      <c r="J268" s="30"/>
      <c r="K268" s="44"/>
      <c r="L268" s="30"/>
      <c r="M268" s="44"/>
      <c r="N268" s="30"/>
      <c r="O268" s="47"/>
      <c r="P268" s="49"/>
    </row>
    <row r="269" spans="2:16" x14ac:dyDescent="0.2">
      <c r="B269" s="30"/>
      <c r="C269" s="44"/>
      <c r="D269" s="30"/>
      <c r="E269" s="44"/>
      <c r="F269" s="30"/>
      <c r="G269" s="44"/>
      <c r="H269" s="30"/>
      <c r="I269" s="44"/>
      <c r="J269" s="30"/>
      <c r="K269" s="44"/>
      <c r="L269" s="30"/>
      <c r="M269" s="44"/>
      <c r="N269" s="30"/>
      <c r="O269" s="47"/>
      <c r="P269" s="49"/>
    </row>
    <row r="270" spans="2:16" x14ac:dyDescent="0.2">
      <c r="B270" s="30"/>
      <c r="C270" s="44"/>
      <c r="D270" s="30"/>
      <c r="E270" s="44"/>
      <c r="F270" s="30"/>
      <c r="G270" s="44"/>
      <c r="H270" s="30"/>
      <c r="I270" s="44"/>
      <c r="J270" s="30"/>
      <c r="K270" s="44"/>
      <c r="L270" s="30"/>
      <c r="M270" s="44"/>
      <c r="N270" s="30"/>
      <c r="O270" s="47"/>
      <c r="P270" s="49"/>
    </row>
    <row r="271" spans="2:16" x14ac:dyDescent="0.2">
      <c r="B271" s="31"/>
      <c r="C271" s="45"/>
      <c r="D271" s="31"/>
      <c r="E271" s="45"/>
      <c r="F271" s="31"/>
      <c r="G271" s="45"/>
      <c r="H271" s="31"/>
      <c r="I271" s="45"/>
      <c r="J271" s="31"/>
      <c r="K271" s="45"/>
      <c r="L271" s="31"/>
      <c r="M271" s="45"/>
      <c r="N271" s="31"/>
      <c r="O271" s="48"/>
      <c r="P271" s="49"/>
    </row>
    <row r="272" spans="2:16" x14ac:dyDescent="0.2">
      <c r="B272" s="50" t="s">
        <v>3</v>
      </c>
      <c r="C272" s="51">
        <f>SUM(C267:C271)</f>
        <v>0</v>
      </c>
      <c r="D272" s="50"/>
      <c r="E272" s="51">
        <f>SUM(E267:E271)</f>
        <v>0</v>
      </c>
      <c r="F272" s="50"/>
      <c r="G272" s="51">
        <f>SUM(G267:G271)</f>
        <v>0</v>
      </c>
      <c r="H272" s="50"/>
      <c r="I272" s="51">
        <f>SUM(I267:I271)</f>
        <v>0</v>
      </c>
      <c r="J272" s="50"/>
      <c r="K272" s="51">
        <f>SUM(K267:K271)</f>
        <v>0</v>
      </c>
      <c r="L272" s="50"/>
      <c r="M272" s="51">
        <f>SUM(M267:M271)</f>
        <v>0</v>
      </c>
      <c r="N272" s="50"/>
      <c r="O272" s="52">
        <f>SUM(O267:O271)</f>
        <v>0</v>
      </c>
      <c r="P272" s="53">
        <f>SUM(C272,E272,G272,I272,K272,M272,O272)</f>
        <v>0</v>
      </c>
    </row>
    <row r="273" spans="2:16" x14ac:dyDescent="0.2">
      <c r="B273" s="58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58"/>
    </row>
    <row r="274" spans="2:16" ht="15" x14ac:dyDescent="0.2">
      <c r="B274" s="15">
        <f ca="1">DAY(IF(DAY(MaiDom1)=1,MaiDom1+22,MaiDom1+29))</f>
        <v>28</v>
      </c>
      <c r="C274" s="16"/>
      <c r="D274" s="15">
        <f ca="1">DAY(IF(DAY(MaiDom1)=1,MaiDom1+23,MaiDom1+30))</f>
        <v>29</v>
      </c>
      <c r="E274" s="16"/>
      <c r="F274" s="15">
        <f ca="1">DAY(IF(DAY(MaiDom1)=1,MaiDom1+24,MaiDom1+31))</f>
        <v>30</v>
      </c>
      <c r="G274" s="16"/>
      <c r="H274" s="15">
        <f ca="1">DAY(IF(DAY(MaiDom1)=1,MaiDom1+25,MaiDom1+32))</f>
        <v>31</v>
      </c>
      <c r="I274" s="16"/>
      <c r="J274" s="15">
        <f ca="1">DAY(IF(DAY(MaiDom1)=1,MaiDom1+26,MaiDom1+33))</f>
        <v>1</v>
      </c>
      <c r="K274" s="16"/>
      <c r="L274" s="15">
        <f ca="1">DAY(IF(DAY(MaiDom1)=1,MaiDom1+27,MaiDom1+34))</f>
        <v>2</v>
      </c>
      <c r="M274" s="16"/>
      <c r="N274" s="15">
        <f ca="1">DAY(IF(DAY(MaiDom1)=1,MaiDom1+28,MaiDom1+35))</f>
        <v>3</v>
      </c>
      <c r="O274" s="16"/>
      <c r="P274" s="40"/>
    </row>
    <row r="275" spans="2:16" x14ac:dyDescent="0.2">
      <c r="B275" s="28" t="s">
        <v>2</v>
      </c>
      <c r="C275" s="12" t="s">
        <v>15</v>
      </c>
      <c r="D275" s="28" t="s">
        <v>2</v>
      </c>
      <c r="E275" s="12" t="s">
        <v>15</v>
      </c>
      <c r="F275" s="28" t="s">
        <v>2</v>
      </c>
      <c r="G275" s="12" t="s">
        <v>15</v>
      </c>
      <c r="H275" s="28" t="s">
        <v>2</v>
      </c>
      <c r="I275" s="12" t="s">
        <v>15</v>
      </c>
      <c r="J275" s="28" t="s">
        <v>2</v>
      </c>
      <c r="K275" s="12" t="s">
        <v>15</v>
      </c>
      <c r="L275" s="28" t="s">
        <v>2</v>
      </c>
      <c r="M275" s="12" t="s">
        <v>15</v>
      </c>
      <c r="N275" s="28" t="s">
        <v>2</v>
      </c>
      <c r="O275" s="36" t="s">
        <v>15</v>
      </c>
      <c r="P275" s="49"/>
    </row>
    <row r="276" spans="2:16" x14ac:dyDescent="0.2">
      <c r="B276" s="22"/>
      <c r="C276" s="43"/>
      <c r="D276" s="26"/>
      <c r="E276" s="43"/>
      <c r="F276" s="22"/>
      <c r="G276" s="43"/>
      <c r="H276" s="22"/>
      <c r="I276" s="43"/>
      <c r="J276" s="22"/>
      <c r="K276" s="43"/>
      <c r="L276" s="22"/>
      <c r="M276" s="43"/>
      <c r="N276" s="33"/>
      <c r="O276" s="55"/>
      <c r="P276" s="49"/>
    </row>
    <row r="277" spans="2:16" x14ac:dyDescent="0.2">
      <c r="B277" s="23"/>
      <c r="C277" s="44"/>
      <c r="D277" s="23"/>
      <c r="E277" s="44"/>
      <c r="F277" s="23"/>
      <c r="G277" s="44"/>
      <c r="H277" s="23"/>
      <c r="I277" s="44"/>
      <c r="J277" s="23"/>
      <c r="K277" s="44"/>
      <c r="L277" s="23"/>
      <c r="M277" s="44"/>
      <c r="N277" s="34"/>
      <c r="O277" s="56"/>
      <c r="P277" s="49"/>
    </row>
    <row r="278" spans="2:16" x14ac:dyDescent="0.2">
      <c r="B278" s="23"/>
      <c r="C278" s="44"/>
      <c r="D278" s="23"/>
      <c r="E278" s="44"/>
      <c r="F278" s="23"/>
      <c r="G278" s="44"/>
      <c r="H278" s="23"/>
      <c r="I278" s="44"/>
      <c r="J278" s="23"/>
      <c r="K278" s="44"/>
      <c r="L278" s="23"/>
      <c r="M278" s="44"/>
      <c r="N278" s="34"/>
      <c r="O278" s="56"/>
      <c r="P278" s="49"/>
    </row>
    <row r="279" spans="2:16" x14ac:dyDescent="0.2">
      <c r="B279" s="23"/>
      <c r="C279" s="44"/>
      <c r="D279" s="23"/>
      <c r="E279" s="44"/>
      <c r="F279" s="23"/>
      <c r="G279" s="44"/>
      <c r="H279" s="23"/>
      <c r="I279" s="44"/>
      <c r="J279" s="23"/>
      <c r="K279" s="44"/>
      <c r="L279" s="23"/>
      <c r="M279" s="44"/>
      <c r="N279" s="34"/>
      <c r="O279" s="56"/>
      <c r="P279" s="49"/>
    </row>
    <row r="280" spans="2:16" x14ac:dyDescent="0.2">
      <c r="B280" s="24"/>
      <c r="C280" s="45"/>
      <c r="D280" s="24"/>
      <c r="E280" s="45"/>
      <c r="F280" s="24"/>
      <c r="G280" s="45"/>
      <c r="H280" s="24"/>
      <c r="I280" s="45"/>
      <c r="J280" s="24"/>
      <c r="K280" s="45"/>
      <c r="L280" s="24"/>
      <c r="M280" s="45"/>
      <c r="N280" s="35"/>
      <c r="O280" s="57"/>
      <c r="P280" s="49"/>
    </row>
    <row r="281" spans="2:16" x14ac:dyDescent="0.2">
      <c r="B281" s="50" t="s">
        <v>3</v>
      </c>
      <c r="C281" s="51">
        <f>SUM(C276:C280)</f>
        <v>0</v>
      </c>
      <c r="D281" s="50"/>
      <c r="E281" s="51">
        <f>SUM(E276:E280)</f>
        <v>0</v>
      </c>
      <c r="F281" s="50"/>
      <c r="G281" s="51">
        <f>SUM(G276:G280)</f>
        <v>0</v>
      </c>
      <c r="H281" s="50"/>
      <c r="I281" s="51">
        <f>SUM(I276:I280)</f>
        <v>0</v>
      </c>
      <c r="J281" s="50"/>
      <c r="K281" s="51">
        <f>SUM(K276:K280)</f>
        <v>0</v>
      </c>
      <c r="L281" s="50"/>
      <c r="M281" s="51">
        <f>SUM(M276:M280)</f>
        <v>0</v>
      </c>
      <c r="N281" s="50"/>
      <c r="O281" s="52">
        <f>SUM(O276:O280)</f>
        <v>0</v>
      </c>
      <c r="P281" s="53">
        <f ca="1">SUMIF(B274:N274,"&gt;="&amp;15,C281:O281)</f>
        <v>0</v>
      </c>
    </row>
    <row r="282" spans="2:16" x14ac:dyDescent="0.2">
      <c r="B282" s="58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58"/>
    </row>
    <row r="283" spans="2:16" ht="15" x14ac:dyDescent="0.2">
      <c r="B283" s="15">
        <f ca="1">DAY(IF(DAY(MaiDom1)=1,MaiDom1+29,MaiDom1+36))</f>
        <v>4</v>
      </c>
      <c r="C283" s="14"/>
      <c r="D283" s="15">
        <f ca="1">DAY(IF(DAY(MaiDom1)=1,MaiDom1+30,MaiDom1+37))</f>
        <v>5</v>
      </c>
      <c r="E283" s="16"/>
      <c r="F283" s="13">
        <f ca="1">DAY(IF(DAY(MaiDom1)=1,MaiDom1+31,MaiDom1+38))</f>
        <v>6</v>
      </c>
      <c r="G283" s="16"/>
      <c r="H283" s="15">
        <f ca="1">DAY(IF(DAY(MaiDom1)=1,MaiDom1+32,MaiDom1+39))</f>
        <v>7</v>
      </c>
      <c r="I283" s="16"/>
      <c r="J283" s="15">
        <f ca="1">DAY(IF(DAY(MaiDom1)=1,MaiDom1+33,MaiDom1+40))</f>
        <v>8</v>
      </c>
      <c r="K283" s="16"/>
      <c r="L283" s="15">
        <f ca="1">DAY(IF(DAY(MaiDom1)=1,MaiDom1+34,MaiDom1+41))</f>
        <v>9</v>
      </c>
      <c r="M283" s="16"/>
      <c r="N283" s="15">
        <f ca="1">DAY(IF(DAY(MaiDom1)=1,MaiDom1+35,MaiDom1+42))</f>
        <v>10</v>
      </c>
      <c r="O283" s="16"/>
      <c r="P283" s="40"/>
    </row>
    <row r="284" spans="2:16" x14ac:dyDescent="0.2">
      <c r="B284" s="28" t="s">
        <v>2</v>
      </c>
      <c r="C284" s="12" t="s">
        <v>15</v>
      </c>
      <c r="D284" s="28" t="s">
        <v>2</v>
      </c>
      <c r="E284" s="12" t="s">
        <v>15</v>
      </c>
      <c r="F284" s="28" t="s">
        <v>2</v>
      </c>
      <c r="G284" s="12" t="s">
        <v>15</v>
      </c>
      <c r="H284" s="28" t="s">
        <v>2</v>
      </c>
      <c r="I284" s="12" t="s">
        <v>15</v>
      </c>
      <c r="J284" s="28" t="s">
        <v>2</v>
      </c>
      <c r="K284" s="12" t="s">
        <v>15</v>
      </c>
      <c r="L284" s="28" t="s">
        <v>2</v>
      </c>
      <c r="M284" s="12" t="s">
        <v>15</v>
      </c>
      <c r="N284" s="28" t="s">
        <v>2</v>
      </c>
      <c r="O284" s="36" t="s">
        <v>15</v>
      </c>
      <c r="P284" s="49"/>
    </row>
    <row r="285" spans="2:16" x14ac:dyDescent="0.2">
      <c r="B285" s="22"/>
      <c r="C285" s="43"/>
      <c r="D285" s="26"/>
      <c r="E285" s="43"/>
      <c r="F285" s="22"/>
      <c r="G285" s="43"/>
      <c r="H285" s="22"/>
      <c r="I285" s="43"/>
      <c r="J285" s="22"/>
      <c r="K285" s="43"/>
      <c r="L285" s="22"/>
      <c r="M285" s="43"/>
      <c r="N285" s="22"/>
      <c r="O285" s="46"/>
      <c r="P285" s="49"/>
    </row>
    <row r="286" spans="2:16" x14ac:dyDescent="0.2">
      <c r="B286" s="23"/>
      <c r="C286" s="44"/>
      <c r="D286" s="23"/>
      <c r="E286" s="44"/>
      <c r="F286" s="23"/>
      <c r="G286" s="44"/>
      <c r="H286" s="23"/>
      <c r="I286" s="44"/>
      <c r="J286" s="23"/>
      <c r="K286" s="44"/>
      <c r="L286" s="23"/>
      <c r="M286" s="44"/>
      <c r="N286" s="23"/>
      <c r="O286" s="47"/>
      <c r="P286" s="49"/>
    </row>
    <row r="287" spans="2:16" x14ac:dyDescent="0.2">
      <c r="B287" s="23"/>
      <c r="C287" s="44"/>
      <c r="D287" s="23"/>
      <c r="E287" s="44"/>
      <c r="F287" s="23"/>
      <c r="G287" s="44"/>
      <c r="H287" s="23"/>
      <c r="I287" s="44"/>
      <c r="J287" s="23"/>
      <c r="K287" s="44"/>
      <c r="L287" s="23"/>
      <c r="M287" s="44"/>
      <c r="N287" s="23"/>
      <c r="O287" s="47"/>
      <c r="P287" s="49"/>
    </row>
    <row r="288" spans="2:16" x14ac:dyDescent="0.2">
      <c r="B288" s="23"/>
      <c r="C288" s="44"/>
      <c r="D288" s="23"/>
      <c r="E288" s="44"/>
      <c r="F288" s="23"/>
      <c r="G288" s="44"/>
      <c r="H288" s="23"/>
      <c r="I288" s="44"/>
      <c r="J288" s="23"/>
      <c r="K288" s="44"/>
      <c r="L288" s="23"/>
      <c r="M288" s="44"/>
      <c r="N288" s="23"/>
      <c r="O288" s="47"/>
      <c r="P288" s="49"/>
    </row>
    <row r="289" spans="2:16" x14ac:dyDescent="0.2">
      <c r="B289" s="24"/>
      <c r="C289" s="45"/>
      <c r="D289" s="24"/>
      <c r="E289" s="45"/>
      <c r="F289" s="24"/>
      <c r="G289" s="45"/>
      <c r="H289" s="24"/>
      <c r="I289" s="45"/>
      <c r="J289" s="24"/>
      <c r="K289" s="45"/>
      <c r="L289" s="24"/>
      <c r="M289" s="45"/>
      <c r="N289" s="24"/>
      <c r="O289" s="48"/>
      <c r="P289" s="49"/>
    </row>
    <row r="290" spans="2:16" x14ac:dyDescent="0.2">
      <c r="B290" s="50" t="s">
        <v>3</v>
      </c>
      <c r="C290" s="51">
        <f>SUM(C285:C289)</f>
        <v>0</v>
      </c>
      <c r="D290" s="50"/>
      <c r="E290" s="51">
        <f>SUM(E285:E289)</f>
        <v>0</v>
      </c>
      <c r="F290" s="50"/>
      <c r="G290" s="51">
        <f>SUM(G285:G289)</f>
        <v>0</v>
      </c>
      <c r="H290" s="50"/>
      <c r="I290" s="51">
        <f>SUM(I285:I289)</f>
        <v>0</v>
      </c>
      <c r="J290" s="50"/>
      <c r="K290" s="51">
        <f>SUM(K285:K289)</f>
        <v>0</v>
      </c>
      <c r="L290" s="50"/>
      <c r="M290" s="51">
        <f>SUM(M285:M289)</f>
        <v>0</v>
      </c>
      <c r="N290" s="50"/>
      <c r="O290" s="52">
        <f>SUM(O285:O289)</f>
        <v>0</v>
      </c>
      <c r="P290" s="53">
        <f ca="1">SUMIF(B283:N283,"&gt;="&amp;15,C290:O290)</f>
        <v>0</v>
      </c>
    </row>
    <row r="291" spans="2:16" ht="17.25" customHeight="1" x14ac:dyDescent="0.2">
      <c r="B291" s="59"/>
      <c r="P291" s="59"/>
    </row>
    <row r="292" spans="2:16" ht="12" x14ac:dyDescent="0.2">
      <c r="B292" s="69" t="s">
        <v>8</v>
      </c>
      <c r="C292" s="69"/>
      <c r="D292" s="69"/>
      <c r="E292" s="69"/>
      <c r="F292"/>
      <c r="G292" s="7"/>
      <c r="H292"/>
      <c r="I292" s="7"/>
      <c r="J292"/>
      <c r="K292" s="7"/>
      <c r="L292" s="70" t="s">
        <v>24</v>
      </c>
      <c r="M292" s="70"/>
      <c r="N292" s="70" t="s">
        <v>26</v>
      </c>
      <c r="O292" s="70"/>
      <c r="P292"/>
    </row>
    <row r="293" spans="2:16" ht="25.5" customHeight="1" x14ac:dyDescent="0.2">
      <c r="B293" s="69"/>
      <c r="C293" s="69"/>
      <c r="D293" s="69"/>
      <c r="E293" s="69"/>
      <c r="F293" s="4">
        <f ca="1">WEEKDAY(DATEVALUE("1 "&amp;B292&amp;" "&amp;Year1))</f>
        <v>6</v>
      </c>
      <c r="G293" s="7"/>
      <c r="H293"/>
      <c r="I293" s="9"/>
      <c r="J293" s="10"/>
      <c r="K293" s="7"/>
      <c r="L293" s="71">
        <f ca="1">SUM(P303,P312,P321,P330,P339,P348)</f>
        <v>0</v>
      </c>
      <c r="M293" s="72"/>
      <c r="N293" s="71">
        <f ca="1">SUM(P:P)</f>
        <v>439.95</v>
      </c>
      <c r="O293" s="73"/>
      <c r="P293"/>
    </row>
    <row r="294" spans="2:16" ht="9" customHeight="1" x14ac:dyDescent="0.2">
      <c r="B294" s="60">
        <v>1</v>
      </c>
      <c r="C294" s="60"/>
      <c r="D294" s="60">
        <v>2</v>
      </c>
      <c r="E294" s="60"/>
      <c r="F294" s="60">
        <v>3</v>
      </c>
      <c r="G294" s="60"/>
      <c r="H294" s="60">
        <v>4</v>
      </c>
      <c r="I294" s="60"/>
      <c r="J294" s="60">
        <v>5</v>
      </c>
      <c r="K294" s="60"/>
      <c r="L294" s="60">
        <v>6</v>
      </c>
      <c r="M294" s="60"/>
      <c r="N294" s="60">
        <v>7</v>
      </c>
      <c r="O294" s="60"/>
      <c r="P294" s="2"/>
    </row>
    <row r="295" spans="2:16" ht="15" customHeight="1" x14ac:dyDescent="0.2">
      <c r="B295" s="61" t="s">
        <v>1</v>
      </c>
      <c r="C295" s="62"/>
      <c r="D295" s="63" t="s">
        <v>16</v>
      </c>
      <c r="E295" s="64" t="e">
        <f ca="1">IF(WEEKDAY(DATEVALUE(Month1&amp;" 1, "&amp;Year1))=COLUMN(#REF!),1,IF(LEN(C295)&gt;0,C295+1,""))</f>
        <v>#NAME?</v>
      </c>
      <c r="F295" s="62" t="s">
        <v>17</v>
      </c>
      <c r="G295" s="62" t="e">
        <f ca="1">IF(WEEKDAY(DATEVALUE(Month1&amp;" 1, "&amp;Year1))=COLUMN(#REF!),1,IF(LEN(E295)&gt;0,E295+1,""))</f>
        <v>#NAME?</v>
      </c>
      <c r="H295" s="63" t="s">
        <v>19</v>
      </c>
      <c r="I295" s="64" t="e">
        <f ca="1">IF(WEEKDAY(DATEVALUE(Month1&amp;" 1, "&amp;Year1))=COLUMN(#REF!),1,IF(LEN(G295)&gt;0,G295+1,""))</f>
        <v>#NAME?</v>
      </c>
      <c r="J295" s="65" t="s">
        <v>23</v>
      </c>
      <c r="K295" s="66" t="e">
        <f ca="1">IF(WEEKDAY(DATEVALUE(Month1&amp;" 1, "&amp;Year1))=COLUMN(#REF!),1,IF(LEN(I295)&gt;0,I295+1,""))</f>
        <v>#NAME?</v>
      </c>
      <c r="L295" s="67" t="s">
        <v>25</v>
      </c>
      <c r="M295" s="68" t="e">
        <f ca="1">IF(WEEKDAY(DATEVALUE(Month1&amp;" 1, "&amp;Year1))=COLUMN(#REF!),1,IF(LEN(K295)&gt;0,K295+1,""))</f>
        <v>#NAME?</v>
      </c>
      <c r="N295" s="67" t="s">
        <v>27</v>
      </c>
      <c r="O295" s="68" t="e">
        <f ca="1">IF(WEEKDAY(DATEVALUE(Month1&amp;" 1, "&amp;Year1))=COLUMN(#REF!),1,IF(LEN(M295)&gt;0,M295+1,""))</f>
        <v>#NAME?</v>
      </c>
      <c r="P295" s="37" t="s">
        <v>28</v>
      </c>
    </row>
    <row r="296" spans="2:16" ht="15" x14ac:dyDescent="0.2">
      <c r="B296" s="19">
        <f ca="1">DAY(IF(DAY(JunDom1)=1,JunDom1-6,JunDom1+1))</f>
        <v>28</v>
      </c>
      <c r="C296" s="21"/>
      <c r="D296" s="27">
        <f ca="1">DAY(IF(DAY(JunDom1)=1,JunDom1-5,JunDom1+2))</f>
        <v>29</v>
      </c>
      <c r="E296" s="21"/>
      <c r="F296" s="27">
        <f ca="1">DAY(IF(DAY(JunDom1)=1,JunDom1-4,JunDom1+3))</f>
        <v>30</v>
      </c>
      <c r="G296" s="21"/>
      <c r="H296" s="27">
        <f ca="1">DAY(IF(DAY(JunDom1)=1,JunDom1-3,JunDom1+4))</f>
        <v>31</v>
      </c>
      <c r="I296" s="21"/>
      <c r="J296" s="27">
        <f ca="1">DAY(IF(DAY(JunDom1)=1,JunDom1-2,JunDom1+5))</f>
        <v>1</v>
      </c>
      <c r="K296" s="21"/>
      <c r="L296" s="27">
        <f ca="1">DAY(IF(DAY(JunDom1)=1,JunDom1-1,JunDom1+6))</f>
        <v>2</v>
      </c>
      <c r="M296" s="21"/>
      <c r="N296" s="32">
        <f ca="1">DAY(IF(DAY(JunDom1)=1,JunDom1,JunDom1+7))</f>
        <v>3</v>
      </c>
      <c r="O296" s="20"/>
      <c r="P296" s="38"/>
    </row>
    <row r="297" spans="2:16" x14ac:dyDescent="0.2">
      <c r="B297" s="17" t="s">
        <v>2</v>
      </c>
      <c r="C297" s="18" t="s">
        <v>15</v>
      </c>
      <c r="D297" s="25" t="s">
        <v>2</v>
      </c>
      <c r="E297" s="18" t="s">
        <v>15</v>
      </c>
      <c r="F297" s="25" t="s">
        <v>2</v>
      </c>
      <c r="G297" s="18" t="s">
        <v>15</v>
      </c>
      <c r="H297" s="25" t="s">
        <v>2</v>
      </c>
      <c r="I297" s="18" t="s">
        <v>15</v>
      </c>
      <c r="J297" s="25" t="s">
        <v>2</v>
      </c>
      <c r="K297" s="18" t="s">
        <v>15</v>
      </c>
      <c r="L297" s="25" t="s">
        <v>2</v>
      </c>
      <c r="M297" s="18" t="s">
        <v>15</v>
      </c>
      <c r="N297" s="28" t="s">
        <v>2</v>
      </c>
      <c r="O297" s="41" t="s">
        <v>15</v>
      </c>
      <c r="P297" s="49"/>
    </row>
    <row r="298" spans="2:16" x14ac:dyDescent="0.2">
      <c r="B298" s="22"/>
      <c r="C298" s="43"/>
      <c r="D298" s="26"/>
      <c r="E298" s="43"/>
      <c r="F298" s="22"/>
      <c r="G298" s="43"/>
      <c r="H298" s="22"/>
      <c r="I298" s="43"/>
      <c r="J298" s="22"/>
      <c r="K298" s="43"/>
      <c r="L298" s="22"/>
      <c r="M298" s="43"/>
      <c r="N298" s="22"/>
      <c r="O298" s="46"/>
      <c r="P298" s="49"/>
    </row>
    <row r="299" spans="2:16" x14ac:dyDescent="0.2">
      <c r="B299" s="23"/>
      <c r="C299" s="44"/>
      <c r="D299" s="23"/>
      <c r="E299" s="44"/>
      <c r="F299" s="23"/>
      <c r="G299" s="44"/>
      <c r="H299" s="23"/>
      <c r="I299" s="44"/>
      <c r="J299" s="23"/>
      <c r="K299" s="44"/>
      <c r="L299" s="23"/>
      <c r="M299" s="44"/>
      <c r="N299" s="23"/>
      <c r="O299" s="47"/>
      <c r="P299" s="49"/>
    </row>
    <row r="300" spans="2:16" x14ac:dyDescent="0.2">
      <c r="B300" s="23"/>
      <c r="C300" s="44"/>
      <c r="D300" s="23"/>
      <c r="E300" s="44"/>
      <c r="F300" s="23"/>
      <c r="G300" s="44"/>
      <c r="H300" s="23"/>
      <c r="I300" s="44"/>
      <c r="J300" s="23"/>
      <c r="K300" s="44"/>
      <c r="L300" s="23"/>
      <c r="M300" s="44"/>
      <c r="N300" s="23"/>
      <c r="O300" s="47"/>
      <c r="P300" s="49"/>
    </row>
    <row r="301" spans="2:16" x14ac:dyDescent="0.2">
      <c r="B301" s="23"/>
      <c r="C301" s="44"/>
      <c r="D301" s="23"/>
      <c r="E301" s="44"/>
      <c r="F301" s="23"/>
      <c r="G301" s="44"/>
      <c r="H301" s="23"/>
      <c r="I301" s="44"/>
      <c r="J301" s="23"/>
      <c r="K301" s="44"/>
      <c r="L301" s="23"/>
      <c r="M301" s="44"/>
      <c r="N301" s="23"/>
      <c r="O301" s="47"/>
      <c r="P301" s="49"/>
    </row>
    <row r="302" spans="2:16" x14ac:dyDescent="0.2">
      <c r="B302" s="24"/>
      <c r="C302" s="45"/>
      <c r="D302" s="24"/>
      <c r="E302" s="45"/>
      <c r="F302" s="24"/>
      <c r="G302" s="45"/>
      <c r="H302" s="24"/>
      <c r="I302" s="45"/>
      <c r="J302" s="24"/>
      <c r="K302" s="45"/>
      <c r="L302" s="24"/>
      <c r="M302" s="45"/>
      <c r="N302" s="24"/>
      <c r="O302" s="48"/>
      <c r="P302" s="49"/>
    </row>
    <row r="303" spans="2:16" x14ac:dyDescent="0.2">
      <c r="B303" s="50" t="s">
        <v>3</v>
      </c>
      <c r="C303" s="51">
        <f>SUM(C298:C302)</f>
        <v>0</v>
      </c>
      <c r="D303" s="50"/>
      <c r="E303" s="51">
        <f>SUM(E298:E302)</f>
        <v>0</v>
      </c>
      <c r="F303" s="50"/>
      <c r="G303" s="51">
        <f>SUM(G298:G302)</f>
        <v>0</v>
      </c>
      <c r="H303" s="50"/>
      <c r="I303" s="51">
        <f>SUM(I298:I302)</f>
        <v>0</v>
      </c>
      <c r="J303" s="50"/>
      <c r="K303" s="51">
        <f>SUM(K298:K302)</f>
        <v>0</v>
      </c>
      <c r="L303" s="50"/>
      <c r="M303" s="51">
        <f>SUM(M298:M302)</f>
        <v>0</v>
      </c>
      <c r="N303" s="50"/>
      <c r="O303" s="52">
        <f>SUM(O298:O302)</f>
        <v>0</v>
      </c>
      <c r="P303" s="53">
        <f ca="1">SUMIF(B296:N296,"&lt;8",C303:O303)</f>
        <v>0</v>
      </c>
    </row>
    <row r="304" spans="2:16" x14ac:dyDescent="0.2">
      <c r="B304" s="58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58"/>
    </row>
    <row r="305" spans="2:16" ht="15" x14ac:dyDescent="0.2">
      <c r="B305" s="15">
        <f ca="1">N296+1</f>
        <v>4</v>
      </c>
      <c r="C305" s="16"/>
      <c r="D305" s="15">
        <f ca="1">B305+1</f>
        <v>5</v>
      </c>
      <c r="E305" s="16"/>
      <c r="F305" s="15">
        <f ca="1">D305+1</f>
        <v>6</v>
      </c>
      <c r="G305" s="16"/>
      <c r="H305" s="15">
        <f ca="1">F305+1</f>
        <v>7</v>
      </c>
      <c r="I305" s="16"/>
      <c r="J305" s="15">
        <f ca="1">H305+1</f>
        <v>8</v>
      </c>
      <c r="K305" s="16"/>
      <c r="L305" s="15">
        <f ca="1">J305+1</f>
        <v>9</v>
      </c>
      <c r="M305" s="16"/>
      <c r="N305" s="15">
        <f ca="1">L305+1</f>
        <v>10</v>
      </c>
      <c r="O305" s="16"/>
      <c r="P305" s="39"/>
    </row>
    <row r="306" spans="2:16" x14ac:dyDescent="0.2">
      <c r="B306" s="28" t="s">
        <v>2</v>
      </c>
      <c r="C306" s="12" t="s">
        <v>15</v>
      </c>
      <c r="D306" s="28" t="s">
        <v>2</v>
      </c>
      <c r="E306" s="12" t="s">
        <v>15</v>
      </c>
      <c r="F306" s="28" t="s">
        <v>2</v>
      </c>
      <c r="G306" s="12" t="s">
        <v>15</v>
      </c>
      <c r="H306" s="28" t="s">
        <v>2</v>
      </c>
      <c r="I306" s="12" t="s">
        <v>15</v>
      </c>
      <c r="J306" s="28" t="s">
        <v>2</v>
      </c>
      <c r="K306" s="12" t="s">
        <v>15</v>
      </c>
      <c r="L306" s="28" t="s">
        <v>2</v>
      </c>
      <c r="M306" s="12" t="s">
        <v>15</v>
      </c>
      <c r="N306" s="28" t="s">
        <v>2</v>
      </c>
      <c r="O306" s="36" t="s">
        <v>15</v>
      </c>
      <c r="P306" s="49"/>
    </row>
    <row r="307" spans="2:16" x14ac:dyDescent="0.2">
      <c r="B307" s="29"/>
      <c r="C307" s="43"/>
      <c r="D307" s="29"/>
      <c r="E307" s="43"/>
      <c r="F307" s="29"/>
      <c r="G307" s="43"/>
      <c r="H307" s="29"/>
      <c r="I307" s="43"/>
      <c r="J307" s="29"/>
      <c r="K307" s="43"/>
      <c r="L307" s="29"/>
      <c r="M307" s="43"/>
      <c r="N307" s="29"/>
      <c r="O307" s="46"/>
      <c r="P307" s="49"/>
    </row>
    <row r="308" spans="2:16" x14ac:dyDescent="0.2">
      <c r="B308" s="30"/>
      <c r="C308" s="44"/>
      <c r="D308" s="30"/>
      <c r="E308" s="44"/>
      <c r="F308" s="30"/>
      <c r="G308" s="44"/>
      <c r="H308" s="30"/>
      <c r="I308" s="44"/>
      <c r="J308" s="30"/>
      <c r="K308" s="44"/>
      <c r="L308" s="30"/>
      <c r="M308" s="44"/>
      <c r="N308" s="30"/>
      <c r="O308" s="47"/>
      <c r="P308" s="49"/>
    </row>
    <row r="309" spans="2:16" x14ac:dyDescent="0.2">
      <c r="B309" s="30"/>
      <c r="C309" s="44"/>
      <c r="D309" s="30"/>
      <c r="E309" s="44"/>
      <c r="F309" s="30"/>
      <c r="G309" s="44"/>
      <c r="H309" s="30"/>
      <c r="I309" s="44"/>
      <c r="J309" s="30"/>
      <c r="K309" s="44"/>
      <c r="L309" s="30"/>
      <c r="M309" s="44"/>
      <c r="N309" s="30"/>
      <c r="O309" s="47"/>
      <c r="P309" s="49"/>
    </row>
    <row r="310" spans="2:16" x14ac:dyDescent="0.2">
      <c r="B310" s="30"/>
      <c r="C310" s="44"/>
      <c r="D310" s="30"/>
      <c r="E310" s="44"/>
      <c r="F310" s="30"/>
      <c r="G310" s="44"/>
      <c r="H310" s="30"/>
      <c r="I310" s="44"/>
      <c r="J310" s="30"/>
      <c r="K310" s="44"/>
      <c r="L310" s="30"/>
      <c r="M310" s="44"/>
      <c r="N310" s="30"/>
      <c r="O310" s="47"/>
      <c r="P310" s="49"/>
    </row>
    <row r="311" spans="2:16" x14ac:dyDescent="0.2">
      <c r="B311" s="31"/>
      <c r="C311" s="45"/>
      <c r="D311" s="31"/>
      <c r="E311" s="45"/>
      <c r="F311" s="31"/>
      <c r="G311" s="45"/>
      <c r="H311" s="31"/>
      <c r="I311" s="45"/>
      <c r="J311" s="31"/>
      <c r="K311" s="45"/>
      <c r="L311" s="31"/>
      <c r="M311" s="45"/>
      <c r="N311" s="31"/>
      <c r="O311" s="48"/>
      <c r="P311" s="49"/>
    </row>
    <row r="312" spans="2:16" x14ac:dyDescent="0.2">
      <c r="B312" s="50" t="s">
        <v>3</v>
      </c>
      <c r="C312" s="51">
        <f>SUM(C307:C311)</f>
        <v>0</v>
      </c>
      <c r="D312" s="50"/>
      <c r="E312" s="51">
        <f>SUM(E307:E311)</f>
        <v>0</v>
      </c>
      <c r="F312" s="50"/>
      <c r="G312" s="51">
        <f>SUM(G307:G311)</f>
        <v>0</v>
      </c>
      <c r="H312" s="50"/>
      <c r="I312" s="51">
        <f>SUM(I307:I311)</f>
        <v>0</v>
      </c>
      <c r="J312" s="50"/>
      <c r="K312" s="51">
        <f>SUM(K307:K311)</f>
        <v>0</v>
      </c>
      <c r="L312" s="50"/>
      <c r="M312" s="51">
        <f>SUM(M307:M311)</f>
        <v>0</v>
      </c>
      <c r="N312" s="50"/>
      <c r="O312" s="52">
        <f>SUM(O307:O311)</f>
        <v>0</v>
      </c>
      <c r="P312" s="53">
        <f>SUM(C312,E312,G312,I312,K312,M312,O312)</f>
        <v>0</v>
      </c>
    </row>
    <row r="313" spans="2:16" x14ac:dyDescent="0.2">
      <c r="B313" s="58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58"/>
    </row>
    <row r="314" spans="2:16" ht="15" x14ac:dyDescent="0.2">
      <c r="B314" s="15">
        <f ca="1">N305+1</f>
        <v>11</v>
      </c>
      <c r="C314" s="16"/>
      <c r="D314" s="15">
        <f ca="1">B314+1</f>
        <v>12</v>
      </c>
      <c r="E314" s="16"/>
      <c r="F314" s="15">
        <f ca="1">D314+1</f>
        <v>13</v>
      </c>
      <c r="G314" s="16"/>
      <c r="H314" s="15">
        <f ca="1">F314+1</f>
        <v>14</v>
      </c>
      <c r="I314" s="16"/>
      <c r="J314" s="15">
        <f ca="1">H314+1</f>
        <v>15</v>
      </c>
      <c r="K314" s="16"/>
      <c r="L314" s="15">
        <f ca="1">J314+1</f>
        <v>16</v>
      </c>
      <c r="M314" s="16"/>
      <c r="N314" s="15">
        <f ca="1">L314+1</f>
        <v>17</v>
      </c>
      <c r="O314" s="16"/>
      <c r="P314" s="39"/>
    </row>
    <row r="315" spans="2:16" x14ac:dyDescent="0.2">
      <c r="B315" s="28" t="s">
        <v>2</v>
      </c>
      <c r="C315" s="12" t="s">
        <v>15</v>
      </c>
      <c r="D315" s="28" t="s">
        <v>2</v>
      </c>
      <c r="E315" s="12" t="s">
        <v>15</v>
      </c>
      <c r="F315" s="28" t="s">
        <v>2</v>
      </c>
      <c r="G315" s="12" t="s">
        <v>15</v>
      </c>
      <c r="H315" s="28" t="s">
        <v>2</v>
      </c>
      <c r="I315" s="12" t="s">
        <v>15</v>
      </c>
      <c r="J315" s="28" t="s">
        <v>2</v>
      </c>
      <c r="K315" s="12" t="s">
        <v>15</v>
      </c>
      <c r="L315" s="28" t="s">
        <v>2</v>
      </c>
      <c r="M315" s="12" t="s">
        <v>15</v>
      </c>
      <c r="N315" s="28" t="s">
        <v>2</v>
      </c>
      <c r="O315" s="36" t="s">
        <v>15</v>
      </c>
      <c r="P315" s="49"/>
    </row>
    <row r="316" spans="2:16" x14ac:dyDescent="0.2">
      <c r="B316" s="29"/>
      <c r="C316" s="43"/>
      <c r="D316" s="29"/>
      <c r="E316" s="43"/>
      <c r="F316" s="29"/>
      <c r="G316" s="43"/>
      <c r="H316" s="29"/>
      <c r="I316" s="43"/>
      <c r="J316" s="29"/>
      <c r="K316" s="43"/>
      <c r="L316" s="29"/>
      <c r="M316" s="43"/>
      <c r="N316" s="29"/>
      <c r="O316" s="46"/>
      <c r="P316" s="49"/>
    </row>
    <row r="317" spans="2:16" x14ac:dyDescent="0.2">
      <c r="B317" s="30"/>
      <c r="C317" s="44"/>
      <c r="D317" s="30"/>
      <c r="E317" s="44"/>
      <c r="F317" s="30"/>
      <c r="G317" s="44"/>
      <c r="H317" s="30"/>
      <c r="I317" s="44"/>
      <c r="J317" s="30"/>
      <c r="K317" s="44"/>
      <c r="L317" s="30"/>
      <c r="M317" s="44"/>
      <c r="N317" s="30"/>
      <c r="O317" s="47"/>
      <c r="P317" s="49"/>
    </row>
    <row r="318" spans="2:16" x14ac:dyDescent="0.2">
      <c r="B318" s="30"/>
      <c r="C318" s="44"/>
      <c r="D318" s="30"/>
      <c r="E318" s="44"/>
      <c r="F318" s="30"/>
      <c r="G318" s="44"/>
      <c r="H318" s="30"/>
      <c r="I318" s="44"/>
      <c r="J318" s="30"/>
      <c r="K318" s="44"/>
      <c r="L318" s="30"/>
      <c r="M318" s="44"/>
      <c r="N318" s="30"/>
      <c r="O318" s="47"/>
      <c r="P318" s="49"/>
    </row>
    <row r="319" spans="2:16" x14ac:dyDescent="0.2">
      <c r="B319" s="30"/>
      <c r="C319" s="44"/>
      <c r="D319" s="30"/>
      <c r="E319" s="44"/>
      <c r="F319" s="30"/>
      <c r="G319" s="44"/>
      <c r="H319" s="30"/>
      <c r="I319" s="44"/>
      <c r="J319" s="30"/>
      <c r="K319" s="44"/>
      <c r="L319" s="30"/>
      <c r="M319" s="44"/>
      <c r="N319" s="30"/>
      <c r="O319" s="47"/>
      <c r="P319" s="49"/>
    </row>
    <row r="320" spans="2:16" x14ac:dyDescent="0.2">
      <c r="B320" s="31"/>
      <c r="C320" s="45"/>
      <c r="D320" s="31"/>
      <c r="E320" s="45"/>
      <c r="F320" s="31"/>
      <c r="G320" s="45"/>
      <c r="H320" s="31"/>
      <c r="I320" s="45"/>
      <c r="J320" s="31"/>
      <c r="K320" s="45"/>
      <c r="L320" s="31"/>
      <c r="M320" s="45"/>
      <c r="N320" s="31"/>
      <c r="O320" s="48"/>
      <c r="P320" s="49"/>
    </row>
    <row r="321" spans="2:16" x14ac:dyDescent="0.2">
      <c r="B321" s="54" t="s">
        <v>3</v>
      </c>
      <c r="C321" s="51">
        <f>SUM(C316:C320)</f>
        <v>0</v>
      </c>
      <c r="D321" s="50"/>
      <c r="E321" s="51">
        <f>SUM(E316:E320)</f>
        <v>0</v>
      </c>
      <c r="F321" s="50"/>
      <c r="G321" s="51">
        <f>SUM(G316:G320)</f>
        <v>0</v>
      </c>
      <c r="H321" s="50"/>
      <c r="I321" s="51">
        <f>SUM(I316:I320)</f>
        <v>0</v>
      </c>
      <c r="J321" s="50"/>
      <c r="K321" s="51">
        <f>SUM(K316:K320)</f>
        <v>0</v>
      </c>
      <c r="L321" s="50"/>
      <c r="M321" s="51">
        <f>SUM(M316:M320)</f>
        <v>0</v>
      </c>
      <c r="N321" s="50"/>
      <c r="O321" s="52">
        <f>SUM(O316:O320)</f>
        <v>0</v>
      </c>
      <c r="P321" s="53">
        <f>SUM(C321,E321,G321,I321,K321,M321,O321)</f>
        <v>0</v>
      </c>
    </row>
    <row r="322" spans="2:16" x14ac:dyDescent="0.2">
      <c r="B322" s="58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58"/>
    </row>
    <row r="323" spans="2:16" ht="15" x14ac:dyDescent="0.2">
      <c r="B323" s="15">
        <f ca="1">N314+1</f>
        <v>18</v>
      </c>
      <c r="C323" s="16"/>
      <c r="D323" s="15">
        <f ca="1">B323+1</f>
        <v>19</v>
      </c>
      <c r="E323" s="16"/>
      <c r="F323" s="15">
        <f ca="1">D323+1</f>
        <v>20</v>
      </c>
      <c r="G323" s="16"/>
      <c r="H323" s="15">
        <f ca="1">F323+1</f>
        <v>21</v>
      </c>
      <c r="I323" s="16"/>
      <c r="J323" s="15">
        <f ca="1">H323+1</f>
        <v>22</v>
      </c>
      <c r="K323" s="16"/>
      <c r="L323" s="15">
        <f ca="1">J323+1</f>
        <v>23</v>
      </c>
      <c r="M323" s="16"/>
      <c r="N323" s="15">
        <f ca="1">L323+1</f>
        <v>24</v>
      </c>
      <c r="O323" s="16"/>
      <c r="P323" s="39"/>
    </row>
    <row r="324" spans="2:16" x14ac:dyDescent="0.2">
      <c r="B324" s="28" t="s">
        <v>2</v>
      </c>
      <c r="C324" s="12" t="s">
        <v>15</v>
      </c>
      <c r="D324" s="28" t="s">
        <v>2</v>
      </c>
      <c r="E324" s="12" t="s">
        <v>15</v>
      </c>
      <c r="F324" s="28" t="s">
        <v>2</v>
      </c>
      <c r="G324" s="12" t="s">
        <v>15</v>
      </c>
      <c r="H324" s="28" t="s">
        <v>2</v>
      </c>
      <c r="I324" s="12" t="s">
        <v>15</v>
      </c>
      <c r="J324" s="28" t="s">
        <v>2</v>
      </c>
      <c r="K324" s="12" t="s">
        <v>15</v>
      </c>
      <c r="L324" s="28" t="s">
        <v>2</v>
      </c>
      <c r="M324" s="12" t="s">
        <v>15</v>
      </c>
      <c r="N324" s="28" t="s">
        <v>2</v>
      </c>
      <c r="O324" s="36" t="s">
        <v>15</v>
      </c>
      <c r="P324" s="49"/>
    </row>
    <row r="325" spans="2:16" x14ac:dyDescent="0.2">
      <c r="B325" s="29"/>
      <c r="C325" s="43"/>
      <c r="D325" s="29"/>
      <c r="E325" s="43"/>
      <c r="F325" s="29"/>
      <c r="G325" s="43"/>
      <c r="H325" s="29"/>
      <c r="I325" s="43"/>
      <c r="J325" s="29"/>
      <c r="K325" s="43"/>
      <c r="L325" s="29"/>
      <c r="M325" s="43"/>
      <c r="N325" s="29"/>
      <c r="O325" s="46"/>
      <c r="P325" s="49"/>
    </row>
    <row r="326" spans="2:16" x14ac:dyDescent="0.2">
      <c r="B326" s="30"/>
      <c r="C326" s="44"/>
      <c r="D326" s="30"/>
      <c r="E326" s="44"/>
      <c r="F326" s="30"/>
      <c r="G326" s="44"/>
      <c r="H326" s="30"/>
      <c r="I326" s="44"/>
      <c r="J326" s="30"/>
      <c r="K326" s="44"/>
      <c r="L326" s="30"/>
      <c r="M326" s="44"/>
      <c r="N326" s="30"/>
      <c r="O326" s="47"/>
      <c r="P326" s="49"/>
    </row>
    <row r="327" spans="2:16" x14ac:dyDescent="0.2">
      <c r="B327" s="30"/>
      <c r="C327" s="44"/>
      <c r="D327" s="30"/>
      <c r="E327" s="44"/>
      <c r="F327" s="30"/>
      <c r="G327" s="44"/>
      <c r="H327" s="30"/>
      <c r="I327" s="44"/>
      <c r="J327" s="30"/>
      <c r="K327" s="44"/>
      <c r="L327" s="30"/>
      <c r="M327" s="44"/>
      <c r="N327" s="30"/>
      <c r="O327" s="47"/>
      <c r="P327" s="49"/>
    </row>
    <row r="328" spans="2:16" x14ac:dyDescent="0.2">
      <c r="B328" s="30"/>
      <c r="C328" s="44"/>
      <c r="D328" s="30"/>
      <c r="E328" s="44"/>
      <c r="F328" s="30"/>
      <c r="G328" s="44"/>
      <c r="H328" s="30"/>
      <c r="I328" s="44"/>
      <c r="J328" s="30"/>
      <c r="K328" s="44"/>
      <c r="L328" s="30"/>
      <c r="M328" s="44"/>
      <c r="N328" s="30"/>
      <c r="O328" s="47"/>
      <c r="P328" s="49"/>
    </row>
    <row r="329" spans="2:16" x14ac:dyDescent="0.2">
      <c r="B329" s="31"/>
      <c r="C329" s="45"/>
      <c r="D329" s="31"/>
      <c r="E329" s="45"/>
      <c r="F329" s="31"/>
      <c r="G329" s="45"/>
      <c r="H329" s="31"/>
      <c r="I329" s="45"/>
      <c r="J329" s="31"/>
      <c r="K329" s="45"/>
      <c r="L329" s="31"/>
      <c r="M329" s="45"/>
      <c r="N329" s="31"/>
      <c r="O329" s="48"/>
      <c r="P329" s="49"/>
    </row>
    <row r="330" spans="2:16" x14ac:dyDescent="0.2">
      <c r="B330" s="50" t="s">
        <v>3</v>
      </c>
      <c r="C330" s="51">
        <f>SUM(C325:C329)</f>
        <v>0</v>
      </c>
      <c r="D330" s="50"/>
      <c r="E330" s="51">
        <f>SUM(E325:E329)</f>
        <v>0</v>
      </c>
      <c r="F330" s="50"/>
      <c r="G330" s="51">
        <f>SUM(G325:G329)</f>
        <v>0</v>
      </c>
      <c r="H330" s="50"/>
      <c r="I330" s="51">
        <f>SUM(I325:I329)</f>
        <v>0</v>
      </c>
      <c r="J330" s="50"/>
      <c r="K330" s="51">
        <f>SUM(K325:K329)</f>
        <v>0</v>
      </c>
      <c r="L330" s="50"/>
      <c r="M330" s="51">
        <f>SUM(M325:M329)</f>
        <v>0</v>
      </c>
      <c r="N330" s="50"/>
      <c r="O330" s="52">
        <f>SUM(O325:O329)</f>
        <v>0</v>
      </c>
      <c r="P330" s="53">
        <f>SUM(C330,E330,G330,I330,K330,M330,O330)</f>
        <v>0</v>
      </c>
    </row>
    <row r="331" spans="2:16" x14ac:dyDescent="0.2">
      <c r="B331" s="58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58"/>
    </row>
    <row r="332" spans="2:16" ht="15" x14ac:dyDescent="0.2">
      <c r="B332" s="15">
        <f ca="1">DAY(IF(DAY(JunDom1)=1,JunDom1+22,JunDom1+29))</f>
        <v>25</v>
      </c>
      <c r="C332" s="16"/>
      <c r="D332" s="15">
        <f ca="1">DAY(IF(DAY(JunDom1)=1,JunDom1+23,JunDom1+30))</f>
        <v>26</v>
      </c>
      <c r="E332" s="16"/>
      <c r="F332" s="15">
        <f ca="1">DAY(IF(DAY(JunDom1)=1,JunDom1+24,JunDom1+31))</f>
        <v>27</v>
      </c>
      <c r="G332" s="16"/>
      <c r="H332" s="15">
        <f ca="1">DAY(IF(DAY(JunDom1)=1,JunDom1+25,JunDom1+32))</f>
        <v>28</v>
      </c>
      <c r="I332" s="16"/>
      <c r="J332" s="15">
        <f ca="1">DAY(IF(DAY(JunDom1)=1,JunDom1+26,JunDom1+33))</f>
        <v>29</v>
      </c>
      <c r="K332" s="16"/>
      <c r="L332" s="15">
        <f ca="1">DAY(IF(DAY(JunDom1)=1,JunDom1+27,JunDom1+34))</f>
        <v>30</v>
      </c>
      <c r="M332" s="16"/>
      <c r="N332" s="15">
        <f ca="1">DAY(IF(DAY(JunDom1)=1,JunDom1+28,JunDom1+35))</f>
        <v>1</v>
      </c>
      <c r="O332" s="16"/>
      <c r="P332" s="40"/>
    </row>
    <row r="333" spans="2:16" x14ac:dyDescent="0.2">
      <c r="B333" s="28" t="s">
        <v>2</v>
      </c>
      <c r="C333" s="12" t="s">
        <v>15</v>
      </c>
      <c r="D333" s="28" t="s">
        <v>2</v>
      </c>
      <c r="E333" s="12" t="s">
        <v>15</v>
      </c>
      <c r="F333" s="28" t="s">
        <v>2</v>
      </c>
      <c r="G333" s="12" t="s">
        <v>15</v>
      </c>
      <c r="H333" s="28" t="s">
        <v>2</v>
      </c>
      <c r="I333" s="12" t="s">
        <v>15</v>
      </c>
      <c r="J333" s="28" t="s">
        <v>2</v>
      </c>
      <c r="K333" s="12" t="s">
        <v>15</v>
      </c>
      <c r="L333" s="28" t="s">
        <v>2</v>
      </c>
      <c r="M333" s="12" t="s">
        <v>15</v>
      </c>
      <c r="N333" s="28" t="s">
        <v>2</v>
      </c>
      <c r="O333" s="36" t="s">
        <v>15</v>
      </c>
      <c r="P333" s="49"/>
    </row>
    <row r="334" spans="2:16" x14ac:dyDescent="0.2">
      <c r="B334" s="22"/>
      <c r="C334" s="43"/>
      <c r="D334" s="26"/>
      <c r="E334" s="43"/>
      <c r="F334" s="22"/>
      <c r="G334" s="43"/>
      <c r="H334" s="22"/>
      <c r="I334" s="43"/>
      <c r="J334" s="22"/>
      <c r="K334" s="43"/>
      <c r="L334" s="22"/>
      <c r="M334" s="43"/>
      <c r="N334" s="33"/>
      <c r="O334" s="55"/>
      <c r="P334" s="49"/>
    </row>
    <row r="335" spans="2:16" x14ac:dyDescent="0.2">
      <c r="B335" s="23"/>
      <c r="C335" s="44"/>
      <c r="D335" s="23"/>
      <c r="E335" s="44"/>
      <c r="F335" s="23"/>
      <c r="G335" s="44"/>
      <c r="H335" s="23"/>
      <c r="I335" s="44"/>
      <c r="J335" s="23"/>
      <c r="K335" s="44"/>
      <c r="L335" s="23"/>
      <c r="M335" s="44"/>
      <c r="N335" s="34"/>
      <c r="O335" s="56"/>
      <c r="P335" s="49"/>
    </row>
    <row r="336" spans="2:16" x14ac:dyDescent="0.2">
      <c r="B336" s="23"/>
      <c r="C336" s="44"/>
      <c r="D336" s="23"/>
      <c r="E336" s="44"/>
      <c r="F336" s="23"/>
      <c r="G336" s="44"/>
      <c r="H336" s="23"/>
      <c r="I336" s="44"/>
      <c r="J336" s="23"/>
      <c r="K336" s="44"/>
      <c r="L336" s="23"/>
      <c r="M336" s="44"/>
      <c r="N336" s="34"/>
      <c r="O336" s="56"/>
      <c r="P336" s="49"/>
    </row>
    <row r="337" spans="2:16" x14ac:dyDescent="0.2">
      <c r="B337" s="23"/>
      <c r="C337" s="44"/>
      <c r="D337" s="23"/>
      <c r="E337" s="44"/>
      <c r="F337" s="23"/>
      <c r="G337" s="44"/>
      <c r="H337" s="23"/>
      <c r="I337" s="44"/>
      <c r="J337" s="23"/>
      <c r="K337" s="44"/>
      <c r="L337" s="23"/>
      <c r="M337" s="44"/>
      <c r="N337" s="34"/>
      <c r="O337" s="56"/>
      <c r="P337" s="49"/>
    </row>
    <row r="338" spans="2:16" x14ac:dyDescent="0.2">
      <c r="B338" s="24"/>
      <c r="C338" s="45"/>
      <c r="D338" s="24"/>
      <c r="E338" s="45"/>
      <c r="F338" s="24"/>
      <c r="G338" s="45"/>
      <c r="H338" s="24"/>
      <c r="I338" s="45"/>
      <c r="J338" s="24"/>
      <c r="K338" s="45"/>
      <c r="L338" s="24"/>
      <c r="M338" s="45"/>
      <c r="N338" s="35"/>
      <c r="O338" s="57"/>
      <c r="P338" s="49"/>
    </row>
    <row r="339" spans="2:16" x14ac:dyDescent="0.2">
      <c r="B339" s="50" t="s">
        <v>3</v>
      </c>
      <c r="C339" s="51">
        <f>SUM(C334:C338)</f>
        <v>0</v>
      </c>
      <c r="D339" s="50"/>
      <c r="E339" s="51">
        <f>SUM(E334:E338)</f>
        <v>0</v>
      </c>
      <c r="F339" s="50"/>
      <c r="G339" s="51">
        <f>SUM(G334:G338)</f>
        <v>0</v>
      </c>
      <c r="H339" s="50"/>
      <c r="I339" s="51">
        <f>SUM(I334:I338)</f>
        <v>0</v>
      </c>
      <c r="J339" s="50"/>
      <c r="K339" s="51">
        <f>SUM(K334:K338)</f>
        <v>0</v>
      </c>
      <c r="L339" s="50"/>
      <c r="M339" s="51">
        <f>SUM(M334:M338)</f>
        <v>0</v>
      </c>
      <c r="N339" s="50"/>
      <c r="O339" s="52">
        <f>SUM(O334:O338)</f>
        <v>0</v>
      </c>
      <c r="P339" s="53">
        <f ca="1">SUMIF(B332:N332,"&gt;="&amp;15,C339:O339)</f>
        <v>0</v>
      </c>
    </row>
    <row r="340" spans="2:16" x14ac:dyDescent="0.2">
      <c r="B340" s="58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58"/>
    </row>
    <row r="341" spans="2:16" ht="15" x14ac:dyDescent="0.2">
      <c r="B341" s="15">
        <f ca="1">DAY(IF(DAY(JunDom1)=1,JunDom1+29,JunDom1+36))</f>
        <v>2</v>
      </c>
      <c r="C341" s="14"/>
      <c r="D341" s="15">
        <f ca="1">DAY(IF(DAY(JunDom1)=1,JunDom1+30,JunDom1+37))</f>
        <v>3</v>
      </c>
      <c r="E341" s="16"/>
      <c r="F341" s="13">
        <f ca="1">DAY(IF(DAY(JunDom1)=1,JunDom1+31,JunDom1+38))</f>
        <v>4</v>
      </c>
      <c r="G341" s="16"/>
      <c r="H341" s="15">
        <f ca="1">DAY(IF(DAY(JunDom1)=1,JunDom1+32,JunDom1+39))</f>
        <v>5</v>
      </c>
      <c r="I341" s="16"/>
      <c r="J341" s="15">
        <f ca="1">DAY(IF(DAY(JunDom1)=1,JunDom1+33,JunDom1+40))</f>
        <v>6</v>
      </c>
      <c r="K341" s="16"/>
      <c r="L341" s="15">
        <f ca="1">DAY(IF(DAY(JunDom1)=1,JunDom1+34,JunDom1+41))</f>
        <v>7</v>
      </c>
      <c r="M341" s="16"/>
      <c r="N341" s="15">
        <f ca="1">DAY(IF(DAY(JunDom1)=1,JunDom1+35,JunDom1+42))</f>
        <v>8</v>
      </c>
      <c r="O341" s="16"/>
      <c r="P341" s="39"/>
    </row>
    <row r="342" spans="2:16" x14ac:dyDescent="0.2">
      <c r="B342" s="28" t="s">
        <v>2</v>
      </c>
      <c r="C342" s="12" t="s">
        <v>15</v>
      </c>
      <c r="D342" s="28" t="s">
        <v>2</v>
      </c>
      <c r="E342" s="12" t="s">
        <v>15</v>
      </c>
      <c r="F342" s="28" t="s">
        <v>2</v>
      </c>
      <c r="G342" s="12" t="s">
        <v>15</v>
      </c>
      <c r="H342" s="28" t="s">
        <v>2</v>
      </c>
      <c r="I342" s="12" t="s">
        <v>15</v>
      </c>
      <c r="J342" s="28" t="s">
        <v>2</v>
      </c>
      <c r="K342" s="12" t="s">
        <v>15</v>
      </c>
      <c r="L342" s="28" t="s">
        <v>2</v>
      </c>
      <c r="M342" s="12" t="s">
        <v>15</v>
      </c>
      <c r="N342" s="28" t="s">
        <v>2</v>
      </c>
      <c r="O342" s="36" t="s">
        <v>15</v>
      </c>
      <c r="P342" s="49"/>
    </row>
    <row r="343" spans="2:16" x14ac:dyDescent="0.2">
      <c r="B343" s="22"/>
      <c r="C343" s="43"/>
      <c r="D343" s="26"/>
      <c r="E343" s="43"/>
      <c r="F343" s="22"/>
      <c r="G343" s="43"/>
      <c r="H343" s="22"/>
      <c r="I343" s="43"/>
      <c r="J343" s="22"/>
      <c r="K343" s="43"/>
      <c r="L343" s="22"/>
      <c r="M343" s="43"/>
      <c r="N343" s="22"/>
      <c r="O343" s="46"/>
      <c r="P343" s="49"/>
    </row>
    <row r="344" spans="2:16" x14ac:dyDescent="0.2">
      <c r="B344" s="23"/>
      <c r="C344" s="44"/>
      <c r="D344" s="23"/>
      <c r="E344" s="44"/>
      <c r="F344" s="23"/>
      <c r="G344" s="44"/>
      <c r="H344" s="23"/>
      <c r="I344" s="44"/>
      <c r="J344" s="23"/>
      <c r="K344" s="44"/>
      <c r="L344" s="23"/>
      <c r="M344" s="44"/>
      <c r="N344" s="23"/>
      <c r="O344" s="47"/>
      <c r="P344" s="49"/>
    </row>
    <row r="345" spans="2:16" x14ac:dyDescent="0.2">
      <c r="B345" s="23"/>
      <c r="C345" s="44"/>
      <c r="D345" s="23"/>
      <c r="E345" s="44"/>
      <c r="F345" s="23"/>
      <c r="G345" s="44"/>
      <c r="H345" s="23"/>
      <c r="I345" s="44"/>
      <c r="J345" s="23"/>
      <c r="K345" s="44"/>
      <c r="L345" s="23"/>
      <c r="M345" s="44"/>
      <c r="N345" s="23"/>
      <c r="O345" s="47"/>
      <c r="P345" s="49"/>
    </row>
    <row r="346" spans="2:16" x14ac:dyDescent="0.2">
      <c r="B346" s="23"/>
      <c r="C346" s="44"/>
      <c r="D346" s="23"/>
      <c r="E346" s="44"/>
      <c r="F346" s="23"/>
      <c r="G346" s="44"/>
      <c r="H346" s="23"/>
      <c r="I346" s="44"/>
      <c r="J346" s="23"/>
      <c r="K346" s="44"/>
      <c r="L346" s="23"/>
      <c r="M346" s="44"/>
      <c r="N346" s="23"/>
      <c r="O346" s="47"/>
      <c r="P346" s="49"/>
    </row>
    <row r="347" spans="2:16" x14ac:dyDescent="0.2">
      <c r="B347" s="24"/>
      <c r="C347" s="45"/>
      <c r="D347" s="24"/>
      <c r="E347" s="45"/>
      <c r="F347" s="24"/>
      <c r="G347" s="45"/>
      <c r="H347" s="24"/>
      <c r="I347" s="45"/>
      <c r="J347" s="24"/>
      <c r="K347" s="45"/>
      <c r="L347" s="24"/>
      <c r="M347" s="45"/>
      <c r="N347" s="24"/>
      <c r="O347" s="48"/>
      <c r="P347" s="49"/>
    </row>
    <row r="348" spans="2:16" x14ac:dyDescent="0.2">
      <c r="B348" s="50" t="s">
        <v>3</v>
      </c>
      <c r="C348" s="51">
        <f>SUM(C343:C347)</f>
        <v>0</v>
      </c>
      <c r="D348" s="50"/>
      <c r="E348" s="51">
        <f>SUM(E343:E347)</f>
        <v>0</v>
      </c>
      <c r="F348" s="50"/>
      <c r="G348" s="51">
        <f>SUM(G343:G347)</f>
        <v>0</v>
      </c>
      <c r="H348" s="50"/>
      <c r="I348" s="51">
        <f>SUM(I343:I347)</f>
        <v>0</v>
      </c>
      <c r="J348" s="50"/>
      <c r="K348" s="51">
        <f>SUM(K343:K347)</f>
        <v>0</v>
      </c>
      <c r="L348" s="50"/>
      <c r="M348" s="51">
        <f>SUM(M343:M347)</f>
        <v>0</v>
      </c>
      <c r="N348" s="50"/>
      <c r="O348" s="52">
        <f>SUM(O343:O347)</f>
        <v>0</v>
      </c>
      <c r="P348" s="53">
        <f ca="1">SUMIF(B341:N341,"&gt;="&amp;15,C348:O348)</f>
        <v>0</v>
      </c>
    </row>
    <row r="349" spans="2:16" ht="17.25" customHeight="1" x14ac:dyDescent="0.2">
      <c r="B349" s="59"/>
      <c r="P349" s="59"/>
    </row>
    <row r="350" spans="2:16" ht="12" x14ac:dyDescent="0.2">
      <c r="B350" s="69" t="s">
        <v>9</v>
      </c>
      <c r="C350" s="69"/>
      <c r="D350" s="69"/>
      <c r="E350" s="69"/>
      <c r="F350"/>
      <c r="G350" s="7"/>
      <c r="H350"/>
      <c r="I350" s="7"/>
      <c r="J350"/>
      <c r="K350" s="7"/>
      <c r="L350" s="70" t="s">
        <v>24</v>
      </c>
      <c r="M350" s="70"/>
      <c r="N350" s="70" t="s">
        <v>26</v>
      </c>
      <c r="O350" s="70"/>
      <c r="P350"/>
    </row>
    <row r="351" spans="2:16" ht="25.5" customHeight="1" x14ac:dyDescent="0.2">
      <c r="B351" s="69"/>
      <c r="C351" s="69"/>
      <c r="D351" s="69"/>
      <c r="E351" s="69"/>
      <c r="F351" s="4">
        <f ca="1">WEEKDAY(DATEVALUE("1 "&amp;B350&amp;" "&amp;Year1))</f>
        <v>1</v>
      </c>
      <c r="G351" s="7"/>
      <c r="H351"/>
      <c r="I351" s="9"/>
      <c r="J351" s="10"/>
      <c r="K351" s="7"/>
      <c r="L351" s="71">
        <f ca="1">SUM(P361,P370,P379,P388,P397,P406)</f>
        <v>0</v>
      </c>
      <c r="M351" s="72"/>
      <c r="N351" s="71">
        <f ca="1">SUM(P:P)</f>
        <v>439.95</v>
      </c>
      <c r="O351" s="73"/>
      <c r="P351"/>
    </row>
    <row r="352" spans="2:16" ht="9" customHeight="1" x14ac:dyDescent="0.2">
      <c r="B352" s="60">
        <v>1</v>
      </c>
      <c r="C352" s="60"/>
      <c r="D352" s="60">
        <v>2</v>
      </c>
      <c r="E352" s="60"/>
      <c r="F352" s="60">
        <v>3</v>
      </c>
      <c r="G352" s="60"/>
      <c r="H352" s="60">
        <v>4</v>
      </c>
      <c r="I352" s="60"/>
      <c r="J352" s="60">
        <v>5</v>
      </c>
      <c r="K352" s="60"/>
      <c r="L352" s="60">
        <v>6</v>
      </c>
      <c r="M352" s="60"/>
      <c r="N352" s="60">
        <v>7</v>
      </c>
      <c r="O352" s="60"/>
      <c r="P352" s="2"/>
    </row>
    <row r="353" spans="2:16" ht="15" customHeight="1" x14ac:dyDescent="0.2">
      <c r="B353" s="61" t="s">
        <v>1</v>
      </c>
      <c r="C353" s="62"/>
      <c r="D353" s="63" t="s">
        <v>16</v>
      </c>
      <c r="E353" s="64" t="e">
        <f ca="1">IF(WEEKDAY(DATEVALUE(Month1&amp;" 1, "&amp;Year1))=COLUMN(#REF!),1,IF(LEN(C353)&gt;0,C353+1,""))</f>
        <v>#NAME?</v>
      </c>
      <c r="F353" s="62" t="s">
        <v>17</v>
      </c>
      <c r="G353" s="62" t="e">
        <f ca="1">IF(WEEKDAY(DATEVALUE(Month1&amp;" 1, "&amp;Year1))=COLUMN(#REF!),1,IF(LEN(E353)&gt;0,E353+1,""))</f>
        <v>#NAME?</v>
      </c>
      <c r="H353" s="63" t="s">
        <v>19</v>
      </c>
      <c r="I353" s="64" t="e">
        <f ca="1">IF(WEEKDAY(DATEVALUE(Month1&amp;" 1, "&amp;Year1))=COLUMN(#REF!),1,IF(LEN(G353)&gt;0,G353+1,""))</f>
        <v>#NAME?</v>
      </c>
      <c r="J353" s="65" t="s">
        <v>23</v>
      </c>
      <c r="K353" s="66" t="e">
        <f ca="1">IF(WEEKDAY(DATEVALUE(Month1&amp;" 1, "&amp;Year1))=COLUMN(#REF!),1,IF(LEN(I353)&gt;0,I353+1,""))</f>
        <v>#NAME?</v>
      </c>
      <c r="L353" s="67" t="s">
        <v>25</v>
      </c>
      <c r="M353" s="68" t="e">
        <f ca="1">IF(WEEKDAY(DATEVALUE(Month1&amp;" 1, "&amp;Year1))=COLUMN(#REF!),1,IF(LEN(K353)&gt;0,K353+1,""))</f>
        <v>#NAME?</v>
      </c>
      <c r="N353" s="67" t="s">
        <v>27</v>
      </c>
      <c r="O353" s="68" t="e">
        <f ca="1">IF(WEEKDAY(DATEVALUE(Month1&amp;" 1, "&amp;Year1))=COLUMN(#REF!),1,IF(LEN(M353)&gt;0,M353+1,""))</f>
        <v>#NAME?</v>
      </c>
      <c r="P353" s="37" t="s">
        <v>28</v>
      </c>
    </row>
    <row r="354" spans="2:16" ht="15" x14ac:dyDescent="0.2">
      <c r="B354" s="19">
        <f ca="1">DAY(IF(DAY(JulDom1)=1,JulDom1-6,JulDom1+1))</f>
        <v>25</v>
      </c>
      <c r="C354" s="21"/>
      <c r="D354" s="27">
        <f ca="1">DAY(IF(DAY(JulDom1)=1,JulDom1-5,JulDom1+2))</f>
        <v>26</v>
      </c>
      <c r="E354" s="21"/>
      <c r="F354" s="27">
        <f ca="1">DAY(IF(DAY(JulDom1)=1,JulDom1-4,JulDom1+3))</f>
        <v>27</v>
      </c>
      <c r="G354" s="21"/>
      <c r="H354" s="27">
        <f ca="1">DAY(IF(DAY(JulDom1)=1,JulDom1-3,JulDom1+4))</f>
        <v>28</v>
      </c>
      <c r="I354" s="21"/>
      <c r="J354" s="27">
        <f ca="1">DAY(IF(DAY(JulDom1)=1,JulDom1-2,JulDom1+5))</f>
        <v>29</v>
      </c>
      <c r="K354" s="21"/>
      <c r="L354" s="27">
        <f ca="1">DAY(IF(DAY(JulDom1)=1,JulDom1-1,JulDom1+6))</f>
        <v>30</v>
      </c>
      <c r="M354" s="21"/>
      <c r="N354" s="32">
        <f ca="1">DAY(IF(DAY(JulDom1)=1,JulDom1,JulDom1+7))</f>
        <v>1</v>
      </c>
      <c r="O354" s="20"/>
      <c r="P354" s="38"/>
    </row>
    <row r="355" spans="2:16" x14ac:dyDescent="0.2">
      <c r="B355" s="17" t="s">
        <v>2</v>
      </c>
      <c r="C355" s="18" t="s">
        <v>15</v>
      </c>
      <c r="D355" s="25" t="s">
        <v>2</v>
      </c>
      <c r="E355" s="18" t="s">
        <v>15</v>
      </c>
      <c r="F355" s="25" t="s">
        <v>2</v>
      </c>
      <c r="G355" s="18" t="s">
        <v>15</v>
      </c>
      <c r="H355" s="25" t="s">
        <v>2</v>
      </c>
      <c r="I355" s="18" t="s">
        <v>15</v>
      </c>
      <c r="J355" s="25" t="s">
        <v>2</v>
      </c>
      <c r="K355" s="18" t="s">
        <v>15</v>
      </c>
      <c r="L355" s="25" t="s">
        <v>2</v>
      </c>
      <c r="M355" s="18" t="s">
        <v>15</v>
      </c>
      <c r="N355" s="28" t="s">
        <v>2</v>
      </c>
      <c r="O355" s="41" t="s">
        <v>15</v>
      </c>
      <c r="P355" s="49"/>
    </row>
    <row r="356" spans="2:16" x14ac:dyDescent="0.2">
      <c r="B356" s="22"/>
      <c r="C356" s="43"/>
      <c r="D356" s="26"/>
      <c r="E356" s="43"/>
      <c r="F356" s="22"/>
      <c r="G356" s="43"/>
      <c r="H356" s="22"/>
      <c r="I356" s="43"/>
      <c r="J356" s="22"/>
      <c r="K356" s="43"/>
      <c r="L356" s="22"/>
      <c r="M356" s="43"/>
      <c r="N356" s="22"/>
      <c r="O356" s="46"/>
      <c r="P356" s="49"/>
    </row>
    <row r="357" spans="2:16" x14ac:dyDescent="0.2">
      <c r="B357" s="23"/>
      <c r="C357" s="44"/>
      <c r="D357" s="23"/>
      <c r="E357" s="44"/>
      <c r="F357" s="23"/>
      <c r="G357" s="44"/>
      <c r="H357" s="23"/>
      <c r="I357" s="44"/>
      <c r="J357" s="23"/>
      <c r="K357" s="44"/>
      <c r="L357" s="23"/>
      <c r="M357" s="44"/>
      <c r="N357" s="23"/>
      <c r="O357" s="47"/>
      <c r="P357" s="49"/>
    </row>
    <row r="358" spans="2:16" x14ac:dyDescent="0.2">
      <c r="B358" s="23"/>
      <c r="C358" s="44"/>
      <c r="D358" s="23"/>
      <c r="E358" s="44"/>
      <c r="F358" s="23"/>
      <c r="G358" s="44"/>
      <c r="H358" s="23"/>
      <c r="I358" s="44"/>
      <c r="J358" s="23"/>
      <c r="K358" s="44"/>
      <c r="L358" s="23"/>
      <c r="M358" s="44"/>
      <c r="N358" s="23"/>
      <c r="O358" s="47"/>
      <c r="P358" s="49"/>
    </row>
    <row r="359" spans="2:16" x14ac:dyDescent="0.2">
      <c r="B359" s="23"/>
      <c r="C359" s="44"/>
      <c r="D359" s="23"/>
      <c r="E359" s="44"/>
      <c r="F359" s="23"/>
      <c r="G359" s="44"/>
      <c r="H359" s="23"/>
      <c r="I359" s="44"/>
      <c r="J359" s="23"/>
      <c r="K359" s="44"/>
      <c r="L359" s="23"/>
      <c r="M359" s="44"/>
      <c r="N359" s="23"/>
      <c r="O359" s="47"/>
      <c r="P359" s="49"/>
    </row>
    <row r="360" spans="2:16" x14ac:dyDescent="0.2">
      <c r="B360" s="24"/>
      <c r="C360" s="45"/>
      <c r="D360" s="24"/>
      <c r="E360" s="45"/>
      <c r="F360" s="24"/>
      <c r="G360" s="45"/>
      <c r="H360" s="24"/>
      <c r="I360" s="45"/>
      <c r="J360" s="24"/>
      <c r="K360" s="45"/>
      <c r="L360" s="24"/>
      <c r="M360" s="45"/>
      <c r="N360" s="24"/>
      <c r="O360" s="48"/>
      <c r="P360" s="49"/>
    </row>
    <row r="361" spans="2:16" x14ac:dyDescent="0.2">
      <c r="B361" s="50" t="s">
        <v>3</v>
      </c>
      <c r="C361" s="51">
        <f>SUM(C356:C360)</f>
        <v>0</v>
      </c>
      <c r="D361" s="50"/>
      <c r="E361" s="51">
        <f>SUM(E356:E360)</f>
        <v>0</v>
      </c>
      <c r="F361" s="50"/>
      <c r="G361" s="51">
        <f>SUM(G356:G360)</f>
        <v>0</v>
      </c>
      <c r="H361" s="50"/>
      <c r="I361" s="51">
        <f>SUM(I356:I360)</f>
        <v>0</v>
      </c>
      <c r="J361" s="50"/>
      <c r="K361" s="51">
        <f>SUM(K356:K360)</f>
        <v>0</v>
      </c>
      <c r="L361" s="50"/>
      <c r="M361" s="51">
        <f>SUM(M356:M360)</f>
        <v>0</v>
      </c>
      <c r="N361" s="50"/>
      <c r="O361" s="52">
        <f>SUM(O356:O360)</f>
        <v>0</v>
      </c>
      <c r="P361" s="53">
        <f ca="1">SUMIF(B354:N354,"&lt;8",C361:O361)</f>
        <v>0</v>
      </c>
    </row>
    <row r="362" spans="2:16" x14ac:dyDescent="0.2">
      <c r="B362" s="58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58"/>
    </row>
    <row r="363" spans="2:16" ht="15" x14ac:dyDescent="0.2">
      <c r="B363" s="15">
        <f ca="1">N354+1</f>
        <v>2</v>
      </c>
      <c r="C363" s="16"/>
      <c r="D363" s="15">
        <f ca="1">B363+1</f>
        <v>3</v>
      </c>
      <c r="E363" s="16"/>
      <c r="F363" s="15">
        <f ca="1">D363+1</f>
        <v>4</v>
      </c>
      <c r="G363" s="16"/>
      <c r="H363" s="15">
        <f ca="1">F363+1</f>
        <v>5</v>
      </c>
      <c r="I363" s="16"/>
      <c r="J363" s="15">
        <f ca="1">H363+1</f>
        <v>6</v>
      </c>
      <c r="K363" s="16"/>
      <c r="L363" s="15">
        <f ca="1">J363+1</f>
        <v>7</v>
      </c>
      <c r="M363" s="16"/>
      <c r="N363" s="15">
        <f ca="1">L363+1</f>
        <v>8</v>
      </c>
      <c r="O363" s="16"/>
      <c r="P363" s="39"/>
    </row>
    <row r="364" spans="2:16" x14ac:dyDescent="0.2">
      <c r="B364" s="28" t="s">
        <v>2</v>
      </c>
      <c r="C364" s="12" t="s">
        <v>15</v>
      </c>
      <c r="D364" s="28" t="s">
        <v>2</v>
      </c>
      <c r="E364" s="12" t="s">
        <v>15</v>
      </c>
      <c r="F364" s="28" t="s">
        <v>2</v>
      </c>
      <c r="G364" s="12" t="s">
        <v>15</v>
      </c>
      <c r="H364" s="28" t="s">
        <v>2</v>
      </c>
      <c r="I364" s="12" t="s">
        <v>15</v>
      </c>
      <c r="J364" s="28" t="s">
        <v>2</v>
      </c>
      <c r="K364" s="12" t="s">
        <v>15</v>
      </c>
      <c r="L364" s="28" t="s">
        <v>2</v>
      </c>
      <c r="M364" s="12" t="s">
        <v>15</v>
      </c>
      <c r="N364" s="28" t="s">
        <v>2</v>
      </c>
      <c r="O364" s="36" t="s">
        <v>15</v>
      </c>
      <c r="P364" s="49"/>
    </row>
    <row r="365" spans="2:16" x14ac:dyDescent="0.2">
      <c r="B365" s="29"/>
      <c r="C365" s="43"/>
      <c r="D365" s="29"/>
      <c r="E365" s="43"/>
      <c r="F365" s="29"/>
      <c r="G365" s="43"/>
      <c r="H365" s="29"/>
      <c r="I365" s="43"/>
      <c r="J365" s="29"/>
      <c r="K365" s="43"/>
      <c r="L365" s="29"/>
      <c r="M365" s="43"/>
      <c r="N365" s="29"/>
      <c r="O365" s="46"/>
      <c r="P365" s="49"/>
    </row>
    <row r="366" spans="2:16" x14ac:dyDescent="0.2">
      <c r="B366" s="30"/>
      <c r="C366" s="44"/>
      <c r="D366" s="30"/>
      <c r="E366" s="44"/>
      <c r="F366" s="30"/>
      <c r="G366" s="44"/>
      <c r="H366" s="30"/>
      <c r="I366" s="44"/>
      <c r="J366" s="30"/>
      <c r="K366" s="44"/>
      <c r="L366" s="30"/>
      <c r="M366" s="44"/>
      <c r="N366" s="30"/>
      <c r="O366" s="47"/>
      <c r="P366" s="49"/>
    </row>
    <row r="367" spans="2:16" x14ac:dyDescent="0.2">
      <c r="B367" s="30"/>
      <c r="C367" s="44"/>
      <c r="D367" s="30"/>
      <c r="E367" s="44"/>
      <c r="F367" s="30"/>
      <c r="G367" s="44"/>
      <c r="H367" s="30"/>
      <c r="I367" s="44"/>
      <c r="J367" s="30"/>
      <c r="K367" s="44"/>
      <c r="L367" s="30"/>
      <c r="M367" s="44"/>
      <c r="N367" s="30"/>
      <c r="O367" s="47"/>
      <c r="P367" s="49"/>
    </row>
    <row r="368" spans="2:16" x14ac:dyDescent="0.2">
      <c r="B368" s="30"/>
      <c r="C368" s="44"/>
      <c r="D368" s="30"/>
      <c r="E368" s="44"/>
      <c r="F368" s="30"/>
      <c r="G368" s="44"/>
      <c r="H368" s="30"/>
      <c r="I368" s="44"/>
      <c r="J368" s="30"/>
      <c r="K368" s="44"/>
      <c r="L368" s="30"/>
      <c r="M368" s="44"/>
      <c r="N368" s="30"/>
      <c r="O368" s="47"/>
      <c r="P368" s="49"/>
    </row>
    <row r="369" spans="2:16" x14ac:dyDescent="0.2">
      <c r="B369" s="31"/>
      <c r="C369" s="45"/>
      <c r="D369" s="31"/>
      <c r="E369" s="45"/>
      <c r="F369" s="31"/>
      <c r="G369" s="45"/>
      <c r="H369" s="31"/>
      <c r="I369" s="45"/>
      <c r="J369" s="31"/>
      <c r="K369" s="45"/>
      <c r="L369" s="31"/>
      <c r="M369" s="45"/>
      <c r="N369" s="31"/>
      <c r="O369" s="48"/>
      <c r="P369" s="49"/>
    </row>
    <row r="370" spans="2:16" x14ac:dyDescent="0.2">
      <c r="B370" s="50" t="s">
        <v>3</v>
      </c>
      <c r="C370" s="51">
        <f>SUM(C365:C369)</f>
        <v>0</v>
      </c>
      <c r="D370" s="50"/>
      <c r="E370" s="51">
        <f>SUM(E365:E369)</f>
        <v>0</v>
      </c>
      <c r="F370" s="50"/>
      <c r="G370" s="51">
        <f>SUM(G365:G369)</f>
        <v>0</v>
      </c>
      <c r="H370" s="50"/>
      <c r="I370" s="51">
        <f>SUM(I365:I369)</f>
        <v>0</v>
      </c>
      <c r="J370" s="50"/>
      <c r="K370" s="51">
        <f>SUM(K365:K369)</f>
        <v>0</v>
      </c>
      <c r="L370" s="50"/>
      <c r="M370" s="51">
        <f>SUM(M365:M369)</f>
        <v>0</v>
      </c>
      <c r="N370" s="50"/>
      <c r="O370" s="52">
        <f>SUM(O365:O369)</f>
        <v>0</v>
      </c>
      <c r="P370" s="53">
        <f>SUM(C370,E370,G370,I370,K370,M370,O370)</f>
        <v>0</v>
      </c>
    </row>
    <row r="371" spans="2:16" x14ac:dyDescent="0.2">
      <c r="B371" s="58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58"/>
    </row>
    <row r="372" spans="2:16" ht="15" x14ac:dyDescent="0.2">
      <c r="B372" s="15">
        <f ca="1">N363+1</f>
        <v>9</v>
      </c>
      <c r="C372" s="16"/>
      <c r="D372" s="15">
        <f ca="1">B372+1</f>
        <v>10</v>
      </c>
      <c r="E372" s="16"/>
      <c r="F372" s="15">
        <f ca="1">D372+1</f>
        <v>11</v>
      </c>
      <c r="G372" s="16"/>
      <c r="H372" s="15">
        <f ca="1">F372+1</f>
        <v>12</v>
      </c>
      <c r="I372" s="16"/>
      <c r="J372" s="15">
        <f ca="1">H372+1</f>
        <v>13</v>
      </c>
      <c r="K372" s="16"/>
      <c r="L372" s="15">
        <f ca="1">J372+1</f>
        <v>14</v>
      </c>
      <c r="M372" s="16"/>
      <c r="N372" s="15">
        <f ca="1">L372+1</f>
        <v>15</v>
      </c>
      <c r="O372" s="16"/>
      <c r="P372" s="39"/>
    </row>
    <row r="373" spans="2:16" x14ac:dyDescent="0.2">
      <c r="B373" s="28" t="s">
        <v>2</v>
      </c>
      <c r="C373" s="12" t="s">
        <v>15</v>
      </c>
      <c r="D373" s="28" t="s">
        <v>2</v>
      </c>
      <c r="E373" s="12" t="s">
        <v>15</v>
      </c>
      <c r="F373" s="28" t="s">
        <v>2</v>
      </c>
      <c r="G373" s="12" t="s">
        <v>15</v>
      </c>
      <c r="H373" s="28" t="s">
        <v>2</v>
      </c>
      <c r="I373" s="12" t="s">
        <v>15</v>
      </c>
      <c r="J373" s="28" t="s">
        <v>2</v>
      </c>
      <c r="K373" s="12" t="s">
        <v>15</v>
      </c>
      <c r="L373" s="28" t="s">
        <v>2</v>
      </c>
      <c r="M373" s="12" t="s">
        <v>15</v>
      </c>
      <c r="N373" s="28" t="s">
        <v>2</v>
      </c>
      <c r="O373" s="36" t="s">
        <v>15</v>
      </c>
      <c r="P373" s="49"/>
    </row>
    <row r="374" spans="2:16" x14ac:dyDescent="0.2">
      <c r="B374" s="29"/>
      <c r="C374" s="43"/>
      <c r="D374" s="29"/>
      <c r="E374" s="43"/>
      <c r="F374" s="29"/>
      <c r="G374" s="43"/>
      <c r="H374" s="29"/>
      <c r="I374" s="43"/>
      <c r="J374" s="29"/>
      <c r="K374" s="43"/>
      <c r="L374" s="29"/>
      <c r="M374" s="43"/>
      <c r="N374" s="29"/>
      <c r="O374" s="46"/>
      <c r="P374" s="49"/>
    </row>
    <row r="375" spans="2:16" x14ac:dyDescent="0.2">
      <c r="B375" s="30"/>
      <c r="C375" s="44"/>
      <c r="D375" s="30"/>
      <c r="E375" s="44"/>
      <c r="F375" s="30"/>
      <c r="G375" s="44"/>
      <c r="H375" s="30"/>
      <c r="I375" s="44"/>
      <c r="J375" s="30"/>
      <c r="K375" s="44"/>
      <c r="L375" s="30"/>
      <c r="M375" s="44"/>
      <c r="N375" s="30"/>
      <c r="O375" s="47"/>
      <c r="P375" s="49"/>
    </row>
    <row r="376" spans="2:16" x14ac:dyDescent="0.2">
      <c r="B376" s="30"/>
      <c r="C376" s="44"/>
      <c r="D376" s="30"/>
      <c r="E376" s="44"/>
      <c r="F376" s="30"/>
      <c r="G376" s="44"/>
      <c r="H376" s="30"/>
      <c r="I376" s="44"/>
      <c r="J376" s="30"/>
      <c r="K376" s="44"/>
      <c r="L376" s="30"/>
      <c r="M376" s="44"/>
      <c r="N376" s="30"/>
      <c r="O376" s="47"/>
      <c r="P376" s="49"/>
    </row>
    <row r="377" spans="2:16" x14ac:dyDescent="0.2">
      <c r="B377" s="30"/>
      <c r="C377" s="44"/>
      <c r="D377" s="30"/>
      <c r="E377" s="44"/>
      <c r="F377" s="30"/>
      <c r="G377" s="44"/>
      <c r="H377" s="30"/>
      <c r="I377" s="44"/>
      <c r="J377" s="30"/>
      <c r="K377" s="44"/>
      <c r="L377" s="30"/>
      <c r="M377" s="44"/>
      <c r="N377" s="30"/>
      <c r="O377" s="47"/>
      <c r="P377" s="49"/>
    </row>
    <row r="378" spans="2:16" x14ac:dyDescent="0.2">
      <c r="B378" s="31"/>
      <c r="C378" s="45"/>
      <c r="D378" s="31"/>
      <c r="E378" s="45"/>
      <c r="F378" s="31"/>
      <c r="G378" s="45"/>
      <c r="H378" s="31"/>
      <c r="I378" s="45"/>
      <c r="J378" s="31"/>
      <c r="K378" s="45"/>
      <c r="L378" s="31"/>
      <c r="M378" s="45"/>
      <c r="N378" s="31"/>
      <c r="O378" s="48"/>
      <c r="P378" s="49"/>
    </row>
    <row r="379" spans="2:16" x14ac:dyDescent="0.2">
      <c r="B379" s="54" t="s">
        <v>3</v>
      </c>
      <c r="C379" s="51">
        <f>SUM(C374:C378)</f>
        <v>0</v>
      </c>
      <c r="D379" s="50"/>
      <c r="E379" s="51">
        <f>SUM(E374:E378)</f>
        <v>0</v>
      </c>
      <c r="F379" s="50"/>
      <c r="G379" s="51">
        <f>SUM(G374:G378)</f>
        <v>0</v>
      </c>
      <c r="H379" s="50"/>
      <c r="I379" s="51">
        <f>SUM(I374:I378)</f>
        <v>0</v>
      </c>
      <c r="J379" s="50"/>
      <c r="K379" s="51">
        <f>SUM(K374:K378)</f>
        <v>0</v>
      </c>
      <c r="L379" s="50"/>
      <c r="M379" s="51">
        <f>SUM(M374:M378)</f>
        <v>0</v>
      </c>
      <c r="N379" s="50"/>
      <c r="O379" s="52">
        <f>SUM(O374:O378)</f>
        <v>0</v>
      </c>
      <c r="P379" s="53">
        <f>SUM(C379,E379,G379,I379,K379,M379,O379)</f>
        <v>0</v>
      </c>
    </row>
    <row r="380" spans="2:16" x14ac:dyDescent="0.2">
      <c r="B380" s="58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58"/>
    </row>
    <row r="381" spans="2:16" ht="15" x14ac:dyDescent="0.2">
      <c r="B381" s="15">
        <f ca="1">N372+1</f>
        <v>16</v>
      </c>
      <c r="C381" s="16"/>
      <c r="D381" s="15">
        <f ca="1">B381+1</f>
        <v>17</v>
      </c>
      <c r="E381" s="16"/>
      <c r="F381" s="15">
        <f ca="1">D381+1</f>
        <v>18</v>
      </c>
      <c r="G381" s="16"/>
      <c r="H381" s="15">
        <f ca="1">F381+1</f>
        <v>19</v>
      </c>
      <c r="I381" s="16"/>
      <c r="J381" s="15">
        <f ca="1">H381+1</f>
        <v>20</v>
      </c>
      <c r="K381" s="16"/>
      <c r="L381" s="15">
        <f ca="1">J381+1</f>
        <v>21</v>
      </c>
      <c r="M381" s="16"/>
      <c r="N381" s="15">
        <f ca="1">L381+1</f>
        <v>22</v>
      </c>
      <c r="O381" s="16"/>
      <c r="P381" s="39"/>
    </row>
    <row r="382" spans="2:16" x14ac:dyDescent="0.2">
      <c r="B382" s="28" t="s">
        <v>2</v>
      </c>
      <c r="C382" s="12" t="s">
        <v>15</v>
      </c>
      <c r="D382" s="28" t="s">
        <v>2</v>
      </c>
      <c r="E382" s="12" t="s">
        <v>15</v>
      </c>
      <c r="F382" s="28" t="s">
        <v>2</v>
      </c>
      <c r="G382" s="12" t="s">
        <v>15</v>
      </c>
      <c r="H382" s="28" t="s">
        <v>2</v>
      </c>
      <c r="I382" s="12" t="s">
        <v>15</v>
      </c>
      <c r="J382" s="28" t="s">
        <v>2</v>
      </c>
      <c r="K382" s="12" t="s">
        <v>15</v>
      </c>
      <c r="L382" s="28" t="s">
        <v>2</v>
      </c>
      <c r="M382" s="12" t="s">
        <v>15</v>
      </c>
      <c r="N382" s="28" t="s">
        <v>2</v>
      </c>
      <c r="O382" s="36" t="s">
        <v>15</v>
      </c>
      <c r="P382" s="49"/>
    </row>
    <row r="383" spans="2:16" x14ac:dyDescent="0.2">
      <c r="B383" s="29"/>
      <c r="C383" s="43"/>
      <c r="D383" s="29"/>
      <c r="E383" s="43"/>
      <c r="F383" s="29"/>
      <c r="G383" s="43"/>
      <c r="H383" s="29"/>
      <c r="I383" s="43"/>
      <c r="J383" s="29"/>
      <c r="K383" s="43"/>
      <c r="L383" s="29"/>
      <c r="M383" s="43"/>
      <c r="N383" s="29"/>
      <c r="O383" s="46"/>
      <c r="P383" s="49"/>
    </row>
    <row r="384" spans="2:16" x14ac:dyDescent="0.2">
      <c r="B384" s="30"/>
      <c r="C384" s="44"/>
      <c r="D384" s="30"/>
      <c r="E384" s="44"/>
      <c r="F384" s="30"/>
      <c r="G384" s="44"/>
      <c r="H384" s="30"/>
      <c r="I384" s="44"/>
      <c r="J384" s="30"/>
      <c r="K384" s="44"/>
      <c r="L384" s="30"/>
      <c r="M384" s="44"/>
      <c r="N384" s="30"/>
      <c r="O384" s="47"/>
      <c r="P384" s="49"/>
    </row>
    <row r="385" spans="2:16" x14ac:dyDescent="0.2">
      <c r="B385" s="30"/>
      <c r="C385" s="44"/>
      <c r="D385" s="30"/>
      <c r="E385" s="44"/>
      <c r="F385" s="30"/>
      <c r="G385" s="44"/>
      <c r="H385" s="30"/>
      <c r="I385" s="44"/>
      <c r="J385" s="30"/>
      <c r="K385" s="44"/>
      <c r="L385" s="30"/>
      <c r="M385" s="44"/>
      <c r="N385" s="30"/>
      <c r="O385" s="47"/>
      <c r="P385" s="49"/>
    </row>
    <row r="386" spans="2:16" x14ac:dyDescent="0.2">
      <c r="B386" s="30"/>
      <c r="C386" s="44"/>
      <c r="D386" s="30"/>
      <c r="E386" s="44"/>
      <c r="F386" s="30"/>
      <c r="G386" s="44"/>
      <c r="H386" s="30"/>
      <c r="I386" s="44"/>
      <c r="J386" s="30"/>
      <c r="K386" s="44"/>
      <c r="L386" s="30"/>
      <c r="M386" s="44"/>
      <c r="N386" s="30"/>
      <c r="O386" s="47"/>
      <c r="P386" s="49"/>
    </row>
    <row r="387" spans="2:16" x14ac:dyDescent="0.2">
      <c r="B387" s="31"/>
      <c r="C387" s="45"/>
      <c r="D387" s="31"/>
      <c r="E387" s="45"/>
      <c r="F387" s="31"/>
      <c r="G387" s="45"/>
      <c r="H387" s="31"/>
      <c r="I387" s="45"/>
      <c r="J387" s="31"/>
      <c r="K387" s="45"/>
      <c r="L387" s="31"/>
      <c r="M387" s="45"/>
      <c r="N387" s="31"/>
      <c r="O387" s="48"/>
      <c r="P387" s="49"/>
    </row>
    <row r="388" spans="2:16" x14ac:dyDescent="0.2">
      <c r="B388" s="50" t="s">
        <v>3</v>
      </c>
      <c r="C388" s="51">
        <f>SUM(C383:C387)</f>
        <v>0</v>
      </c>
      <c r="D388" s="50"/>
      <c r="E388" s="51">
        <f>SUM(E383:E387)</f>
        <v>0</v>
      </c>
      <c r="F388" s="50"/>
      <c r="G388" s="51">
        <f>SUM(G383:G387)</f>
        <v>0</v>
      </c>
      <c r="H388" s="50"/>
      <c r="I388" s="51">
        <f>SUM(I383:I387)</f>
        <v>0</v>
      </c>
      <c r="J388" s="50"/>
      <c r="K388" s="51">
        <f>SUM(K383:K387)</f>
        <v>0</v>
      </c>
      <c r="L388" s="50"/>
      <c r="M388" s="51">
        <f>SUM(M383:M387)</f>
        <v>0</v>
      </c>
      <c r="N388" s="50"/>
      <c r="O388" s="52">
        <f>SUM(O383:O387)</f>
        <v>0</v>
      </c>
      <c r="P388" s="53">
        <f>SUM(C388,E388,G388,I388,K388,M388,O388)</f>
        <v>0</v>
      </c>
    </row>
    <row r="389" spans="2:16" x14ac:dyDescent="0.2">
      <c r="B389" s="58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58"/>
    </row>
    <row r="390" spans="2:16" ht="15" x14ac:dyDescent="0.2">
      <c r="B390" s="15">
        <f ca="1">DAY(IF(DAY(JulDom1)=1,JulDom1+22,JulDom1+29))</f>
        <v>23</v>
      </c>
      <c r="C390" s="16"/>
      <c r="D390" s="15">
        <f ca="1">DAY(IF(DAY(JulDom1)=1,JulDom1+23,JulDom1+30))</f>
        <v>24</v>
      </c>
      <c r="E390" s="16"/>
      <c r="F390" s="15">
        <f ca="1">DAY(IF(DAY(JulDom1)=1,JulDom1+24,JulDom1+31))</f>
        <v>25</v>
      </c>
      <c r="G390" s="16"/>
      <c r="H390" s="15">
        <f ca="1">DAY(IF(DAY(JulDom1)=1,JulDom1+25,JulDom1+32))</f>
        <v>26</v>
      </c>
      <c r="I390" s="16"/>
      <c r="J390" s="15">
        <f ca="1">DAY(IF(DAY(JulDom1)=1,JulDom1+26,JulDom1+33))</f>
        <v>27</v>
      </c>
      <c r="K390" s="16"/>
      <c r="L390" s="15">
        <f ca="1">DAY(IF(DAY(JulDom1)=1,JulDom1+27,JulDom1+34))</f>
        <v>28</v>
      </c>
      <c r="M390" s="16"/>
      <c r="N390" s="15">
        <f ca="1">DAY(IF(DAY(JulDom1)=1,JulDom1+28,JulDom1+35))</f>
        <v>29</v>
      </c>
      <c r="O390" s="16"/>
      <c r="P390" s="40"/>
    </row>
    <row r="391" spans="2:16" x14ac:dyDescent="0.2">
      <c r="B391" s="28" t="s">
        <v>2</v>
      </c>
      <c r="C391" s="12" t="s">
        <v>15</v>
      </c>
      <c r="D391" s="28" t="s">
        <v>2</v>
      </c>
      <c r="E391" s="12" t="s">
        <v>15</v>
      </c>
      <c r="F391" s="28" t="s">
        <v>2</v>
      </c>
      <c r="G391" s="12" t="s">
        <v>15</v>
      </c>
      <c r="H391" s="28" t="s">
        <v>2</v>
      </c>
      <c r="I391" s="12" t="s">
        <v>15</v>
      </c>
      <c r="J391" s="28" t="s">
        <v>2</v>
      </c>
      <c r="K391" s="12" t="s">
        <v>15</v>
      </c>
      <c r="L391" s="28" t="s">
        <v>2</v>
      </c>
      <c r="M391" s="12" t="s">
        <v>15</v>
      </c>
      <c r="N391" s="28" t="s">
        <v>2</v>
      </c>
      <c r="O391" s="36" t="s">
        <v>15</v>
      </c>
      <c r="P391" s="49"/>
    </row>
    <row r="392" spans="2:16" x14ac:dyDescent="0.2">
      <c r="B392" s="22"/>
      <c r="C392" s="43"/>
      <c r="D392" s="26"/>
      <c r="E392" s="43"/>
      <c r="F392" s="22"/>
      <c r="G392" s="43"/>
      <c r="H392" s="22"/>
      <c r="I392" s="43"/>
      <c r="J392" s="22"/>
      <c r="K392" s="43"/>
      <c r="L392" s="22"/>
      <c r="M392" s="43"/>
      <c r="N392" s="33"/>
      <c r="O392" s="55"/>
      <c r="P392" s="49"/>
    </row>
    <row r="393" spans="2:16" x14ac:dyDescent="0.2">
      <c r="B393" s="23"/>
      <c r="C393" s="44"/>
      <c r="D393" s="23"/>
      <c r="E393" s="44"/>
      <c r="F393" s="23"/>
      <c r="G393" s="44"/>
      <c r="H393" s="23"/>
      <c r="I393" s="44"/>
      <c r="J393" s="23"/>
      <c r="K393" s="44"/>
      <c r="L393" s="23"/>
      <c r="M393" s="44"/>
      <c r="N393" s="34"/>
      <c r="O393" s="56"/>
      <c r="P393" s="49"/>
    </row>
    <row r="394" spans="2:16" x14ac:dyDescent="0.2">
      <c r="B394" s="23"/>
      <c r="C394" s="44"/>
      <c r="D394" s="23"/>
      <c r="E394" s="44"/>
      <c r="F394" s="23"/>
      <c r="G394" s="44"/>
      <c r="H394" s="23"/>
      <c r="I394" s="44"/>
      <c r="J394" s="23"/>
      <c r="K394" s="44"/>
      <c r="L394" s="23"/>
      <c r="M394" s="44"/>
      <c r="N394" s="34"/>
      <c r="O394" s="56"/>
      <c r="P394" s="49"/>
    </row>
    <row r="395" spans="2:16" x14ac:dyDescent="0.2">
      <c r="B395" s="23"/>
      <c r="C395" s="44"/>
      <c r="D395" s="23"/>
      <c r="E395" s="44"/>
      <c r="F395" s="23"/>
      <c r="G395" s="44"/>
      <c r="H395" s="23"/>
      <c r="I395" s="44"/>
      <c r="J395" s="23"/>
      <c r="K395" s="44"/>
      <c r="L395" s="23"/>
      <c r="M395" s="44"/>
      <c r="N395" s="34"/>
      <c r="O395" s="56"/>
      <c r="P395" s="49"/>
    </row>
    <row r="396" spans="2:16" x14ac:dyDescent="0.2">
      <c r="B396" s="24"/>
      <c r="C396" s="45"/>
      <c r="D396" s="24"/>
      <c r="E396" s="45"/>
      <c r="F396" s="24"/>
      <c r="G396" s="45"/>
      <c r="H396" s="24"/>
      <c r="I396" s="45"/>
      <c r="J396" s="24"/>
      <c r="K396" s="45"/>
      <c r="L396" s="24"/>
      <c r="M396" s="45"/>
      <c r="N396" s="35"/>
      <c r="O396" s="57"/>
      <c r="P396" s="49"/>
    </row>
    <row r="397" spans="2:16" x14ac:dyDescent="0.2">
      <c r="B397" s="50" t="s">
        <v>3</v>
      </c>
      <c r="C397" s="51">
        <f>SUM(C392:C396)</f>
        <v>0</v>
      </c>
      <c r="D397" s="50"/>
      <c r="E397" s="51">
        <f>SUM(E392:E396)</f>
        <v>0</v>
      </c>
      <c r="F397" s="50"/>
      <c r="G397" s="51">
        <f>SUM(G392:G396)</f>
        <v>0</v>
      </c>
      <c r="H397" s="50"/>
      <c r="I397" s="51">
        <f>SUM(I392:I396)</f>
        <v>0</v>
      </c>
      <c r="J397" s="50"/>
      <c r="K397" s="51">
        <f>SUM(K392:K396)</f>
        <v>0</v>
      </c>
      <c r="L397" s="50"/>
      <c r="M397" s="51">
        <f>SUM(M392:M396)</f>
        <v>0</v>
      </c>
      <c r="N397" s="50"/>
      <c r="O397" s="52">
        <f>SUM(O392:O396)</f>
        <v>0</v>
      </c>
      <c r="P397" s="53">
        <f ca="1">SUMIF(B390:N390,"&gt;="&amp;15,C397:O397)</f>
        <v>0</v>
      </c>
    </row>
    <row r="398" spans="2:16" x14ac:dyDescent="0.2">
      <c r="B398" s="58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58"/>
    </row>
    <row r="399" spans="2:16" ht="15" x14ac:dyDescent="0.2">
      <c r="B399" s="15">
        <f ca="1">DAY(IF(DAY(JulDom1)=1,JulDom1+29,JulDom1+36))</f>
        <v>30</v>
      </c>
      <c r="C399" s="14"/>
      <c r="D399" s="15">
        <f ca="1">DAY(IF(DAY(JulDom1)=1,JulDom1+30,JulDom1+37))</f>
        <v>31</v>
      </c>
      <c r="E399" s="16"/>
      <c r="F399" s="13">
        <f ca="1">DAY(IF(DAY(JulDom1)=1,JulDom1+31,JulDom1+38))</f>
        <v>1</v>
      </c>
      <c r="G399" s="16"/>
      <c r="H399" s="15">
        <f ca="1">DAY(IF(DAY(JulDom1)=1,JulDom1+32,JulDom1+39))</f>
        <v>2</v>
      </c>
      <c r="I399" s="16"/>
      <c r="J399" s="15">
        <f ca="1">DAY(IF(DAY(JulDom1)=1,JulDom1+33,JulDom1+40))</f>
        <v>3</v>
      </c>
      <c r="K399" s="16"/>
      <c r="L399" s="15">
        <f ca="1">DAY(IF(DAY(JulDom1)=1,JulDom1+34,JulDom1+41))</f>
        <v>4</v>
      </c>
      <c r="M399" s="16"/>
      <c r="N399" s="15">
        <f ca="1">DAY(IF(DAY(JulDom1)=1,JulDom1+35,JulDom1+42))</f>
        <v>5</v>
      </c>
      <c r="O399" s="16"/>
      <c r="P399" s="40"/>
    </row>
    <row r="400" spans="2:16" x14ac:dyDescent="0.2">
      <c r="B400" s="28" t="s">
        <v>2</v>
      </c>
      <c r="C400" s="12" t="s">
        <v>15</v>
      </c>
      <c r="D400" s="28" t="s">
        <v>2</v>
      </c>
      <c r="E400" s="12" t="s">
        <v>15</v>
      </c>
      <c r="F400" s="28" t="s">
        <v>2</v>
      </c>
      <c r="G400" s="12" t="s">
        <v>15</v>
      </c>
      <c r="H400" s="28" t="s">
        <v>2</v>
      </c>
      <c r="I400" s="12" t="s">
        <v>15</v>
      </c>
      <c r="J400" s="28" t="s">
        <v>2</v>
      </c>
      <c r="K400" s="12" t="s">
        <v>15</v>
      </c>
      <c r="L400" s="28" t="s">
        <v>2</v>
      </c>
      <c r="M400" s="12" t="s">
        <v>15</v>
      </c>
      <c r="N400" s="28" t="s">
        <v>2</v>
      </c>
      <c r="O400" s="36" t="s">
        <v>15</v>
      </c>
      <c r="P400" s="49"/>
    </row>
    <row r="401" spans="2:16" x14ac:dyDescent="0.2">
      <c r="B401" s="22"/>
      <c r="C401" s="43"/>
      <c r="D401" s="26"/>
      <c r="E401" s="43"/>
      <c r="F401" s="22"/>
      <c r="G401" s="43"/>
      <c r="H401" s="22"/>
      <c r="I401" s="43"/>
      <c r="J401" s="22"/>
      <c r="K401" s="43"/>
      <c r="L401" s="22"/>
      <c r="M401" s="43"/>
      <c r="N401" s="22"/>
      <c r="O401" s="46"/>
      <c r="P401" s="49"/>
    </row>
    <row r="402" spans="2:16" x14ac:dyDescent="0.2">
      <c r="B402" s="23"/>
      <c r="C402" s="44"/>
      <c r="D402" s="23"/>
      <c r="E402" s="44"/>
      <c r="F402" s="23"/>
      <c r="G402" s="44"/>
      <c r="H402" s="23"/>
      <c r="I402" s="44"/>
      <c r="J402" s="23"/>
      <c r="K402" s="44"/>
      <c r="L402" s="23"/>
      <c r="M402" s="44"/>
      <c r="N402" s="23"/>
      <c r="O402" s="47"/>
      <c r="P402" s="49"/>
    </row>
    <row r="403" spans="2:16" x14ac:dyDescent="0.2">
      <c r="B403" s="23"/>
      <c r="C403" s="44"/>
      <c r="D403" s="23"/>
      <c r="E403" s="44"/>
      <c r="F403" s="23"/>
      <c r="G403" s="44"/>
      <c r="H403" s="23"/>
      <c r="I403" s="44"/>
      <c r="J403" s="23"/>
      <c r="K403" s="44"/>
      <c r="L403" s="23"/>
      <c r="M403" s="44"/>
      <c r="N403" s="23"/>
      <c r="O403" s="47"/>
      <c r="P403" s="49"/>
    </row>
    <row r="404" spans="2:16" x14ac:dyDescent="0.2">
      <c r="B404" s="23"/>
      <c r="C404" s="44"/>
      <c r="D404" s="23"/>
      <c r="E404" s="44"/>
      <c r="F404" s="23"/>
      <c r="G404" s="44"/>
      <c r="H404" s="23"/>
      <c r="I404" s="44"/>
      <c r="J404" s="23"/>
      <c r="K404" s="44"/>
      <c r="L404" s="23"/>
      <c r="M404" s="44"/>
      <c r="N404" s="23"/>
      <c r="O404" s="47"/>
      <c r="P404" s="49"/>
    </row>
    <row r="405" spans="2:16" x14ac:dyDescent="0.2">
      <c r="B405" s="24"/>
      <c r="C405" s="45"/>
      <c r="D405" s="24"/>
      <c r="E405" s="45"/>
      <c r="F405" s="24"/>
      <c r="G405" s="45"/>
      <c r="H405" s="24"/>
      <c r="I405" s="45"/>
      <c r="J405" s="24"/>
      <c r="K405" s="45"/>
      <c r="L405" s="24"/>
      <c r="M405" s="45"/>
      <c r="N405" s="24"/>
      <c r="O405" s="48"/>
      <c r="P405" s="49"/>
    </row>
    <row r="406" spans="2:16" x14ac:dyDescent="0.2">
      <c r="B406" s="50" t="s">
        <v>3</v>
      </c>
      <c r="C406" s="51">
        <f>SUM(C401:C405)</f>
        <v>0</v>
      </c>
      <c r="D406" s="50"/>
      <c r="E406" s="51">
        <f>SUM(E401:E405)</f>
        <v>0</v>
      </c>
      <c r="F406" s="50"/>
      <c r="G406" s="51">
        <f>SUM(G401:G405)</f>
        <v>0</v>
      </c>
      <c r="H406" s="50"/>
      <c r="I406" s="51">
        <f>SUM(I401:I405)</f>
        <v>0</v>
      </c>
      <c r="J406" s="50"/>
      <c r="K406" s="51">
        <f>SUM(K401:K405)</f>
        <v>0</v>
      </c>
      <c r="L406" s="50"/>
      <c r="M406" s="51">
        <f>SUM(M401:M405)</f>
        <v>0</v>
      </c>
      <c r="N406" s="50"/>
      <c r="O406" s="52">
        <f>SUM(O401:O405)</f>
        <v>0</v>
      </c>
      <c r="P406" s="53">
        <f ca="1">SUMIF(B399:N399,"&gt;="&amp;15,C406:O406)</f>
        <v>0</v>
      </c>
    </row>
    <row r="407" spans="2:16" ht="17.25" customHeight="1" x14ac:dyDescent="0.2">
      <c r="B407" s="59"/>
      <c r="P407" s="59"/>
    </row>
    <row r="408" spans="2:16" ht="12" x14ac:dyDescent="0.2">
      <c r="B408" s="69" t="s">
        <v>10</v>
      </c>
      <c r="C408" s="69"/>
      <c r="D408" s="69"/>
      <c r="E408" s="69"/>
      <c r="F408"/>
      <c r="G408" s="7"/>
      <c r="H408"/>
      <c r="I408" s="7"/>
      <c r="J408"/>
      <c r="K408" s="7"/>
      <c r="L408" s="70" t="s">
        <v>24</v>
      </c>
      <c r="M408" s="70"/>
      <c r="N408" s="70" t="s">
        <v>26</v>
      </c>
      <c r="O408" s="70"/>
      <c r="P408"/>
    </row>
    <row r="409" spans="2:16" ht="25.5" customHeight="1" x14ac:dyDescent="0.2">
      <c r="B409" s="69"/>
      <c r="C409" s="69"/>
      <c r="D409" s="69"/>
      <c r="E409" s="69"/>
      <c r="F409" s="4">
        <f ca="1">WEEKDAY(DATEVALUE("1 "&amp;B408&amp;" "&amp;Year1))</f>
        <v>4</v>
      </c>
      <c r="G409" s="7"/>
      <c r="H409"/>
      <c r="I409" s="9"/>
      <c r="J409" s="10"/>
      <c r="K409" s="7"/>
      <c r="L409" s="71">
        <f ca="1">SUM(P419,P428,P437,P446,P455,P464)</f>
        <v>0</v>
      </c>
      <c r="M409" s="72"/>
      <c r="N409" s="71">
        <f ca="1">SUM(P:P)</f>
        <v>439.95</v>
      </c>
      <c r="O409" s="73"/>
      <c r="P409"/>
    </row>
    <row r="410" spans="2:16" ht="9" customHeight="1" x14ac:dyDescent="0.2">
      <c r="B410" s="60">
        <v>1</v>
      </c>
      <c r="C410" s="60"/>
      <c r="D410" s="60">
        <v>2</v>
      </c>
      <c r="E410" s="60"/>
      <c r="F410" s="60">
        <v>3</v>
      </c>
      <c r="G410" s="60"/>
      <c r="H410" s="60">
        <v>4</v>
      </c>
      <c r="I410" s="60"/>
      <c r="J410" s="60">
        <v>5</v>
      </c>
      <c r="K410" s="60"/>
      <c r="L410" s="60">
        <v>6</v>
      </c>
      <c r="M410" s="60"/>
      <c r="N410" s="60">
        <v>7</v>
      </c>
      <c r="O410" s="60"/>
      <c r="P410" s="2"/>
    </row>
    <row r="411" spans="2:16" ht="15" customHeight="1" x14ac:dyDescent="0.2">
      <c r="B411" s="61" t="s">
        <v>1</v>
      </c>
      <c r="C411" s="62"/>
      <c r="D411" s="63" t="s">
        <v>16</v>
      </c>
      <c r="E411" s="64" t="e">
        <f ca="1">IF(WEEKDAY(DATEVALUE(Month1&amp;" 1, "&amp;Year1))=COLUMN(#REF!),1,IF(LEN(C411)&gt;0,C411+1,""))</f>
        <v>#NAME?</v>
      </c>
      <c r="F411" s="62" t="s">
        <v>17</v>
      </c>
      <c r="G411" s="62" t="e">
        <f ca="1">IF(WEEKDAY(DATEVALUE(Month1&amp;" 1, "&amp;Year1))=COLUMN(#REF!),1,IF(LEN(E411)&gt;0,E411+1,""))</f>
        <v>#NAME?</v>
      </c>
      <c r="H411" s="63" t="s">
        <v>19</v>
      </c>
      <c r="I411" s="64" t="e">
        <f ca="1">IF(WEEKDAY(DATEVALUE(Month1&amp;" 1, "&amp;Year1))=COLUMN(#REF!),1,IF(LEN(G411)&gt;0,G411+1,""))</f>
        <v>#NAME?</v>
      </c>
      <c r="J411" s="65" t="s">
        <v>23</v>
      </c>
      <c r="K411" s="66" t="e">
        <f ca="1">IF(WEEKDAY(DATEVALUE(Month1&amp;" 1, "&amp;Year1))=COLUMN(#REF!),1,IF(LEN(I411)&gt;0,I411+1,""))</f>
        <v>#NAME?</v>
      </c>
      <c r="L411" s="67" t="s">
        <v>25</v>
      </c>
      <c r="M411" s="68" t="e">
        <f ca="1">IF(WEEKDAY(DATEVALUE(Month1&amp;" 1, "&amp;Year1))=COLUMN(#REF!),1,IF(LEN(K411)&gt;0,K411+1,""))</f>
        <v>#NAME?</v>
      </c>
      <c r="N411" s="67" t="s">
        <v>27</v>
      </c>
      <c r="O411" s="68" t="e">
        <f ca="1">IF(WEEKDAY(DATEVALUE(Month1&amp;" 1, "&amp;Year1))=COLUMN(#REF!),1,IF(LEN(M411)&gt;0,M411+1,""))</f>
        <v>#NAME?</v>
      </c>
      <c r="P411" s="37" t="s">
        <v>28</v>
      </c>
    </row>
    <row r="412" spans="2:16" ht="15" x14ac:dyDescent="0.2">
      <c r="B412" s="19">
        <f ca="1">DAY(IF(DAY(AgoDom1)=1,AgoDom1-6,AgoDom1+1))</f>
        <v>30</v>
      </c>
      <c r="C412" s="21"/>
      <c r="D412" s="27">
        <f ca="1">DAY(IF(DAY(AgoDom1)=1,AgoDom1-5,AgoDom1+2))</f>
        <v>31</v>
      </c>
      <c r="E412" s="21"/>
      <c r="F412" s="27">
        <f ca="1">DAY(IF(DAY(AgoDom1)=1,AgoDom1-4,AgoDom1+3))</f>
        <v>1</v>
      </c>
      <c r="G412" s="21"/>
      <c r="H412" s="27">
        <f ca="1">DAY(IF(DAY(AgoDom1)=1,AgoDom1-3,AgoDom1+4))</f>
        <v>2</v>
      </c>
      <c r="I412" s="21"/>
      <c r="J412" s="27">
        <f ca="1">DAY(IF(DAY(AgoDom1)=1,AgoDom1-2,AgoDom1+5))</f>
        <v>3</v>
      </c>
      <c r="K412" s="21"/>
      <c r="L412" s="27">
        <f ca="1">DAY(IF(DAY(AgoDom1)=1,AgoDom1-1,AgoDom1+6))</f>
        <v>4</v>
      </c>
      <c r="M412" s="21"/>
      <c r="N412" s="32">
        <f ca="1">DAY(IF(DAY(AgoDom1)=1,AgoDom1,AgoDom1+7))</f>
        <v>5</v>
      </c>
      <c r="O412" s="20"/>
      <c r="P412" s="38"/>
    </row>
    <row r="413" spans="2:16" x14ac:dyDescent="0.2">
      <c r="B413" s="17" t="s">
        <v>2</v>
      </c>
      <c r="C413" s="18" t="s">
        <v>15</v>
      </c>
      <c r="D413" s="25" t="s">
        <v>2</v>
      </c>
      <c r="E413" s="18" t="s">
        <v>15</v>
      </c>
      <c r="F413" s="25" t="s">
        <v>2</v>
      </c>
      <c r="G413" s="18" t="s">
        <v>15</v>
      </c>
      <c r="H413" s="25" t="s">
        <v>2</v>
      </c>
      <c r="I413" s="18" t="s">
        <v>15</v>
      </c>
      <c r="J413" s="25" t="s">
        <v>2</v>
      </c>
      <c r="K413" s="18" t="s">
        <v>15</v>
      </c>
      <c r="L413" s="25" t="s">
        <v>2</v>
      </c>
      <c r="M413" s="18" t="s">
        <v>15</v>
      </c>
      <c r="N413" s="28" t="s">
        <v>2</v>
      </c>
      <c r="O413" s="41" t="s">
        <v>15</v>
      </c>
      <c r="P413" s="49"/>
    </row>
    <row r="414" spans="2:16" x14ac:dyDescent="0.2">
      <c r="B414" s="22"/>
      <c r="C414" s="43"/>
      <c r="D414" s="26"/>
      <c r="E414" s="43"/>
      <c r="F414" s="22"/>
      <c r="G414" s="43"/>
      <c r="H414" s="22"/>
      <c r="I414" s="43"/>
      <c r="J414" s="22"/>
      <c r="K414" s="43"/>
      <c r="L414" s="22"/>
      <c r="M414" s="43"/>
      <c r="N414" s="22"/>
      <c r="O414" s="46"/>
      <c r="P414" s="49"/>
    </row>
    <row r="415" spans="2:16" x14ac:dyDescent="0.2">
      <c r="B415" s="23"/>
      <c r="C415" s="44"/>
      <c r="D415" s="23"/>
      <c r="E415" s="44"/>
      <c r="F415" s="23"/>
      <c r="G415" s="44"/>
      <c r="H415" s="23"/>
      <c r="I415" s="44"/>
      <c r="J415" s="23"/>
      <c r="K415" s="44"/>
      <c r="L415" s="23"/>
      <c r="M415" s="44"/>
      <c r="N415" s="23"/>
      <c r="O415" s="47"/>
      <c r="P415" s="49"/>
    </row>
    <row r="416" spans="2:16" x14ac:dyDescent="0.2">
      <c r="B416" s="23"/>
      <c r="C416" s="44"/>
      <c r="D416" s="23"/>
      <c r="E416" s="44"/>
      <c r="F416" s="23"/>
      <c r="G416" s="44"/>
      <c r="H416" s="23"/>
      <c r="I416" s="44"/>
      <c r="J416" s="23"/>
      <c r="K416" s="44"/>
      <c r="L416" s="23"/>
      <c r="M416" s="44"/>
      <c r="N416" s="23"/>
      <c r="O416" s="47"/>
      <c r="P416" s="49"/>
    </row>
    <row r="417" spans="2:16" x14ac:dyDescent="0.2">
      <c r="B417" s="23"/>
      <c r="C417" s="44"/>
      <c r="D417" s="23"/>
      <c r="E417" s="44"/>
      <c r="F417" s="23"/>
      <c r="G417" s="44"/>
      <c r="H417" s="23"/>
      <c r="I417" s="44"/>
      <c r="J417" s="23"/>
      <c r="K417" s="44"/>
      <c r="L417" s="23"/>
      <c r="M417" s="44"/>
      <c r="N417" s="23"/>
      <c r="O417" s="47"/>
      <c r="P417" s="49"/>
    </row>
    <row r="418" spans="2:16" x14ac:dyDescent="0.2">
      <c r="B418" s="24"/>
      <c r="C418" s="45"/>
      <c r="D418" s="24"/>
      <c r="E418" s="45"/>
      <c r="F418" s="24"/>
      <c r="G418" s="45"/>
      <c r="H418" s="24"/>
      <c r="I418" s="45"/>
      <c r="J418" s="24"/>
      <c r="K418" s="45"/>
      <c r="L418" s="24"/>
      <c r="M418" s="45"/>
      <c r="N418" s="24"/>
      <c r="O418" s="48"/>
      <c r="P418" s="49"/>
    </row>
    <row r="419" spans="2:16" x14ac:dyDescent="0.2">
      <c r="B419" s="50" t="s">
        <v>3</v>
      </c>
      <c r="C419" s="51">
        <f>SUM(C414:C418)</f>
        <v>0</v>
      </c>
      <c r="D419" s="50"/>
      <c r="E419" s="51">
        <f>SUM(E414:E418)</f>
        <v>0</v>
      </c>
      <c r="F419" s="50"/>
      <c r="G419" s="51">
        <f>SUM(G414:G418)</f>
        <v>0</v>
      </c>
      <c r="H419" s="50"/>
      <c r="I419" s="51">
        <f>SUM(I414:I418)</f>
        <v>0</v>
      </c>
      <c r="J419" s="50"/>
      <c r="K419" s="51">
        <f>SUM(K414:K418)</f>
        <v>0</v>
      </c>
      <c r="L419" s="50"/>
      <c r="M419" s="51">
        <f>SUM(M414:M418)</f>
        <v>0</v>
      </c>
      <c r="N419" s="50"/>
      <c r="O419" s="52">
        <f>SUM(O414:O418)</f>
        <v>0</v>
      </c>
      <c r="P419" s="53">
        <f ca="1">SUMIF(B412:N412,"&lt;8",C419:O419)</f>
        <v>0</v>
      </c>
    </row>
    <row r="420" spans="2:16" x14ac:dyDescent="0.2">
      <c r="B420" s="58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58"/>
    </row>
    <row r="421" spans="2:16" ht="15" x14ac:dyDescent="0.2">
      <c r="B421" s="15">
        <f ca="1">N412+1</f>
        <v>6</v>
      </c>
      <c r="C421" s="16"/>
      <c r="D421" s="15">
        <f ca="1">B421+1</f>
        <v>7</v>
      </c>
      <c r="E421" s="16"/>
      <c r="F421" s="15">
        <f ca="1">D421+1</f>
        <v>8</v>
      </c>
      <c r="G421" s="16"/>
      <c r="H421" s="15">
        <f ca="1">F421+1</f>
        <v>9</v>
      </c>
      <c r="I421" s="16"/>
      <c r="J421" s="15">
        <f ca="1">H421+1</f>
        <v>10</v>
      </c>
      <c r="K421" s="16"/>
      <c r="L421" s="15">
        <f ca="1">J421+1</f>
        <v>11</v>
      </c>
      <c r="M421" s="16"/>
      <c r="N421" s="15">
        <f ca="1">L421+1</f>
        <v>12</v>
      </c>
      <c r="O421" s="16"/>
      <c r="P421" s="39"/>
    </row>
    <row r="422" spans="2:16" x14ac:dyDescent="0.2">
      <c r="B422" s="28" t="s">
        <v>2</v>
      </c>
      <c r="C422" s="12" t="s">
        <v>15</v>
      </c>
      <c r="D422" s="28" t="s">
        <v>2</v>
      </c>
      <c r="E422" s="12" t="s">
        <v>15</v>
      </c>
      <c r="F422" s="28" t="s">
        <v>2</v>
      </c>
      <c r="G422" s="12" t="s">
        <v>15</v>
      </c>
      <c r="H422" s="28" t="s">
        <v>2</v>
      </c>
      <c r="I422" s="12" t="s">
        <v>15</v>
      </c>
      <c r="J422" s="28" t="s">
        <v>2</v>
      </c>
      <c r="K422" s="12" t="s">
        <v>15</v>
      </c>
      <c r="L422" s="28" t="s">
        <v>2</v>
      </c>
      <c r="M422" s="12" t="s">
        <v>15</v>
      </c>
      <c r="N422" s="28" t="s">
        <v>2</v>
      </c>
      <c r="O422" s="36" t="s">
        <v>15</v>
      </c>
      <c r="P422" s="49"/>
    </row>
    <row r="423" spans="2:16" x14ac:dyDescent="0.2">
      <c r="B423" s="29"/>
      <c r="C423" s="43"/>
      <c r="D423" s="29"/>
      <c r="E423" s="43"/>
      <c r="F423" s="29"/>
      <c r="G423" s="43"/>
      <c r="H423" s="29"/>
      <c r="I423" s="43"/>
      <c r="J423" s="29"/>
      <c r="K423" s="43"/>
      <c r="L423" s="29"/>
      <c r="M423" s="43"/>
      <c r="N423" s="29"/>
      <c r="O423" s="46"/>
      <c r="P423" s="49"/>
    </row>
    <row r="424" spans="2:16" x14ac:dyDescent="0.2">
      <c r="B424" s="30"/>
      <c r="C424" s="44"/>
      <c r="D424" s="30"/>
      <c r="E424" s="44"/>
      <c r="F424" s="30"/>
      <c r="G424" s="44"/>
      <c r="H424" s="30"/>
      <c r="I424" s="44"/>
      <c r="J424" s="30"/>
      <c r="K424" s="44"/>
      <c r="L424" s="30"/>
      <c r="M424" s="44"/>
      <c r="N424" s="30"/>
      <c r="O424" s="47"/>
      <c r="P424" s="49"/>
    </row>
    <row r="425" spans="2:16" x14ac:dyDescent="0.2">
      <c r="B425" s="30"/>
      <c r="C425" s="44"/>
      <c r="D425" s="30"/>
      <c r="E425" s="44"/>
      <c r="F425" s="30"/>
      <c r="G425" s="44"/>
      <c r="H425" s="30"/>
      <c r="I425" s="44"/>
      <c r="J425" s="30"/>
      <c r="K425" s="44"/>
      <c r="L425" s="30"/>
      <c r="M425" s="44"/>
      <c r="N425" s="30"/>
      <c r="O425" s="47"/>
      <c r="P425" s="49"/>
    </row>
    <row r="426" spans="2:16" x14ac:dyDescent="0.2">
      <c r="B426" s="30"/>
      <c r="C426" s="44"/>
      <c r="D426" s="30"/>
      <c r="E426" s="44"/>
      <c r="F426" s="30"/>
      <c r="G426" s="44"/>
      <c r="H426" s="30"/>
      <c r="I426" s="44"/>
      <c r="J426" s="30"/>
      <c r="K426" s="44"/>
      <c r="L426" s="30"/>
      <c r="M426" s="44"/>
      <c r="N426" s="30"/>
      <c r="O426" s="47"/>
      <c r="P426" s="49"/>
    </row>
    <row r="427" spans="2:16" x14ac:dyDescent="0.2">
      <c r="B427" s="31"/>
      <c r="C427" s="45"/>
      <c r="D427" s="31"/>
      <c r="E427" s="45"/>
      <c r="F427" s="31"/>
      <c r="G427" s="45"/>
      <c r="H427" s="31"/>
      <c r="I427" s="45"/>
      <c r="J427" s="31"/>
      <c r="K427" s="45"/>
      <c r="L427" s="31"/>
      <c r="M427" s="45"/>
      <c r="N427" s="31"/>
      <c r="O427" s="48"/>
      <c r="P427" s="49"/>
    </row>
    <row r="428" spans="2:16" x14ac:dyDescent="0.2">
      <c r="B428" s="50" t="s">
        <v>3</v>
      </c>
      <c r="C428" s="51">
        <f>SUM(C423:C427)</f>
        <v>0</v>
      </c>
      <c r="D428" s="50"/>
      <c r="E428" s="51">
        <f>SUM(E423:E427)</f>
        <v>0</v>
      </c>
      <c r="F428" s="50"/>
      <c r="G428" s="51">
        <f>SUM(G423:G427)</f>
        <v>0</v>
      </c>
      <c r="H428" s="50"/>
      <c r="I428" s="51">
        <f>SUM(I423:I427)</f>
        <v>0</v>
      </c>
      <c r="J428" s="50"/>
      <c r="K428" s="51">
        <f>SUM(K423:K427)</f>
        <v>0</v>
      </c>
      <c r="L428" s="50"/>
      <c r="M428" s="51">
        <f>SUM(M423:M427)</f>
        <v>0</v>
      </c>
      <c r="N428" s="50"/>
      <c r="O428" s="52">
        <f>SUM(O423:O427)</f>
        <v>0</v>
      </c>
      <c r="P428" s="53">
        <f>SUM(C428,E428,G428,I428,K428,M428,O428)</f>
        <v>0</v>
      </c>
    </row>
    <row r="429" spans="2:16" x14ac:dyDescent="0.2">
      <c r="B429" s="58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58"/>
    </row>
    <row r="430" spans="2:16" ht="15" x14ac:dyDescent="0.2">
      <c r="B430" s="15">
        <f ca="1">N421+1</f>
        <v>13</v>
      </c>
      <c r="C430" s="16"/>
      <c r="D430" s="15">
        <f ca="1">B430+1</f>
        <v>14</v>
      </c>
      <c r="E430" s="16"/>
      <c r="F430" s="15">
        <f ca="1">D430+1</f>
        <v>15</v>
      </c>
      <c r="G430" s="16"/>
      <c r="H430" s="15">
        <f ca="1">F430+1</f>
        <v>16</v>
      </c>
      <c r="I430" s="16"/>
      <c r="J430" s="15">
        <f ca="1">H430+1</f>
        <v>17</v>
      </c>
      <c r="K430" s="16"/>
      <c r="L430" s="15">
        <f ca="1">J430+1</f>
        <v>18</v>
      </c>
      <c r="M430" s="16"/>
      <c r="N430" s="15">
        <f ca="1">L430+1</f>
        <v>19</v>
      </c>
      <c r="O430" s="16"/>
      <c r="P430" s="39"/>
    </row>
    <row r="431" spans="2:16" x14ac:dyDescent="0.2">
      <c r="B431" s="28" t="s">
        <v>2</v>
      </c>
      <c r="C431" s="12" t="s">
        <v>15</v>
      </c>
      <c r="D431" s="28" t="s">
        <v>2</v>
      </c>
      <c r="E431" s="12" t="s">
        <v>15</v>
      </c>
      <c r="F431" s="28" t="s">
        <v>2</v>
      </c>
      <c r="G431" s="12" t="s">
        <v>15</v>
      </c>
      <c r="H431" s="28" t="s">
        <v>2</v>
      </c>
      <c r="I431" s="12" t="s">
        <v>15</v>
      </c>
      <c r="J431" s="28" t="s">
        <v>2</v>
      </c>
      <c r="K431" s="12" t="s">
        <v>15</v>
      </c>
      <c r="L431" s="28" t="s">
        <v>2</v>
      </c>
      <c r="M431" s="12" t="s">
        <v>15</v>
      </c>
      <c r="N431" s="28" t="s">
        <v>2</v>
      </c>
      <c r="O431" s="36" t="s">
        <v>15</v>
      </c>
      <c r="P431" s="49"/>
    </row>
    <row r="432" spans="2:16" x14ac:dyDescent="0.2">
      <c r="B432" s="29"/>
      <c r="C432" s="43"/>
      <c r="D432" s="29"/>
      <c r="E432" s="43"/>
      <c r="F432" s="29"/>
      <c r="G432" s="43"/>
      <c r="H432" s="29"/>
      <c r="I432" s="43"/>
      <c r="J432" s="29"/>
      <c r="K432" s="43"/>
      <c r="L432" s="29"/>
      <c r="M432" s="43"/>
      <c r="N432" s="29"/>
      <c r="O432" s="46"/>
      <c r="P432" s="49"/>
    </row>
    <row r="433" spans="2:16" x14ac:dyDescent="0.2">
      <c r="B433" s="30"/>
      <c r="C433" s="44"/>
      <c r="D433" s="30"/>
      <c r="E433" s="44"/>
      <c r="F433" s="30"/>
      <c r="G433" s="44"/>
      <c r="H433" s="30"/>
      <c r="I433" s="44"/>
      <c r="J433" s="30"/>
      <c r="K433" s="44"/>
      <c r="L433" s="30"/>
      <c r="M433" s="44"/>
      <c r="N433" s="30"/>
      <c r="O433" s="47"/>
      <c r="P433" s="49"/>
    </row>
    <row r="434" spans="2:16" x14ac:dyDescent="0.2">
      <c r="B434" s="30"/>
      <c r="C434" s="44"/>
      <c r="D434" s="30"/>
      <c r="E434" s="44"/>
      <c r="F434" s="30"/>
      <c r="G434" s="44"/>
      <c r="H434" s="30"/>
      <c r="I434" s="44"/>
      <c r="J434" s="30"/>
      <c r="K434" s="44"/>
      <c r="L434" s="30"/>
      <c r="M434" s="44"/>
      <c r="N434" s="30"/>
      <c r="O434" s="47"/>
      <c r="P434" s="49"/>
    </row>
    <row r="435" spans="2:16" x14ac:dyDescent="0.2">
      <c r="B435" s="30"/>
      <c r="C435" s="44"/>
      <c r="D435" s="30"/>
      <c r="E435" s="44"/>
      <c r="F435" s="30"/>
      <c r="G435" s="44"/>
      <c r="H435" s="30"/>
      <c r="I435" s="44"/>
      <c r="J435" s="30"/>
      <c r="K435" s="44"/>
      <c r="L435" s="30"/>
      <c r="M435" s="44"/>
      <c r="N435" s="30"/>
      <c r="O435" s="47"/>
      <c r="P435" s="49"/>
    </row>
    <row r="436" spans="2:16" x14ac:dyDescent="0.2">
      <c r="B436" s="31"/>
      <c r="C436" s="45"/>
      <c r="D436" s="31"/>
      <c r="E436" s="45"/>
      <c r="F436" s="31"/>
      <c r="G436" s="45"/>
      <c r="H436" s="31"/>
      <c r="I436" s="45"/>
      <c r="J436" s="31"/>
      <c r="K436" s="45"/>
      <c r="L436" s="31"/>
      <c r="M436" s="45"/>
      <c r="N436" s="31"/>
      <c r="O436" s="48"/>
      <c r="P436" s="49"/>
    </row>
    <row r="437" spans="2:16" x14ac:dyDescent="0.2">
      <c r="B437" s="54" t="s">
        <v>3</v>
      </c>
      <c r="C437" s="51">
        <f>SUM(C432:C436)</f>
        <v>0</v>
      </c>
      <c r="D437" s="50"/>
      <c r="E437" s="51">
        <f>SUM(E432:E436)</f>
        <v>0</v>
      </c>
      <c r="F437" s="50"/>
      <c r="G437" s="51">
        <f>SUM(G432:G436)</f>
        <v>0</v>
      </c>
      <c r="H437" s="50"/>
      <c r="I437" s="51">
        <f>SUM(I432:I436)</f>
        <v>0</v>
      </c>
      <c r="J437" s="50"/>
      <c r="K437" s="51">
        <f>SUM(K432:K436)</f>
        <v>0</v>
      </c>
      <c r="L437" s="50"/>
      <c r="M437" s="51">
        <f>SUM(M432:M436)</f>
        <v>0</v>
      </c>
      <c r="N437" s="50"/>
      <c r="O437" s="52">
        <f>SUM(O432:O436)</f>
        <v>0</v>
      </c>
      <c r="P437" s="53">
        <f>SUM(C437,E437,G437,I437,K437,M437,O437)</f>
        <v>0</v>
      </c>
    </row>
    <row r="438" spans="2:16" x14ac:dyDescent="0.2">
      <c r="B438" s="58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58"/>
    </row>
    <row r="439" spans="2:16" ht="15" x14ac:dyDescent="0.2">
      <c r="B439" s="15">
        <f ca="1">N430+1</f>
        <v>20</v>
      </c>
      <c r="C439" s="16"/>
      <c r="D439" s="15">
        <f ca="1">B439+1</f>
        <v>21</v>
      </c>
      <c r="E439" s="16"/>
      <c r="F439" s="15">
        <f ca="1">D439+1</f>
        <v>22</v>
      </c>
      <c r="G439" s="16"/>
      <c r="H439" s="15">
        <f ca="1">F439+1</f>
        <v>23</v>
      </c>
      <c r="I439" s="16"/>
      <c r="J439" s="15">
        <f ca="1">H439+1</f>
        <v>24</v>
      </c>
      <c r="K439" s="16"/>
      <c r="L439" s="15">
        <f ca="1">J439+1</f>
        <v>25</v>
      </c>
      <c r="M439" s="16"/>
      <c r="N439" s="15">
        <f ca="1">L439+1</f>
        <v>26</v>
      </c>
      <c r="O439" s="16"/>
      <c r="P439" s="39"/>
    </row>
    <row r="440" spans="2:16" x14ac:dyDescent="0.2">
      <c r="B440" s="28" t="s">
        <v>2</v>
      </c>
      <c r="C440" s="12" t="s">
        <v>15</v>
      </c>
      <c r="D440" s="28" t="s">
        <v>2</v>
      </c>
      <c r="E440" s="12" t="s">
        <v>15</v>
      </c>
      <c r="F440" s="28" t="s">
        <v>2</v>
      </c>
      <c r="G440" s="12" t="s">
        <v>15</v>
      </c>
      <c r="H440" s="28" t="s">
        <v>2</v>
      </c>
      <c r="I440" s="12" t="s">
        <v>15</v>
      </c>
      <c r="J440" s="28" t="s">
        <v>2</v>
      </c>
      <c r="K440" s="12" t="s">
        <v>15</v>
      </c>
      <c r="L440" s="28" t="s">
        <v>2</v>
      </c>
      <c r="M440" s="12" t="s">
        <v>15</v>
      </c>
      <c r="N440" s="28" t="s">
        <v>2</v>
      </c>
      <c r="O440" s="36" t="s">
        <v>15</v>
      </c>
      <c r="P440" s="49"/>
    </row>
    <row r="441" spans="2:16" x14ac:dyDescent="0.2">
      <c r="B441" s="29"/>
      <c r="C441" s="43"/>
      <c r="D441" s="29"/>
      <c r="E441" s="43"/>
      <c r="F441" s="29"/>
      <c r="G441" s="43"/>
      <c r="H441" s="29"/>
      <c r="I441" s="43"/>
      <c r="J441" s="29"/>
      <c r="K441" s="43"/>
      <c r="L441" s="29"/>
      <c r="M441" s="43"/>
      <c r="N441" s="29"/>
      <c r="O441" s="46"/>
      <c r="P441" s="49"/>
    </row>
    <row r="442" spans="2:16" x14ac:dyDescent="0.2">
      <c r="B442" s="30"/>
      <c r="C442" s="44"/>
      <c r="D442" s="30"/>
      <c r="E442" s="44"/>
      <c r="F442" s="30"/>
      <c r="G442" s="44"/>
      <c r="H442" s="30"/>
      <c r="I442" s="44"/>
      <c r="J442" s="30"/>
      <c r="K442" s="44"/>
      <c r="L442" s="30"/>
      <c r="M442" s="44"/>
      <c r="N442" s="30"/>
      <c r="O442" s="47"/>
      <c r="P442" s="49"/>
    </row>
    <row r="443" spans="2:16" x14ac:dyDescent="0.2">
      <c r="B443" s="30"/>
      <c r="C443" s="44"/>
      <c r="D443" s="30"/>
      <c r="E443" s="44"/>
      <c r="F443" s="30"/>
      <c r="G443" s="44"/>
      <c r="H443" s="30"/>
      <c r="I443" s="44"/>
      <c r="J443" s="30"/>
      <c r="K443" s="44"/>
      <c r="L443" s="30"/>
      <c r="M443" s="44"/>
      <c r="N443" s="30"/>
      <c r="O443" s="47"/>
      <c r="P443" s="49"/>
    </row>
    <row r="444" spans="2:16" x14ac:dyDescent="0.2">
      <c r="B444" s="30"/>
      <c r="C444" s="44"/>
      <c r="D444" s="30"/>
      <c r="E444" s="44"/>
      <c r="F444" s="30"/>
      <c r="G444" s="44"/>
      <c r="H444" s="30"/>
      <c r="I444" s="44"/>
      <c r="J444" s="30"/>
      <c r="K444" s="44"/>
      <c r="L444" s="30"/>
      <c r="M444" s="44"/>
      <c r="N444" s="30"/>
      <c r="O444" s="47"/>
      <c r="P444" s="49"/>
    </row>
    <row r="445" spans="2:16" x14ac:dyDescent="0.2">
      <c r="B445" s="31"/>
      <c r="C445" s="45"/>
      <c r="D445" s="31"/>
      <c r="E445" s="45"/>
      <c r="F445" s="31"/>
      <c r="G445" s="45"/>
      <c r="H445" s="31"/>
      <c r="I445" s="45"/>
      <c r="J445" s="31"/>
      <c r="K445" s="45"/>
      <c r="L445" s="31"/>
      <c r="M445" s="45"/>
      <c r="N445" s="31"/>
      <c r="O445" s="48"/>
      <c r="P445" s="49"/>
    </row>
    <row r="446" spans="2:16" x14ac:dyDescent="0.2">
      <c r="B446" s="50" t="s">
        <v>3</v>
      </c>
      <c r="C446" s="51">
        <f>SUM(C441:C445)</f>
        <v>0</v>
      </c>
      <c r="D446" s="50"/>
      <c r="E446" s="51">
        <f>SUM(E441:E445)</f>
        <v>0</v>
      </c>
      <c r="F446" s="50"/>
      <c r="G446" s="51">
        <f>SUM(G441:G445)</f>
        <v>0</v>
      </c>
      <c r="H446" s="50"/>
      <c r="I446" s="51">
        <f>SUM(I441:I445)</f>
        <v>0</v>
      </c>
      <c r="J446" s="50"/>
      <c r="K446" s="51">
        <f>SUM(K441:K445)</f>
        <v>0</v>
      </c>
      <c r="L446" s="50"/>
      <c r="M446" s="51">
        <f>SUM(M441:M445)</f>
        <v>0</v>
      </c>
      <c r="N446" s="50"/>
      <c r="O446" s="52">
        <f>SUM(O441:O445)</f>
        <v>0</v>
      </c>
      <c r="P446" s="53">
        <f>SUM(C446,E446,G446,I446,K446,M446,O446)</f>
        <v>0</v>
      </c>
    </row>
    <row r="447" spans="2:16" x14ac:dyDescent="0.2">
      <c r="B447" s="58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58"/>
    </row>
    <row r="448" spans="2:16" ht="15" x14ac:dyDescent="0.2">
      <c r="B448" s="15">
        <f ca="1">DAY(IF(DAY(AgoDom1)=1,AgoDom1+22,AgoDom1+29))</f>
        <v>27</v>
      </c>
      <c r="C448" s="16"/>
      <c r="D448" s="15">
        <f ca="1">DAY(IF(DAY(AgoDom1)=1,AgoDom1+23,AgoDom1+30))</f>
        <v>28</v>
      </c>
      <c r="E448" s="16"/>
      <c r="F448" s="15">
        <f ca="1">DAY(IF(DAY(AgoDom1)=1,AgoDom1+24,AgoDom1+31))</f>
        <v>29</v>
      </c>
      <c r="G448" s="16"/>
      <c r="H448" s="15">
        <f ca="1">DAY(IF(DAY(AgoDom1)=1,AgoDom1+25,AgoDom1+32))</f>
        <v>30</v>
      </c>
      <c r="I448" s="16"/>
      <c r="J448" s="15">
        <f ca="1">DAY(IF(DAY(AgoDom1)=1,AgoDom1+26,AgoDom1+33))</f>
        <v>31</v>
      </c>
      <c r="K448" s="16"/>
      <c r="L448" s="15">
        <f ca="1">DAY(IF(DAY(AgoDom1)=1,AgoDom1+27,AgoDom1+34))</f>
        <v>1</v>
      </c>
      <c r="M448" s="16"/>
      <c r="N448" s="15">
        <f ca="1">DAY(IF(DAY(AgoDom1)=1,AgoDom1+28,AgoDom1+35))</f>
        <v>2</v>
      </c>
      <c r="O448" s="16"/>
      <c r="P448" s="40"/>
    </row>
    <row r="449" spans="2:16" x14ac:dyDescent="0.2">
      <c r="B449" s="28" t="s">
        <v>2</v>
      </c>
      <c r="C449" s="12" t="s">
        <v>15</v>
      </c>
      <c r="D449" s="28" t="s">
        <v>2</v>
      </c>
      <c r="E449" s="12" t="s">
        <v>15</v>
      </c>
      <c r="F449" s="28" t="s">
        <v>2</v>
      </c>
      <c r="G449" s="12" t="s">
        <v>15</v>
      </c>
      <c r="H449" s="28" t="s">
        <v>2</v>
      </c>
      <c r="I449" s="12" t="s">
        <v>15</v>
      </c>
      <c r="J449" s="28" t="s">
        <v>2</v>
      </c>
      <c r="K449" s="12" t="s">
        <v>15</v>
      </c>
      <c r="L449" s="28" t="s">
        <v>2</v>
      </c>
      <c r="M449" s="12" t="s">
        <v>15</v>
      </c>
      <c r="N449" s="28" t="s">
        <v>2</v>
      </c>
      <c r="O449" s="36" t="s">
        <v>15</v>
      </c>
      <c r="P449" s="49"/>
    </row>
    <row r="450" spans="2:16" x14ac:dyDescent="0.2">
      <c r="B450" s="22"/>
      <c r="C450" s="43"/>
      <c r="D450" s="26"/>
      <c r="E450" s="43"/>
      <c r="F450" s="22"/>
      <c r="G450" s="43"/>
      <c r="H450" s="22"/>
      <c r="I450" s="43"/>
      <c r="J450" s="22"/>
      <c r="K450" s="43"/>
      <c r="L450" s="22"/>
      <c r="M450" s="43"/>
      <c r="N450" s="33"/>
      <c r="O450" s="55"/>
      <c r="P450" s="49"/>
    </row>
    <row r="451" spans="2:16" x14ac:dyDescent="0.2">
      <c r="B451" s="23"/>
      <c r="C451" s="44"/>
      <c r="D451" s="23"/>
      <c r="E451" s="44"/>
      <c r="F451" s="23"/>
      <c r="G451" s="44"/>
      <c r="H451" s="23"/>
      <c r="I451" s="44"/>
      <c r="J451" s="23"/>
      <c r="K451" s="44"/>
      <c r="L451" s="23"/>
      <c r="M451" s="44"/>
      <c r="N451" s="34"/>
      <c r="O451" s="56"/>
      <c r="P451" s="49"/>
    </row>
    <row r="452" spans="2:16" x14ac:dyDescent="0.2">
      <c r="B452" s="23"/>
      <c r="C452" s="44"/>
      <c r="D452" s="23"/>
      <c r="E452" s="44"/>
      <c r="F452" s="23"/>
      <c r="G452" s="44"/>
      <c r="H452" s="23"/>
      <c r="I452" s="44"/>
      <c r="J452" s="23"/>
      <c r="K452" s="44"/>
      <c r="L452" s="23"/>
      <c r="M452" s="44"/>
      <c r="N452" s="34"/>
      <c r="O452" s="56"/>
      <c r="P452" s="49"/>
    </row>
    <row r="453" spans="2:16" x14ac:dyDescent="0.2">
      <c r="B453" s="23"/>
      <c r="C453" s="44"/>
      <c r="D453" s="23"/>
      <c r="E453" s="44"/>
      <c r="F453" s="23"/>
      <c r="G453" s="44"/>
      <c r="H453" s="23"/>
      <c r="I453" s="44"/>
      <c r="J453" s="23"/>
      <c r="K453" s="44"/>
      <c r="L453" s="23"/>
      <c r="M453" s="44"/>
      <c r="N453" s="34"/>
      <c r="O453" s="56"/>
      <c r="P453" s="49"/>
    </row>
    <row r="454" spans="2:16" x14ac:dyDescent="0.2">
      <c r="B454" s="24"/>
      <c r="C454" s="45"/>
      <c r="D454" s="24"/>
      <c r="E454" s="45"/>
      <c r="F454" s="24"/>
      <c r="G454" s="45"/>
      <c r="H454" s="24"/>
      <c r="I454" s="45"/>
      <c r="J454" s="24"/>
      <c r="K454" s="45"/>
      <c r="L454" s="24"/>
      <c r="M454" s="45"/>
      <c r="N454" s="35"/>
      <c r="O454" s="57"/>
      <c r="P454" s="49"/>
    </row>
    <row r="455" spans="2:16" x14ac:dyDescent="0.2">
      <c r="B455" s="50" t="s">
        <v>3</v>
      </c>
      <c r="C455" s="51">
        <f>SUM(C450:C454)</f>
        <v>0</v>
      </c>
      <c r="D455" s="50"/>
      <c r="E455" s="51">
        <f>SUM(E450:E454)</f>
        <v>0</v>
      </c>
      <c r="F455" s="50"/>
      <c r="G455" s="51">
        <f>SUM(G450:G454)</f>
        <v>0</v>
      </c>
      <c r="H455" s="50"/>
      <c r="I455" s="51">
        <f>SUM(I450:I454)</f>
        <v>0</v>
      </c>
      <c r="J455" s="50"/>
      <c r="K455" s="51">
        <f>SUM(K450:K454)</f>
        <v>0</v>
      </c>
      <c r="L455" s="50"/>
      <c r="M455" s="51">
        <f>SUM(M450:M454)</f>
        <v>0</v>
      </c>
      <c r="N455" s="50"/>
      <c r="O455" s="52">
        <f>SUM(O450:O454)</f>
        <v>0</v>
      </c>
      <c r="P455" s="53">
        <f ca="1">SUMIF(B448:N448,"&gt;="&amp;15,C455:O455)</f>
        <v>0</v>
      </c>
    </row>
    <row r="456" spans="2:16" x14ac:dyDescent="0.2">
      <c r="B456" s="58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58"/>
    </row>
    <row r="457" spans="2:16" ht="15" x14ac:dyDescent="0.2">
      <c r="B457" s="15">
        <f ca="1">DAY(IF(DAY(AgoDom1)=1,AgoDom1+29,AgoDom1+36))</f>
        <v>3</v>
      </c>
      <c r="C457" s="14"/>
      <c r="D457" s="15">
        <f ca="1">DAY(IF(DAY(AgoDom1)=1,AgoDom1+30,AgoDom1+37))</f>
        <v>4</v>
      </c>
      <c r="E457" s="16"/>
      <c r="F457" s="13">
        <f ca="1">DAY(IF(DAY(AgoDom1)=1,AgoDom1+31,AgoDom1+38))</f>
        <v>5</v>
      </c>
      <c r="G457" s="16"/>
      <c r="H457" s="15">
        <f ca="1">DAY(IF(DAY(AgoDom1)=1,AgoDom1+32,AgoDom1+39))</f>
        <v>6</v>
      </c>
      <c r="I457" s="16"/>
      <c r="J457" s="15">
        <f ca="1">DAY(IF(DAY(AgoDom1)=1,AgoDom1+33,AgoDom1+40))</f>
        <v>7</v>
      </c>
      <c r="K457" s="16"/>
      <c r="L457" s="15">
        <f ca="1">DAY(IF(DAY(AgoDom1)=1,AgoDom1+34,AgoDom1+41))</f>
        <v>8</v>
      </c>
      <c r="M457" s="16"/>
      <c r="N457" s="15">
        <f ca="1">DAY(IF(DAY(AgoDom1)=1,AgoDom1+35,AgoDom1+42))</f>
        <v>9</v>
      </c>
      <c r="O457" s="16"/>
      <c r="P457" s="40"/>
    </row>
    <row r="458" spans="2:16" x14ac:dyDescent="0.2">
      <c r="B458" s="28" t="s">
        <v>2</v>
      </c>
      <c r="C458" s="12" t="s">
        <v>15</v>
      </c>
      <c r="D458" s="28" t="s">
        <v>2</v>
      </c>
      <c r="E458" s="12" t="s">
        <v>15</v>
      </c>
      <c r="F458" s="28" t="s">
        <v>2</v>
      </c>
      <c r="G458" s="12" t="s">
        <v>15</v>
      </c>
      <c r="H458" s="28" t="s">
        <v>2</v>
      </c>
      <c r="I458" s="12" t="s">
        <v>15</v>
      </c>
      <c r="J458" s="28" t="s">
        <v>2</v>
      </c>
      <c r="K458" s="12" t="s">
        <v>15</v>
      </c>
      <c r="L458" s="28" t="s">
        <v>2</v>
      </c>
      <c r="M458" s="12" t="s">
        <v>15</v>
      </c>
      <c r="N458" s="28" t="s">
        <v>2</v>
      </c>
      <c r="O458" s="36" t="s">
        <v>15</v>
      </c>
      <c r="P458" s="49"/>
    </row>
    <row r="459" spans="2:16" x14ac:dyDescent="0.2">
      <c r="B459" s="22"/>
      <c r="C459" s="43"/>
      <c r="D459" s="26"/>
      <c r="E459" s="43"/>
      <c r="F459" s="22"/>
      <c r="G459" s="43"/>
      <c r="H459" s="22"/>
      <c r="I459" s="43"/>
      <c r="J459" s="22"/>
      <c r="K459" s="43"/>
      <c r="L459" s="22"/>
      <c r="M459" s="43"/>
      <c r="N459" s="22"/>
      <c r="O459" s="46"/>
      <c r="P459" s="49"/>
    </row>
    <row r="460" spans="2:16" x14ac:dyDescent="0.2">
      <c r="B460" s="23"/>
      <c r="C460" s="44"/>
      <c r="D460" s="23"/>
      <c r="E460" s="44"/>
      <c r="F460" s="23"/>
      <c r="G460" s="44"/>
      <c r="H460" s="23"/>
      <c r="I460" s="44"/>
      <c r="J460" s="23"/>
      <c r="K460" s="44"/>
      <c r="L460" s="23"/>
      <c r="M460" s="44"/>
      <c r="N460" s="23"/>
      <c r="O460" s="47"/>
      <c r="P460" s="49"/>
    </row>
    <row r="461" spans="2:16" x14ac:dyDescent="0.2">
      <c r="B461" s="23"/>
      <c r="C461" s="44"/>
      <c r="D461" s="23"/>
      <c r="E461" s="44"/>
      <c r="F461" s="23"/>
      <c r="G461" s="44"/>
      <c r="H461" s="23"/>
      <c r="I461" s="44"/>
      <c r="J461" s="23"/>
      <c r="K461" s="44"/>
      <c r="L461" s="23"/>
      <c r="M461" s="44"/>
      <c r="N461" s="23"/>
      <c r="O461" s="47"/>
      <c r="P461" s="49"/>
    </row>
    <row r="462" spans="2:16" x14ac:dyDescent="0.2">
      <c r="B462" s="23"/>
      <c r="C462" s="44"/>
      <c r="D462" s="23"/>
      <c r="E462" s="44"/>
      <c r="F462" s="23"/>
      <c r="G462" s="44"/>
      <c r="H462" s="23"/>
      <c r="I462" s="44"/>
      <c r="J462" s="23"/>
      <c r="K462" s="44"/>
      <c r="L462" s="23"/>
      <c r="M462" s="44"/>
      <c r="N462" s="23"/>
      <c r="O462" s="47"/>
      <c r="P462" s="49"/>
    </row>
    <row r="463" spans="2:16" x14ac:dyDescent="0.2">
      <c r="B463" s="24"/>
      <c r="C463" s="45"/>
      <c r="D463" s="24"/>
      <c r="E463" s="45"/>
      <c r="F463" s="24"/>
      <c r="G463" s="45"/>
      <c r="H463" s="24"/>
      <c r="I463" s="45"/>
      <c r="J463" s="24"/>
      <c r="K463" s="45"/>
      <c r="L463" s="24"/>
      <c r="M463" s="45"/>
      <c r="N463" s="24"/>
      <c r="O463" s="48"/>
      <c r="P463" s="49"/>
    </row>
    <row r="464" spans="2:16" x14ac:dyDescent="0.2">
      <c r="B464" s="50" t="s">
        <v>3</v>
      </c>
      <c r="C464" s="51">
        <f>SUM(C459:C463)</f>
        <v>0</v>
      </c>
      <c r="D464" s="50"/>
      <c r="E464" s="51">
        <f>SUM(E459:E463)</f>
        <v>0</v>
      </c>
      <c r="F464" s="50"/>
      <c r="G464" s="51">
        <f>SUM(G459:G463)</f>
        <v>0</v>
      </c>
      <c r="H464" s="50"/>
      <c r="I464" s="51">
        <f>SUM(I459:I463)</f>
        <v>0</v>
      </c>
      <c r="J464" s="50"/>
      <c r="K464" s="51">
        <f>SUM(K459:K463)</f>
        <v>0</v>
      </c>
      <c r="L464" s="50"/>
      <c r="M464" s="51">
        <f>SUM(M459:M463)</f>
        <v>0</v>
      </c>
      <c r="N464" s="50"/>
      <c r="O464" s="52">
        <f>SUM(O459:O463)</f>
        <v>0</v>
      </c>
      <c r="P464" s="53">
        <f ca="1">SUMIF(B457:N457,"&gt;="&amp;15,C464:O464)</f>
        <v>0</v>
      </c>
    </row>
    <row r="465" spans="2:16" ht="17.25" customHeight="1" x14ac:dyDescent="0.2">
      <c r="B465" s="59"/>
      <c r="P465" s="59"/>
    </row>
    <row r="466" spans="2:16" ht="12" x14ac:dyDescent="0.2">
      <c r="B466" s="69" t="s">
        <v>11</v>
      </c>
      <c r="C466" s="69"/>
      <c r="D466" s="69"/>
      <c r="E466" s="69"/>
      <c r="F466"/>
      <c r="G466" s="7"/>
      <c r="H466"/>
      <c r="I466" s="7"/>
      <c r="J466"/>
      <c r="K466" s="7"/>
      <c r="L466" s="70" t="s">
        <v>24</v>
      </c>
      <c r="M466" s="70"/>
      <c r="N466" s="70" t="s">
        <v>26</v>
      </c>
      <c r="O466" s="70"/>
      <c r="P466"/>
    </row>
    <row r="467" spans="2:16" ht="25.5" customHeight="1" x14ac:dyDescent="0.2">
      <c r="B467" s="69"/>
      <c r="C467" s="69"/>
      <c r="D467" s="69"/>
      <c r="E467" s="69"/>
      <c r="F467" s="4">
        <f ca="1">WEEKDAY(DATEVALUE("1 "&amp;B466&amp;" "&amp;Year1))</f>
        <v>7</v>
      </c>
      <c r="G467" s="7"/>
      <c r="H467"/>
      <c r="I467" s="9"/>
      <c r="J467" s="10"/>
      <c r="K467" s="7"/>
      <c r="L467" s="71">
        <f ca="1">SUM(P477,P486,P495,P504,P513,P522)</f>
        <v>0</v>
      </c>
      <c r="M467" s="72"/>
      <c r="N467" s="71">
        <f ca="1">SUM(P:P)</f>
        <v>439.95</v>
      </c>
      <c r="O467" s="73"/>
      <c r="P467"/>
    </row>
    <row r="468" spans="2:16" ht="9" customHeight="1" x14ac:dyDescent="0.2">
      <c r="B468" s="60">
        <v>1</v>
      </c>
      <c r="C468" s="60"/>
      <c r="D468" s="60">
        <v>2</v>
      </c>
      <c r="E468" s="60"/>
      <c r="F468" s="60">
        <v>3</v>
      </c>
      <c r="G468" s="60"/>
      <c r="H468" s="60">
        <v>4</v>
      </c>
      <c r="I468" s="60"/>
      <c r="J468" s="60">
        <v>5</v>
      </c>
      <c r="K468" s="60"/>
      <c r="L468" s="60">
        <v>6</v>
      </c>
      <c r="M468" s="60"/>
      <c r="N468" s="60">
        <v>7</v>
      </c>
      <c r="O468" s="60"/>
      <c r="P468" s="2"/>
    </row>
    <row r="469" spans="2:16" ht="15" customHeight="1" x14ac:dyDescent="0.2">
      <c r="B469" s="61" t="s">
        <v>1</v>
      </c>
      <c r="C469" s="62"/>
      <c r="D469" s="63" t="s">
        <v>16</v>
      </c>
      <c r="E469" s="64" t="e">
        <f ca="1">IF(WEEKDAY(DATEVALUE(Month1&amp;" 1, "&amp;Year1))=COLUMN(#REF!),1,IF(LEN(C469)&gt;0,C469+1,""))</f>
        <v>#NAME?</v>
      </c>
      <c r="F469" s="62" t="s">
        <v>17</v>
      </c>
      <c r="G469" s="62" t="e">
        <f ca="1">IF(WEEKDAY(DATEVALUE(Month1&amp;" 1, "&amp;Year1))=COLUMN(#REF!),1,IF(LEN(E469)&gt;0,E469+1,""))</f>
        <v>#NAME?</v>
      </c>
      <c r="H469" s="63" t="s">
        <v>19</v>
      </c>
      <c r="I469" s="64" t="e">
        <f ca="1">IF(WEEKDAY(DATEVALUE(Month1&amp;" 1, "&amp;Year1))=COLUMN(#REF!),1,IF(LEN(G469)&gt;0,G469+1,""))</f>
        <v>#NAME?</v>
      </c>
      <c r="J469" s="65" t="s">
        <v>23</v>
      </c>
      <c r="K469" s="66" t="e">
        <f ca="1">IF(WEEKDAY(DATEVALUE(Month1&amp;" 1, "&amp;Year1))=COLUMN(#REF!),1,IF(LEN(I469)&gt;0,I469+1,""))</f>
        <v>#NAME?</v>
      </c>
      <c r="L469" s="67" t="s">
        <v>25</v>
      </c>
      <c r="M469" s="68" t="e">
        <f ca="1">IF(WEEKDAY(DATEVALUE(Month1&amp;" 1, "&amp;Year1))=COLUMN(#REF!),1,IF(LEN(K469)&gt;0,K469+1,""))</f>
        <v>#NAME?</v>
      </c>
      <c r="N469" s="67" t="s">
        <v>27</v>
      </c>
      <c r="O469" s="68" t="e">
        <f ca="1">IF(WEEKDAY(DATEVALUE(Month1&amp;" 1, "&amp;Year1))=COLUMN(#REF!),1,IF(LEN(M469)&gt;0,M469+1,""))</f>
        <v>#NAME?</v>
      </c>
      <c r="P469" s="37" t="s">
        <v>28</v>
      </c>
    </row>
    <row r="470" spans="2:16" ht="15" x14ac:dyDescent="0.2">
      <c r="B470" s="19">
        <f ca="1">DAY(IF(DAY(SetDom1)=1,SetDom1-6,SetDom1+1))</f>
        <v>27</v>
      </c>
      <c r="C470" s="21"/>
      <c r="D470" s="27">
        <f ca="1">DAY(IF(DAY(SetDom1)=1,SetDom1-5,SetDom1+2))</f>
        <v>28</v>
      </c>
      <c r="E470" s="21"/>
      <c r="F470" s="27">
        <f ca="1">DAY(IF(DAY(SetDom1)=1,SetDom1-4,SetDom1+3))</f>
        <v>29</v>
      </c>
      <c r="G470" s="21"/>
      <c r="H470" s="27">
        <f ca="1">DAY(IF(DAY(SetDom1)=1,SetDom1-3,SetDom1+4))</f>
        <v>30</v>
      </c>
      <c r="I470" s="21"/>
      <c r="J470" s="27">
        <f ca="1">DAY(IF(DAY(SetDom1)=1,SetDom1-2,SetDom1+5))</f>
        <v>31</v>
      </c>
      <c r="K470" s="21"/>
      <c r="L470" s="27">
        <f ca="1">DAY(IF(DAY(SetDom1)=1,SetDom1-1,SetDom1+6))</f>
        <v>1</v>
      </c>
      <c r="M470" s="21"/>
      <c r="N470" s="32">
        <f ca="1">DAY(IF(DAY(SetDom1)=1,SetDom1,SetDom1+7))</f>
        <v>2</v>
      </c>
      <c r="O470" s="20"/>
      <c r="P470" s="38"/>
    </row>
    <row r="471" spans="2:16" x14ac:dyDescent="0.2">
      <c r="B471" s="17" t="s">
        <v>2</v>
      </c>
      <c r="C471" s="18" t="s">
        <v>15</v>
      </c>
      <c r="D471" s="25" t="s">
        <v>2</v>
      </c>
      <c r="E471" s="18" t="s">
        <v>15</v>
      </c>
      <c r="F471" s="25" t="s">
        <v>2</v>
      </c>
      <c r="G471" s="18" t="s">
        <v>15</v>
      </c>
      <c r="H471" s="25" t="s">
        <v>2</v>
      </c>
      <c r="I471" s="18" t="s">
        <v>15</v>
      </c>
      <c r="J471" s="25" t="s">
        <v>2</v>
      </c>
      <c r="K471" s="18" t="s">
        <v>15</v>
      </c>
      <c r="L471" s="25" t="s">
        <v>2</v>
      </c>
      <c r="M471" s="18" t="s">
        <v>15</v>
      </c>
      <c r="N471" s="28" t="s">
        <v>2</v>
      </c>
      <c r="O471" s="41" t="s">
        <v>15</v>
      </c>
      <c r="P471" s="49"/>
    </row>
    <row r="472" spans="2:16" x14ac:dyDescent="0.2">
      <c r="B472" s="22"/>
      <c r="C472" s="43"/>
      <c r="D472" s="26"/>
      <c r="E472" s="43"/>
      <c r="F472" s="22"/>
      <c r="G472" s="43"/>
      <c r="H472" s="22"/>
      <c r="I472" s="43"/>
      <c r="J472" s="22"/>
      <c r="K472" s="43"/>
      <c r="L472" s="22"/>
      <c r="M472" s="43"/>
      <c r="N472" s="22"/>
      <c r="O472" s="46"/>
      <c r="P472" s="49"/>
    </row>
    <row r="473" spans="2:16" x14ac:dyDescent="0.2">
      <c r="B473" s="23"/>
      <c r="C473" s="44"/>
      <c r="D473" s="23"/>
      <c r="E473" s="44"/>
      <c r="F473" s="23"/>
      <c r="G473" s="44"/>
      <c r="H473" s="23"/>
      <c r="I473" s="44"/>
      <c r="J473" s="23"/>
      <c r="K473" s="44"/>
      <c r="L473" s="23"/>
      <c r="M473" s="44"/>
      <c r="N473" s="23"/>
      <c r="O473" s="47"/>
      <c r="P473" s="49"/>
    </row>
    <row r="474" spans="2:16" x14ac:dyDescent="0.2">
      <c r="B474" s="23"/>
      <c r="C474" s="44"/>
      <c r="D474" s="23"/>
      <c r="E474" s="44"/>
      <c r="F474" s="23"/>
      <c r="G474" s="44"/>
      <c r="H474" s="23"/>
      <c r="I474" s="44"/>
      <c r="J474" s="23"/>
      <c r="K474" s="44"/>
      <c r="L474" s="23"/>
      <c r="M474" s="44"/>
      <c r="N474" s="23"/>
      <c r="O474" s="47"/>
      <c r="P474" s="49"/>
    </row>
    <row r="475" spans="2:16" x14ac:dyDescent="0.2">
      <c r="B475" s="23"/>
      <c r="C475" s="44"/>
      <c r="D475" s="23"/>
      <c r="E475" s="44"/>
      <c r="F475" s="23"/>
      <c r="G475" s="44"/>
      <c r="H475" s="23"/>
      <c r="I475" s="44"/>
      <c r="J475" s="23"/>
      <c r="K475" s="44"/>
      <c r="L475" s="23"/>
      <c r="M475" s="44"/>
      <c r="N475" s="23"/>
      <c r="O475" s="47"/>
      <c r="P475" s="49"/>
    </row>
    <row r="476" spans="2:16" x14ac:dyDescent="0.2">
      <c r="B476" s="24"/>
      <c r="C476" s="45"/>
      <c r="D476" s="24"/>
      <c r="E476" s="45"/>
      <c r="F476" s="24"/>
      <c r="G476" s="45"/>
      <c r="H476" s="24"/>
      <c r="I476" s="45"/>
      <c r="J476" s="24"/>
      <c r="K476" s="45"/>
      <c r="L476" s="24"/>
      <c r="M476" s="45"/>
      <c r="N476" s="24"/>
      <c r="O476" s="48"/>
      <c r="P476" s="49"/>
    </row>
    <row r="477" spans="2:16" x14ac:dyDescent="0.2">
      <c r="B477" s="50" t="s">
        <v>3</v>
      </c>
      <c r="C477" s="51">
        <f>SUM(C472:C476)</f>
        <v>0</v>
      </c>
      <c r="D477" s="50"/>
      <c r="E477" s="51">
        <f>SUM(E472:E476)</f>
        <v>0</v>
      </c>
      <c r="F477" s="50"/>
      <c r="G477" s="51">
        <f>SUM(G472:G476)</f>
        <v>0</v>
      </c>
      <c r="H477" s="50"/>
      <c r="I477" s="51">
        <f>SUM(I472:I476)</f>
        <v>0</v>
      </c>
      <c r="J477" s="50"/>
      <c r="K477" s="51">
        <f>SUM(K472:K476)</f>
        <v>0</v>
      </c>
      <c r="L477" s="50"/>
      <c r="M477" s="51">
        <f>SUM(M472:M476)</f>
        <v>0</v>
      </c>
      <c r="N477" s="50"/>
      <c r="O477" s="52">
        <f>SUM(O472:O476)</f>
        <v>0</v>
      </c>
      <c r="P477" s="53">
        <f ca="1">SUMIF(B470:N470,"&lt;8",C477:O477)</f>
        <v>0</v>
      </c>
    </row>
    <row r="478" spans="2:16" x14ac:dyDescent="0.2">
      <c r="B478" s="58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58"/>
    </row>
    <row r="479" spans="2:16" ht="15" x14ac:dyDescent="0.2">
      <c r="B479" s="15">
        <f ca="1">N470+1</f>
        <v>3</v>
      </c>
      <c r="C479" s="16"/>
      <c r="D479" s="15">
        <f ca="1">B479+1</f>
        <v>4</v>
      </c>
      <c r="E479" s="16"/>
      <c r="F479" s="15">
        <f ca="1">D479+1</f>
        <v>5</v>
      </c>
      <c r="G479" s="16"/>
      <c r="H479" s="15">
        <f ca="1">F479+1</f>
        <v>6</v>
      </c>
      <c r="I479" s="16"/>
      <c r="J479" s="15">
        <f ca="1">H479+1</f>
        <v>7</v>
      </c>
      <c r="K479" s="16"/>
      <c r="L479" s="15">
        <f ca="1">J479+1</f>
        <v>8</v>
      </c>
      <c r="M479" s="16"/>
      <c r="N479" s="15">
        <f ca="1">L479+1</f>
        <v>9</v>
      </c>
      <c r="O479" s="16"/>
      <c r="P479" s="39"/>
    </row>
    <row r="480" spans="2:16" x14ac:dyDescent="0.2">
      <c r="B480" s="28" t="s">
        <v>2</v>
      </c>
      <c r="C480" s="12" t="s">
        <v>15</v>
      </c>
      <c r="D480" s="28" t="s">
        <v>2</v>
      </c>
      <c r="E480" s="12" t="s">
        <v>15</v>
      </c>
      <c r="F480" s="28" t="s">
        <v>2</v>
      </c>
      <c r="G480" s="12" t="s">
        <v>15</v>
      </c>
      <c r="H480" s="28" t="s">
        <v>2</v>
      </c>
      <c r="I480" s="12" t="s">
        <v>15</v>
      </c>
      <c r="J480" s="28" t="s">
        <v>2</v>
      </c>
      <c r="K480" s="12" t="s">
        <v>15</v>
      </c>
      <c r="L480" s="28" t="s">
        <v>2</v>
      </c>
      <c r="M480" s="12" t="s">
        <v>15</v>
      </c>
      <c r="N480" s="28" t="s">
        <v>2</v>
      </c>
      <c r="O480" s="36" t="s">
        <v>15</v>
      </c>
      <c r="P480" s="49"/>
    </row>
    <row r="481" spans="2:16" x14ac:dyDescent="0.2">
      <c r="B481" s="29"/>
      <c r="C481" s="43"/>
      <c r="D481" s="29"/>
      <c r="E481" s="43"/>
      <c r="F481" s="29"/>
      <c r="G481" s="43"/>
      <c r="H481" s="29"/>
      <c r="I481" s="43"/>
      <c r="J481" s="29"/>
      <c r="K481" s="43"/>
      <c r="L481" s="29"/>
      <c r="M481" s="43"/>
      <c r="N481" s="29"/>
      <c r="O481" s="46"/>
      <c r="P481" s="49"/>
    </row>
    <row r="482" spans="2:16" x14ac:dyDescent="0.2">
      <c r="B482" s="30"/>
      <c r="C482" s="44"/>
      <c r="D482" s="30"/>
      <c r="E482" s="44"/>
      <c r="F482" s="30"/>
      <c r="G482" s="44"/>
      <c r="H482" s="30"/>
      <c r="I482" s="44"/>
      <c r="J482" s="30"/>
      <c r="K482" s="44"/>
      <c r="L482" s="30"/>
      <c r="M482" s="44"/>
      <c r="N482" s="30"/>
      <c r="O482" s="47"/>
      <c r="P482" s="49"/>
    </row>
    <row r="483" spans="2:16" x14ac:dyDescent="0.2">
      <c r="B483" s="30"/>
      <c r="C483" s="44"/>
      <c r="D483" s="30"/>
      <c r="E483" s="44"/>
      <c r="F483" s="30"/>
      <c r="G483" s="44"/>
      <c r="H483" s="30"/>
      <c r="I483" s="44"/>
      <c r="J483" s="30"/>
      <c r="K483" s="44"/>
      <c r="L483" s="30"/>
      <c r="M483" s="44"/>
      <c r="N483" s="30"/>
      <c r="O483" s="47"/>
      <c r="P483" s="49"/>
    </row>
    <row r="484" spans="2:16" x14ac:dyDescent="0.2">
      <c r="B484" s="30"/>
      <c r="C484" s="44"/>
      <c r="D484" s="30"/>
      <c r="E484" s="44"/>
      <c r="F484" s="30"/>
      <c r="G484" s="44"/>
      <c r="H484" s="30"/>
      <c r="I484" s="44"/>
      <c r="J484" s="30"/>
      <c r="K484" s="44"/>
      <c r="L484" s="30"/>
      <c r="M484" s="44"/>
      <c r="N484" s="30"/>
      <c r="O484" s="47"/>
      <c r="P484" s="49"/>
    </row>
    <row r="485" spans="2:16" x14ac:dyDescent="0.2">
      <c r="B485" s="31"/>
      <c r="C485" s="45"/>
      <c r="D485" s="31"/>
      <c r="E485" s="45"/>
      <c r="F485" s="31"/>
      <c r="G485" s="45"/>
      <c r="H485" s="31"/>
      <c r="I485" s="45"/>
      <c r="J485" s="31"/>
      <c r="K485" s="45"/>
      <c r="L485" s="31"/>
      <c r="M485" s="45"/>
      <c r="N485" s="31"/>
      <c r="O485" s="48"/>
      <c r="P485" s="49"/>
    </row>
    <row r="486" spans="2:16" x14ac:dyDescent="0.2">
      <c r="B486" s="50" t="s">
        <v>3</v>
      </c>
      <c r="C486" s="51">
        <f>SUM(C481:C485)</f>
        <v>0</v>
      </c>
      <c r="D486" s="50"/>
      <c r="E486" s="51">
        <f>SUM(E481:E485)</f>
        <v>0</v>
      </c>
      <c r="F486" s="50"/>
      <c r="G486" s="51">
        <f>SUM(G481:G485)</f>
        <v>0</v>
      </c>
      <c r="H486" s="50"/>
      <c r="I486" s="51">
        <f>SUM(I481:I485)</f>
        <v>0</v>
      </c>
      <c r="J486" s="50"/>
      <c r="K486" s="51">
        <f>SUM(K481:K485)</f>
        <v>0</v>
      </c>
      <c r="L486" s="50"/>
      <c r="M486" s="51">
        <f>SUM(M481:M485)</f>
        <v>0</v>
      </c>
      <c r="N486" s="50"/>
      <c r="O486" s="52">
        <f>SUM(O481:O485)</f>
        <v>0</v>
      </c>
      <c r="P486" s="53">
        <f>SUM(C486,E486,G486,I486,K486,M486,O486)</f>
        <v>0</v>
      </c>
    </row>
    <row r="487" spans="2:16" x14ac:dyDescent="0.2">
      <c r="B487" s="58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58"/>
    </row>
    <row r="488" spans="2:16" ht="15" x14ac:dyDescent="0.2">
      <c r="B488" s="15">
        <f ca="1">N479+1</f>
        <v>10</v>
      </c>
      <c r="C488" s="16"/>
      <c r="D488" s="15">
        <f ca="1">B488+1</f>
        <v>11</v>
      </c>
      <c r="E488" s="16"/>
      <c r="F488" s="15">
        <f ca="1">D488+1</f>
        <v>12</v>
      </c>
      <c r="G488" s="16"/>
      <c r="H488" s="15">
        <f ca="1">F488+1</f>
        <v>13</v>
      </c>
      <c r="I488" s="16"/>
      <c r="J488" s="15">
        <f ca="1">H488+1</f>
        <v>14</v>
      </c>
      <c r="K488" s="16"/>
      <c r="L488" s="15">
        <f ca="1">J488+1</f>
        <v>15</v>
      </c>
      <c r="M488" s="16"/>
      <c r="N488" s="15">
        <f ca="1">L488+1</f>
        <v>16</v>
      </c>
      <c r="O488" s="16"/>
      <c r="P488" s="39"/>
    </row>
    <row r="489" spans="2:16" x14ac:dyDescent="0.2">
      <c r="B489" s="28" t="s">
        <v>2</v>
      </c>
      <c r="C489" s="12" t="s">
        <v>15</v>
      </c>
      <c r="D489" s="28" t="s">
        <v>2</v>
      </c>
      <c r="E489" s="12" t="s">
        <v>15</v>
      </c>
      <c r="F489" s="28" t="s">
        <v>2</v>
      </c>
      <c r="G489" s="12" t="s">
        <v>15</v>
      </c>
      <c r="H489" s="28" t="s">
        <v>2</v>
      </c>
      <c r="I489" s="12" t="s">
        <v>15</v>
      </c>
      <c r="J489" s="28" t="s">
        <v>2</v>
      </c>
      <c r="K489" s="12" t="s">
        <v>15</v>
      </c>
      <c r="L489" s="28" t="s">
        <v>2</v>
      </c>
      <c r="M489" s="12" t="s">
        <v>15</v>
      </c>
      <c r="N489" s="28" t="s">
        <v>2</v>
      </c>
      <c r="O489" s="36" t="s">
        <v>15</v>
      </c>
      <c r="P489" s="49"/>
    </row>
    <row r="490" spans="2:16" x14ac:dyDescent="0.2">
      <c r="B490" s="29"/>
      <c r="C490" s="43"/>
      <c r="D490" s="29"/>
      <c r="E490" s="43"/>
      <c r="F490" s="29"/>
      <c r="G490" s="43"/>
      <c r="H490" s="29"/>
      <c r="I490" s="43"/>
      <c r="J490" s="29"/>
      <c r="K490" s="43"/>
      <c r="L490" s="29"/>
      <c r="M490" s="43"/>
      <c r="N490" s="29"/>
      <c r="O490" s="46"/>
      <c r="P490" s="49"/>
    </row>
    <row r="491" spans="2:16" x14ac:dyDescent="0.2">
      <c r="B491" s="30"/>
      <c r="C491" s="44"/>
      <c r="D491" s="30"/>
      <c r="E491" s="44"/>
      <c r="F491" s="30"/>
      <c r="G491" s="44"/>
      <c r="H491" s="30"/>
      <c r="I491" s="44"/>
      <c r="J491" s="30"/>
      <c r="K491" s="44"/>
      <c r="L491" s="30"/>
      <c r="M491" s="44"/>
      <c r="N491" s="30"/>
      <c r="O491" s="47"/>
      <c r="P491" s="49"/>
    </row>
    <row r="492" spans="2:16" x14ac:dyDescent="0.2">
      <c r="B492" s="30"/>
      <c r="C492" s="44"/>
      <c r="D492" s="30"/>
      <c r="E492" s="44"/>
      <c r="F492" s="30"/>
      <c r="G492" s="44"/>
      <c r="H492" s="30"/>
      <c r="I492" s="44"/>
      <c r="J492" s="30"/>
      <c r="K492" s="44"/>
      <c r="L492" s="30"/>
      <c r="M492" s="44"/>
      <c r="N492" s="30"/>
      <c r="O492" s="47"/>
      <c r="P492" s="49"/>
    </row>
    <row r="493" spans="2:16" x14ac:dyDescent="0.2">
      <c r="B493" s="30"/>
      <c r="C493" s="44"/>
      <c r="D493" s="30"/>
      <c r="E493" s="44"/>
      <c r="F493" s="30"/>
      <c r="G493" s="44"/>
      <c r="H493" s="30"/>
      <c r="I493" s="44"/>
      <c r="J493" s="30"/>
      <c r="K493" s="44"/>
      <c r="L493" s="30"/>
      <c r="M493" s="44"/>
      <c r="N493" s="30"/>
      <c r="O493" s="47"/>
      <c r="P493" s="49"/>
    </row>
    <row r="494" spans="2:16" x14ac:dyDescent="0.2">
      <c r="B494" s="31"/>
      <c r="C494" s="45"/>
      <c r="D494" s="31"/>
      <c r="E494" s="45"/>
      <c r="F494" s="31"/>
      <c r="G494" s="45"/>
      <c r="H494" s="31"/>
      <c r="I494" s="45"/>
      <c r="J494" s="31"/>
      <c r="K494" s="45"/>
      <c r="L494" s="31"/>
      <c r="M494" s="45"/>
      <c r="N494" s="31"/>
      <c r="O494" s="48"/>
      <c r="P494" s="49"/>
    </row>
    <row r="495" spans="2:16" x14ac:dyDescent="0.2">
      <c r="B495" s="54" t="s">
        <v>3</v>
      </c>
      <c r="C495" s="51">
        <f>SUM(C490:C494)</f>
        <v>0</v>
      </c>
      <c r="D495" s="50"/>
      <c r="E495" s="51">
        <f>SUM(E490:E494)</f>
        <v>0</v>
      </c>
      <c r="F495" s="50"/>
      <c r="G495" s="51">
        <f>SUM(G490:G494)</f>
        <v>0</v>
      </c>
      <c r="H495" s="50"/>
      <c r="I495" s="51">
        <f>SUM(I490:I494)</f>
        <v>0</v>
      </c>
      <c r="J495" s="50"/>
      <c r="K495" s="51">
        <f>SUM(K490:K494)</f>
        <v>0</v>
      </c>
      <c r="L495" s="50"/>
      <c r="M495" s="51">
        <f>SUM(M490:M494)</f>
        <v>0</v>
      </c>
      <c r="N495" s="50"/>
      <c r="O495" s="52">
        <f>SUM(O490:O494)</f>
        <v>0</v>
      </c>
      <c r="P495" s="53">
        <f>SUM(C495,E495,G495,I495,K495,M495,O495)</f>
        <v>0</v>
      </c>
    </row>
    <row r="496" spans="2:16" x14ac:dyDescent="0.2">
      <c r="B496" s="58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58"/>
    </row>
    <row r="497" spans="2:16" ht="15" x14ac:dyDescent="0.2">
      <c r="B497" s="15">
        <f ca="1">N488+1</f>
        <v>17</v>
      </c>
      <c r="C497" s="16"/>
      <c r="D497" s="15">
        <f ca="1">B497+1</f>
        <v>18</v>
      </c>
      <c r="E497" s="16"/>
      <c r="F497" s="15">
        <f ca="1">D497+1</f>
        <v>19</v>
      </c>
      <c r="G497" s="16"/>
      <c r="H497" s="15">
        <f ca="1">F497+1</f>
        <v>20</v>
      </c>
      <c r="I497" s="16"/>
      <c r="J497" s="15">
        <f ca="1">H497+1</f>
        <v>21</v>
      </c>
      <c r="K497" s="16"/>
      <c r="L497" s="15">
        <f ca="1">J497+1</f>
        <v>22</v>
      </c>
      <c r="M497" s="16"/>
      <c r="N497" s="15">
        <f ca="1">L497+1</f>
        <v>23</v>
      </c>
      <c r="O497" s="16"/>
      <c r="P497" s="39"/>
    </row>
    <row r="498" spans="2:16" x14ac:dyDescent="0.2">
      <c r="B498" s="28" t="s">
        <v>2</v>
      </c>
      <c r="C498" s="12" t="s">
        <v>15</v>
      </c>
      <c r="D498" s="28" t="s">
        <v>2</v>
      </c>
      <c r="E498" s="12" t="s">
        <v>15</v>
      </c>
      <c r="F498" s="28" t="s">
        <v>2</v>
      </c>
      <c r="G498" s="12" t="s">
        <v>15</v>
      </c>
      <c r="H498" s="28" t="s">
        <v>2</v>
      </c>
      <c r="I498" s="12" t="s">
        <v>15</v>
      </c>
      <c r="J498" s="28" t="s">
        <v>2</v>
      </c>
      <c r="K498" s="12" t="s">
        <v>15</v>
      </c>
      <c r="L498" s="28" t="s">
        <v>2</v>
      </c>
      <c r="M498" s="12" t="s">
        <v>15</v>
      </c>
      <c r="N498" s="28" t="s">
        <v>2</v>
      </c>
      <c r="O498" s="36" t="s">
        <v>15</v>
      </c>
      <c r="P498" s="49"/>
    </row>
    <row r="499" spans="2:16" x14ac:dyDescent="0.2">
      <c r="B499" s="29"/>
      <c r="C499" s="43"/>
      <c r="D499" s="29"/>
      <c r="E499" s="43"/>
      <c r="F499" s="29"/>
      <c r="G499" s="43"/>
      <c r="H499" s="29"/>
      <c r="I499" s="43"/>
      <c r="J499" s="29"/>
      <c r="K499" s="43"/>
      <c r="L499" s="29"/>
      <c r="M499" s="43"/>
      <c r="N499" s="29"/>
      <c r="O499" s="46"/>
      <c r="P499" s="49"/>
    </row>
    <row r="500" spans="2:16" x14ac:dyDescent="0.2">
      <c r="B500" s="30"/>
      <c r="C500" s="44"/>
      <c r="D500" s="30"/>
      <c r="E500" s="44"/>
      <c r="F500" s="30"/>
      <c r="G500" s="44"/>
      <c r="H500" s="30"/>
      <c r="I500" s="44"/>
      <c r="J500" s="30"/>
      <c r="K500" s="44"/>
      <c r="L500" s="30"/>
      <c r="M500" s="44"/>
      <c r="N500" s="30"/>
      <c r="O500" s="47"/>
      <c r="P500" s="49"/>
    </row>
    <row r="501" spans="2:16" x14ac:dyDescent="0.2">
      <c r="B501" s="30"/>
      <c r="C501" s="44"/>
      <c r="D501" s="30"/>
      <c r="E501" s="44"/>
      <c r="F501" s="30"/>
      <c r="G501" s="44"/>
      <c r="H501" s="30"/>
      <c r="I501" s="44"/>
      <c r="J501" s="30"/>
      <c r="K501" s="44"/>
      <c r="L501" s="30"/>
      <c r="M501" s="44"/>
      <c r="N501" s="30"/>
      <c r="O501" s="47"/>
      <c r="P501" s="49"/>
    </row>
    <row r="502" spans="2:16" x14ac:dyDescent="0.2">
      <c r="B502" s="30"/>
      <c r="C502" s="44"/>
      <c r="D502" s="30"/>
      <c r="E502" s="44"/>
      <c r="F502" s="30"/>
      <c r="G502" s="44"/>
      <c r="H502" s="30"/>
      <c r="I502" s="44"/>
      <c r="J502" s="30"/>
      <c r="K502" s="44"/>
      <c r="L502" s="30"/>
      <c r="M502" s="44"/>
      <c r="N502" s="30"/>
      <c r="O502" s="47"/>
      <c r="P502" s="49"/>
    </row>
    <row r="503" spans="2:16" x14ac:dyDescent="0.2">
      <c r="B503" s="31"/>
      <c r="C503" s="45"/>
      <c r="D503" s="31"/>
      <c r="E503" s="45"/>
      <c r="F503" s="31"/>
      <c r="G503" s="45"/>
      <c r="H503" s="31"/>
      <c r="I503" s="45"/>
      <c r="J503" s="31"/>
      <c r="K503" s="45"/>
      <c r="L503" s="31"/>
      <c r="M503" s="45"/>
      <c r="N503" s="31"/>
      <c r="O503" s="48"/>
      <c r="P503" s="49"/>
    </row>
    <row r="504" spans="2:16" x14ac:dyDescent="0.2">
      <c r="B504" s="50" t="s">
        <v>3</v>
      </c>
      <c r="C504" s="51">
        <f>SUM(C499:C503)</f>
        <v>0</v>
      </c>
      <c r="D504" s="50"/>
      <c r="E504" s="51">
        <f>SUM(E499:E503)</f>
        <v>0</v>
      </c>
      <c r="F504" s="50"/>
      <c r="G504" s="51">
        <f>SUM(G499:G503)</f>
        <v>0</v>
      </c>
      <c r="H504" s="50"/>
      <c r="I504" s="51">
        <f>SUM(I499:I503)</f>
        <v>0</v>
      </c>
      <c r="J504" s="50"/>
      <c r="K504" s="51">
        <f>SUM(K499:K503)</f>
        <v>0</v>
      </c>
      <c r="L504" s="50"/>
      <c r="M504" s="51">
        <f>SUM(M499:M503)</f>
        <v>0</v>
      </c>
      <c r="N504" s="50"/>
      <c r="O504" s="52">
        <f>SUM(O499:O503)</f>
        <v>0</v>
      </c>
      <c r="P504" s="53">
        <f>SUM(C504,E504,G504,I504,K504,M504,O504)</f>
        <v>0</v>
      </c>
    </row>
    <row r="505" spans="2:16" x14ac:dyDescent="0.2">
      <c r="B505" s="58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58"/>
    </row>
    <row r="506" spans="2:16" ht="15" x14ac:dyDescent="0.2">
      <c r="B506" s="15">
        <f ca="1">DAY(IF(DAY(SetDom1)=1,SetDom1+22,SetDom1+29))</f>
        <v>24</v>
      </c>
      <c r="C506" s="16"/>
      <c r="D506" s="15">
        <f ca="1">DAY(IF(DAY(SetDom1)=1,SetDom1+23,SetDom1+30))</f>
        <v>25</v>
      </c>
      <c r="E506" s="16"/>
      <c r="F506" s="15">
        <f ca="1">DAY(IF(DAY(SetDom1)=1,SetDom1+24,SetDom1+31))</f>
        <v>26</v>
      </c>
      <c r="G506" s="16"/>
      <c r="H506" s="15">
        <f ca="1">DAY(IF(DAY(SetDom1)=1,SetDom1+25,SetDom1+32))</f>
        <v>27</v>
      </c>
      <c r="I506" s="16"/>
      <c r="J506" s="15">
        <f ca="1">DAY(IF(DAY(SetDom1)=1,SetDom1+26,SetDom1+33))</f>
        <v>28</v>
      </c>
      <c r="K506" s="16"/>
      <c r="L506" s="15">
        <f ca="1">DAY(IF(DAY(SetDom1)=1,SetDom1+27,SetDom1+34))</f>
        <v>29</v>
      </c>
      <c r="M506" s="16"/>
      <c r="N506" s="15">
        <f ca="1">DAY(IF(DAY(SetDom1)=1,SetDom1+28,SetDom1+35))</f>
        <v>30</v>
      </c>
      <c r="O506" s="16"/>
      <c r="P506" s="39"/>
    </row>
    <row r="507" spans="2:16" x14ac:dyDescent="0.2">
      <c r="B507" s="28" t="s">
        <v>2</v>
      </c>
      <c r="C507" s="12" t="s">
        <v>15</v>
      </c>
      <c r="D507" s="28" t="s">
        <v>2</v>
      </c>
      <c r="E507" s="12" t="s">
        <v>15</v>
      </c>
      <c r="F507" s="28" t="s">
        <v>2</v>
      </c>
      <c r="G507" s="12" t="s">
        <v>15</v>
      </c>
      <c r="H507" s="28" t="s">
        <v>2</v>
      </c>
      <c r="I507" s="12" t="s">
        <v>15</v>
      </c>
      <c r="J507" s="28" t="s">
        <v>2</v>
      </c>
      <c r="K507" s="12" t="s">
        <v>15</v>
      </c>
      <c r="L507" s="28" t="s">
        <v>2</v>
      </c>
      <c r="M507" s="12" t="s">
        <v>15</v>
      </c>
      <c r="N507" s="28" t="s">
        <v>2</v>
      </c>
      <c r="O507" s="36" t="s">
        <v>15</v>
      </c>
      <c r="P507" s="49"/>
    </row>
    <row r="508" spans="2:16" x14ac:dyDescent="0.2">
      <c r="B508" s="22"/>
      <c r="C508" s="43"/>
      <c r="D508" s="26"/>
      <c r="E508" s="43"/>
      <c r="F508" s="22"/>
      <c r="G508" s="43"/>
      <c r="H508" s="22"/>
      <c r="I508" s="43"/>
      <c r="J508" s="22"/>
      <c r="K508" s="43"/>
      <c r="L508" s="22"/>
      <c r="M508" s="43"/>
      <c r="N508" s="33"/>
      <c r="O508" s="55"/>
      <c r="P508" s="49"/>
    </row>
    <row r="509" spans="2:16" x14ac:dyDescent="0.2">
      <c r="B509" s="23"/>
      <c r="C509" s="44"/>
      <c r="D509" s="23"/>
      <c r="E509" s="44"/>
      <c r="F509" s="23"/>
      <c r="G509" s="44"/>
      <c r="H509" s="23"/>
      <c r="I509" s="44"/>
      <c r="J509" s="23"/>
      <c r="K509" s="44"/>
      <c r="L509" s="23"/>
      <c r="M509" s="44"/>
      <c r="N509" s="34"/>
      <c r="O509" s="56"/>
      <c r="P509" s="49"/>
    </row>
    <row r="510" spans="2:16" x14ac:dyDescent="0.2">
      <c r="B510" s="23"/>
      <c r="C510" s="44"/>
      <c r="D510" s="23"/>
      <c r="E510" s="44"/>
      <c r="F510" s="23"/>
      <c r="G510" s="44"/>
      <c r="H510" s="23"/>
      <c r="I510" s="44"/>
      <c r="J510" s="23"/>
      <c r="K510" s="44"/>
      <c r="L510" s="23"/>
      <c r="M510" s="44"/>
      <c r="N510" s="34"/>
      <c r="O510" s="56"/>
      <c r="P510" s="49"/>
    </row>
    <row r="511" spans="2:16" x14ac:dyDescent="0.2">
      <c r="B511" s="23"/>
      <c r="C511" s="44"/>
      <c r="D511" s="23"/>
      <c r="E511" s="44"/>
      <c r="F511" s="23"/>
      <c r="G511" s="44"/>
      <c r="H511" s="23"/>
      <c r="I511" s="44"/>
      <c r="J511" s="23"/>
      <c r="K511" s="44"/>
      <c r="L511" s="23"/>
      <c r="M511" s="44"/>
      <c r="N511" s="34"/>
      <c r="O511" s="56"/>
      <c r="P511" s="49"/>
    </row>
    <row r="512" spans="2:16" x14ac:dyDescent="0.2">
      <c r="B512" s="24"/>
      <c r="C512" s="45"/>
      <c r="D512" s="24"/>
      <c r="E512" s="45"/>
      <c r="F512" s="24"/>
      <c r="G512" s="45"/>
      <c r="H512" s="24"/>
      <c r="I512" s="45"/>
      <c r="J512" s="24"/>
      <c r="K512" s="45"/>
      <c r="L512" s="24"/>
      <c r="M512" s="45"/>
      <c r="N512" s="35"/>
      <c r="O512" s="57"/>
      <c r="P512" s="49"/>
    </row>
    <row r="513" spans="2:16" x14ac:dyDescent="0.2">
      <c r="B513" s="50" t="s">
        <v>3</v>
      </c>
      <c r="C513" s="51">
        <f>SUM(C508:C512)</f>
        <v>0</v>
      </c>
      <c r="D513" s="50"/>
      <c r="E513" s="51">
        <f>SUM(E508:E512)</f>
        <v>0</v>
      </c>
      <c r="F513" s="50"/>
      <c r="G513" s="51">
        <f>SUM(G508:G512)</f>
        <v>0</v>
      </c>
      <c r="H513" s="50"/>
      <c r="I513" s="51">
        <f>SUM(I508:I512)</f>
        <v>0</v>
      </c>
      <c r="J513" s="50"/>
      <c r="K513" s="51">
        <f>SUM(K508:K512)</f>
        <v>0</v>
      </c>
      <c r="L513" s="50"/>
      <c r="M513" s="51">
        <f>SUM(M508:M512)</f>
        <v>0</v>
      </c>
      <c r="N513" s="50"/>
      <c r="O513" s="52">
        <f>SUM(O508:O512)</f>
        <v>0</v>
      </c>
      <c r="P513" s="53">
        <f ca="1">SUMIF(B506:N506,"&gt;="&amp;15,C513:O513)</f>
        <v>0</v>
      </c>
    </row>
    <row r="514" spans="2:16" x14ac:dyDescent="0.2">
      <c r="B514" s="58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58"/>
    </row>
    <row r="515" spans="2:16" ht="15" x14ac:dyDescent="0.2">
      <c r="B515" s="15">
        <f ca="1">DAY(IF(DAY(SetDom1)=1,SetDom1+29,SetDom1+36))</f>
        <v>1</v>
      </c>
      <c r="C515" s="14"/>
      <c r="D515" s="15">
        <f ca="1">DAY(IF(DAY(SetDom1)=1,SetDom1+30,SetDom1+37))</f>
        <v>2</v>
      </c>
      <c r="E515" s="16"/>
      <c r="F515" s="13">
        <f ca="1">DAY(IF(DAY(SetDom1)=1,SetDom1+31,SetDom1+38))</f>
        <v>3</v>
      </c>
      <c r="G515" s="16"/>
      <c r="H515" s="15">
        <f ca="1">DAY(IF(DAY(SetDom1)=1,SetDom1+32,SetDom1+39))</f>
        <v>4</v>
      </c>
      <c r="I515" s="16"/>
      <c r="J515" s="15">
        <f ca="1">DAY(IF(DAY(SetDom1)=1,SetDom1+33,SetDom1+40))</f>
        <v>5</v>
      </c>
      <c r="K515" s="16"/>
      <c r="L515" s="15">
        <f ca="1">DAY(IF(DAY(SetDom1)=1,SetDom1+34,SetDom1+41))</f>
        <v>6</v>
      </c>
      <c r="M515" s="16"/>
      <c r="N515" s="15">
        <f ca="1">DAY(IF(DAY(SetDom1)=1,SetDom1+35,SetDom1+42))</f>
        <v>7</v>
      </c>
      <c r="O515" s="16"/>
      <c r="P515" s="40"/>
    </row>
    <row r="516" spans="2:16" x14ac:dyDescent="0.2">
      <c r="B516" s="28" t="s">
        <v>2</v>
      </c>
      <c r="C516" s="12" t="s">
        <v>15</v>
      </c>
      <c r="D516" s="28" t="s">
        <v>2</v>
      </c>
      <c r="E516" s="12" t="s">
        <v>15</v>
      </c>
      <c r="F516" s="28" t="s">
        <v>2</v>
      </c>
      <c r="G516" s="12" t="s">
        <v>15</v>
      </c>
      <c r="H516" s="28" t="s">
        <v>2</v>
      </c>
      <c r="I516" s="12" t="s">
        <v>15</v>
      </c>
      <c r="J516" s="28" t="s">
        <v>2</v>
      </c>
      <c r="K516" s="12" t="s">
        <v>15</v>
      </c>
      <c r="L516" s="28" t="s">
        <v>2</v>
      </c>
      <c r="M516" s="12" t="s">
        <v>15</v>
      </c>
      <c r="N516" s="28" t="s">
        <v>2</v>
      </c>
      <c r="O516" s="36" t="s">
        <v>15</v>
      </c>
      <c r="P516" s="49"/>
    </row>
    <row r="517" spans="2:16" x14ac:dyDescent="0.2">
      <c r="B517" s="22"/>
      <c r="C517" s="43"/>
      <c r="D517" s="26"/>
      <c r="E517" s="43"/>
      <c r="F517" s="22"/>
      <c r="G517" s="43"/>
      <c r="H517" s="22"/>
      <c r="I517" s="43"/>
      <c r="J517" s="22"/>
      <c r="K517" s="43"/>
      <c r="L517" s="22"/>
      <c r="M517" s="43"/>
      <c r="N517" s="22"/>
      <c r="O517" s="46"/>
      <c r="P517" s="49"/>
    </row>
    <row r="518" spans="2:16" x14ac:dyDescent="0.2">
      <c r="B518" s="23"/>
      <c r="C518" s="44"/>
      <c r="D518" s="23"/>
      <c r="E518" s="44"/>
      <c r="F518" s="23"/>
      <c r="G518" s="44"/>
      <c r="H518" s="23"/>
      <c r="I518" s="44"/>
      <c r="J518" s="23"/>
      <c r="K518" s="44"/>
      <c r="L518" s="23"/>
      <c r="M518" s="44"/>
      <c r="N518" s="23"/>
      <c r="O518" s="47"/>
      <c r="P518" s="49"/>
    </row>
    <row r="519" spans="2:16" x14ac:dyDescent="0.2">
      <c r="B519" s="23"/>
      <c r="C519" s="44"/>
      <c r="D519" s="23"/>
      <c r="E519" s="44"/>
      <c r="F519" s="23"/>
      <c r="G519" s="44"/>
      <c r="H519" s="23"/>
      <c r="I519" s="44"/>
      <c r="J519" s="23"/>
      <c r="K519" s="44"/>
      <c r="L519" s="23"/>
      <c r="M519" s="44"/>
      <c r="N519" s="23"/>
      <c r="O519" s="47"/>
      <c r="P519" s="49"/>
    </row>
    <row r="520" spans="2:16" x14ac:dyDescent="0.2">
      <c r="B520" s="23"/>
      <c r="C520" s="44"/>
      <c r="D520" s="23"/>
      <c r="E520" s="44"/>
      <c r="F520" s="23"/>
      <c r="G520" s="44"/>
      <c r="H520" s="23"/>
      <c r="I520" s="44"/>
      <c r="J520" s="23"/>
      <c r="K520" s="44"/>
      <c r="L520" s="23"/>
      <c r="M520" s="44"/>
      <c r="N520" s="23"/>
      <c r="O520" s="47"/>
      <c r="P520" s="49"/>
    </row>
    <row r="521" spans="2:16" x14ac:dyDescent="0.2">
      <c r="B521" s="24"/>
      <c r="C521" s="45"/>
      <c r="D521" s="24"/>
      <c r="E521" s="45"/>
      <c r="F521" s="24"/>
      <c r="G521" s="45"/>
      <c r="H521" s="24"/>
      <c r="I521" s="45"/>
      <c r="J521" s="24"/>
      <c r="K521" s="45"/>
      <c r="L521" s="24"/>
      <c r="M521" s="45"/>
      <c r="N521" s="24"/>
      <c r="O521" s="48"/>
      <c r="P521" s="49"/>
    </row>
    <row r="522" spans="2:16" x14ac:dyDescent="0.2">
      <c r="B522" s="50" t="s">
        <v>3</v>
      </c>
      <c r="C522" s="51">
        <f>SUM(C517:C521)</f>
        <v>0</v>
      </c>
      <c r="D522" s="50"/>
      <c r="E522" s="51">
        <f>SUM(E517:E521)</f>
        <v>0</v>
      </c>
      <c r="F522" s="50"/>
      <c r="G522" s="51">
        <f>SUM(G517:G521)</f>
        <v>0</v>
      </c>
      <c r="H522" s="50"/>
      <c r="I522" s="51">
        <f>SUM(I517:I521)</f>
        <v>0</v>
      </c>
      <c r="J522" s="50"/>
      <c r="K522" s="51">
        <f>SUM(K517:K521)</f>
        <v>0</v>
      </c>
      <c r="L522" s="50"/>
      <c r="M522" s="51">
        <f>SUM(M517:M521)</f>
        <v>0</v>
      </c>
      <c r="N522" s="50"/>
      <c r="O522" s="52">
        <f>SUM(O517:O521)</f>
        <v>0</v>
      </c>
      <c r="P522" s="53">
        <f ca="1">SUMIF(B515:N515,"&gt;="&amp;15,C522:O522)</f>
        <v>0</v>
      </c>
    </row>
    <row r="523" spans="2:16" ht="17.25" customHeight="1" x14ac:dyDescent="0.2">
      <c r="B523" s="59"/>
      <c r="P523" s="59"/>
    </row>
    <row r="524" spans="2:16" ht="12" x14ac:dyDescent="0.2">
      <c r="B524" s="69" t="s">
        <v>12</v>
      </c>
      <c r="C524" s="69"/>
      <c r="D524" s="69"/>
      <c r="E524" s="69"/>
      <c r="F524"/>
      <c r="G524" s="7"/>
      <c r="H524"/>
      <c r="I524" s="7"/>
      <c r="J524"/>
      <c r="K524" s="7"/>
      <c r="L524" s="70" t="s">
        <v>24</v>
      </c>
      <c r="M524" s="70"/>
      <c r="N524" s="70" t="s">
        <v>26</v>
      </c>
      <c r="O524" s="70"/>
      <c r="P524"/>
    </row>
    <row r="525" spans="2:16" ht="25.5" customHeight="1" x14ac:dyDescent="0.2">
      <c r="B525" s="69"/>
      <c r="C525" s="69"/>
      <c r="D525" s="69"/>
      <c r="E525" s="69"/>
      <c r="F525" s="4">
        <f ca="1">WEEKDAY(DATEVALUE("1 "&amp;B524&amp;" "&amp;Year1))</f>
        <v>2</v>
      </c>
      <c r="G525" s="7"/>
      <c r="H525"/>
      <c r="I525" s="9"/>
      <c r="J525" s="10"/>
      <c r="K525" s="7"/>
      <c r="L525" s="71">
        <f ca="1">SUM(P535,P544,P553,P562,P571,P580)</f>
        <v>0</v>
      </c>
      <c r="M525" s="72"/>
      <c r="N525" s="71">
        <f ca="1">SUM(P:P)</f>
        <v>439.95</v>
      </c>
      <c r="O525" s="73"/>
      <c r="P525"/>
    </row>
    <row r="526" spans="2:16" ht="9" customHeight="1" x14ac:dyDescent="0.2">
      <c r="B526" s="60">
        <v>1</v>
      </c>
      <c r="C526" s="60"/>
      <c r="D526" s="60">
        <v>2</v>
      </c>
      <c r="E526" s="60"/>
      <c r="F526" s="60">
        <v>3</v>
      </c>
      <c r="G526" s="60"/>
      <c r="H526" s="60">
        <v>4</v>
      </c>
      <c r="I526" s="60"/>
      <c r="J526" s="60">
        <v>5</v>
      </c>
      <c r="K526" s="60"/>
      <c r="L526" s="60">
        <v>6</v>
      </c>
      <c r="M526" s="60"/>
      <c r="N526" s="60">
        <v>7</v>
      </c>
      <c r="O526" s="60"/>
      <c r="P526" s="2"/>
    </row>
    <row r="527" spans="2:16" ht="15" customHeight="1" x14ac:dyDescent="0.2">
      <c r="B527" s="61" t="s">
        <v>1</v>
      </c>
      <c r="C527" s="62"/>
      <c r="D527" s="63" t="s">
        <v>16</v>
      </c>
      <c r="E527" s="64" t="e">
        <f ca="1">IF(WEEKDAY(DATEVALUE(Month1&amp;" 1, "&amp;Year1))=COLUMN(#REF!),1,IF(LEN(C527)&gt;0,C527+1,""))</f>
        <v>#NAME?</v>
      </c>
      <c r="F527" s="62" t="s">
        <v>17</v>
      </c>
      <c r="G527" s="62" t="e">
        <f ca="1">IF(WEEKDAY(DATEVALUE(Month1&amp;" 1, "&amp;Year1))=COLUMN(#REF!),1,IF(LEN(E527)&gt;0,E527+1,""))</f>
        <v>#NAME?</v>
      </c>
      <c r="H527" s="63" t="s">
        <v>19</v>
      </c>
      <c r="I527" s="64" t="e">
        <f ca="1">IF(WEEKDAY(DATEVALUE(Month1&amp;" 1, "&amp;Year1))=COLUMN(#REF!),1,IF(LEN(G527)&gt;0,G527+1,""))</f>
        <v>#NAME?</v>
      </c>
      <c r="J527" s="65" t="s">
        <v>23</v>
      </c>
      <c r="K527" s="66" t="e">
        <f ca="1">IF(WEEKDAY(DATEVALUE(Month1&amp;" 1, "&amp;Year1))=COLUMN(#REF!),1,IF(LEN(I527)&gt;0,I527+1,""))</f>
        <v>#NAME?</v>
      </c>
      <c r="L527" s="67" t="s">
        <v>25</v>
      </c>
      <c r="M527" s="68" t="e">
        <f ca="1">IF(WEEKDAY(DATEVALUE(Month1&amp;" 1, "&amp;Year1))=COLUMN(#REF!),1,IF(LEN(K527)&gt;0,K527+1,""))</f>
        <v>#NAME?</v>
      </c>
      <c r="N527" s="67" t="s">
        <v>27</v>
      </c>
      <c r="O527" s="68" t="e">
        <f ca="1">IF(WEEKDAY(DATEVALUE(Month1&amp;" 1, "&amp;Year1))=COLUMN(#REF!),1,IF(LEN(M527)&gt;0,M527+1,""))</f>
        <v>#NAME?</v>
      </c>
      <c r="P527" s="37" t="s">
        <v>28</v>
      </c>
    </row>
    <row r="528" spans="2:16" ht="15" x14ac:dyDescent="0.2">
      <c r="B528" s="19">
        <f ca="1">DAY(IF(DAY(OutDom1)=1,OutDom1-6,OutDom1+1))</f>
        <v>1</v>
      </c>
      <c r="C528" s="21"/>
      <c r="D528" s="27">
        <f ca="1">DAY(IF(DAY(OutDom1)=1,OutDom1-5,OutDom1+2))</f>
        <v>2</v>
      </c>
      <c r="E528" s="21"/>
      <c r="F528" s="27">
        <f ca="1">DAY(IF(DAY(OutDom1)=1,OutDom1-4,OutDom1+3))</f>
        <v>3</v>
      </c>
      <c r="G528" s="21"/>
      <c r="H528" s="27">
        <f ca="1">DAY(IF(DAY(OutDom1)=1,OutDom1-3,OutDom1+4))</f>
        <v>4</v>
      </c>
      <c r="I528" s="21"/>
      <c r="J528" s="27">
        <f ca="1">DAY(IF(DAY(OutDom1)=1,OutDom1-2,OutDom1+5))</f>
        <v>5</v>
      </c>
      <c r="K528" s="21"/>
      <c r="L528" s="27">
        <f ca="1">DAY(IF(DAY(OutDom1)=1,OutDom1-1,OutDom1+6))</f>
        <v>6</v>
      </c>
      <c r="M528" s="21"/>
      <c r="N528" s="32">
        <f ca="1">DAY(IF(DAY(OutDom1)=1,OutDom1,OutDom1+7))</f>
        <v>7</v>
      </c>
      <c r="O528" s="20"/>
      <c r="P528" s="38"/>
    </row>
    <row r="529" spans="2:16" x14ac:dyDescent="0.2">
      <c r="B529" s="17" t="s">
        <v>2</v>
      </c>
      <c r="C529" s="18" t="s">
        <v>15</v>
      </c>
      <c r="D529" s="25" t="s">
        <v>2</v>
      </c>
      <c r="E529" s="18" t="s">
        <v>15</v>
      </c>
      <c r="F529" s="25" t="s">
        <v>2</v>
      </c>
      <c r="G529" s="18" t="s">
        <v>15</v>
      </c>
      <c r="H529" s="25" t="s">
        <v>2</v>
      </c>
      <c r="I529" s="18" t="s">
        <v>15</v>
      </c>
      <c r="J529" s="25" t="s">
        <v>2</v>
      </c>
      <c r="K529" s="18" t="s">
        <v>15</v>
      </c>
      <c r="L529" s="25" t="s">
        <v>2</v>
      </c>
      <c r="M529" s="18" t="s">
        <v>15</v>
      </c>
      <c r="N529" s="28" t="s">
        <v>2</v>
      </c>
      <c r="O529" s="41" t="s">
        <v>15</v>
      </c>
      <c r="P529" s="49"/>
    </row>
    <row r="530" spans="2:16" x14ac:dyDescent="0.2">
      <c r="B530" s="22"/>
      <c r="C530" s="43"/>
      <c r="D530" s="26"/>
      <c r="E530" s="43"/>
      <c r="F530" s="22"/>
      <c r="G530" s="43"/>
      <c r="H530" s="22"/>
      <c r="I530" s="43"/>
      <c r="J530" s="22"/>
      <c r="K530" s="43"/>
      <c r="L530" s="22"/>
      <c r="M530" s="43"/>
      <c r="N530" s="22"/>
      <c r="O530" s="46"/>
      <c r="P530" s="49"/>
    </row>
    <row r="531" spans="2:16" x14ac:dyDescent="0.2">
      <c r="B531" s="23"/>
      <c r="C531" s="44"/>
      <c r="D531" s="23"/>
      <c r="E531" s="44"/>
      <c r="F531" s="23"/>
      <c r="G531" s="44"/>
      <c r="H531" s="23"/>
      <c r="I531" s="44"/>
      <c r="J531" s="23"/>
      <c r="K531" s="44"/>
      <c r="L531" s="23"/>
      <c r="M531" s="44"/>
      <c r="N531" s="23"/>
      <c r="O531" s="47"/>
      <c r="P531" s="49"/>
    </row>
    <row r="532" spans="2:16" x14ac:dyDescent="0.2">
      <c r="B532" s="23"/>
      <c r="C532" s="44"/>
      <c r="D532" s="23"/>
      <c r="E532" s="44"/>
      <c r="F532" s="23"/>
      <c r="G532" s="44"/>
      <c r="H532" s="23"/>
      <c r="I532" s="44"/>
      <c r="J532" s="23"/>
      <c r="K532" s="44"/>
      <c r="L532" s="23"/>
      <c r="M532" s="44"/>
      <c r="N532" s="23"/>
      <c r="O532" s="47"/>
      <c r="P532" s="49"/>
    </row>
    <row r="533" spans="2:16" x14ac:dyDescent="0.2">
      <c r="B533" s="23"/>
      <c r="C533" s="44"/>
      <c r="D533" s="23"/>
      <c r="E533" s="44"/>
      <c r="F533" s="23"/>
      <c r="G533" s="44"/>
      <c r="H533" s="23"/>
      <c r="I533" s="44"/>
      <c r="J533" s="23"/>
      <c r="K533" s="44"/>
      <c r="L533" s="23"/>
      <c r="M533" s="44"/>
      <c r="N533" s="23"/>
      <c r="O533" s="47"/>
      <c r="P533" s="49"/>
    </row>
    <row r="534" spans="2:16" x14ac:dyDescent="0.2">
      <c r="B534" s="24"/>
      <c r="C534" s="45"/>
      <c r="D534" s="24"/>
      <c r="E534" s="45"/>
      <c r="F534" s="24"/>
      <c r="G534" s="45"/>
      <c r="H534" s="24"/>
      <c r="I534" s="45"/>
      <c r="J534" s="24"/>
      <c r="K534" s="45"/>
      <c r="L534" s="24"/>
      <c r="M534" s="45"/>
      <c r="N534" s="24"/>
      <c r="O534" s="48"/>
      <c r="P534" s="49"/>
    </row>
    <row r="535" spans="2:16" x14ac:dyDescent="0.2">
      <c r="B535" s="50" t="s">
        <v>3</v>
      </c>
      <c r="C535" s="51">
        <f>SUM(C530:C534)</f>
        <v>0</v>
      </c>
      <c r="D535" s="50"/>
      <c r="E535" s="51">
        <f>SUM(E530:E534)</f>
        <v>0</v>
      </c>
      <c r="F535" s="50"/>
      <c r="G535" s="51">
        <f>SUM(G530:G534)</f>
        <v>0</v>
      </c>
      <c r="H535" s="50"/>
      <c r="I535" s="51">
        <f>SUM(I530:I534)</f>
        <v>0</v>
      </c>
      <c r="J535" s="50"/>
      <c r="K535" s="51">
        <f>SUM(K530:K534)</f>
        <v>0</v>
      </c>
      <c r="L535" s="50"/>
      <c r="M535" s="51">
        <f>SUM(M530:M534)</f>
        <v>0</v>
      </c>
      <c r="N535" s="50"/>
      <c r="O535" s="52">
        <f>SUM(O530:O534)</f>
        <v>0</v>
      </c>
      <c r="P535" s="53">
        <f ca="1">SUMIF(B528:N528,"&lt;8",C535:O535)</f>
        <v>0</v>
      </c>
    </row>
    <row r="536" spans="2:16" x14ac:dyDescent="0.2">
      <c r="B536" s="58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58"/>
    </row>
    <row r="537" spans="2:16" ht="15" x14ac:dyDescent="0.2">
      <c r="B537" s="15">
        <f ca="1">N528+1</f>
        <v>8</v>
      </c>
      <c r="C537" s="16"/>
      <c r="D537" s="15">
        <f ca="1">B537+1</f>
        <v>9</v>
      </c>
      <c r="E537" s="16"/>
      <c r="F537" s="15">
        <f ca="1">D537+1</f>
        <v>10</v>
      </c>
      <c r="G537" s="16"/>
      <c r="H537" s="15">
        <f ca="1">F537+1</f>
        <v>11</v>
      </c>
      <c r="I537" s="16"/>
      <c r="J537" s="15">
        <f ca="1">H537+1</f>
        <v>12</v>
      </c>
      <c r="K537" s="16"/>
      <c r="L537" s="15">
        <f ca="1">J537+1</f>
        <v>13</v>
      </c>
      <c r="M537" s="16"/>
      <c r="N537" s="15">
        <f ca="1">L537+1</f>
        <v>14</v>
      </c>
      <c r="O537" s="16"/>
      <c r="P537" s="39"/>
    </row>
    <row r="538" spans="2:16" x14ac:dyDescent="0.2">
      <c r="B538" s="28" t="s">
        <v>2</v>
      </c>
      <c r="C538" s="12" t="s">
        <v>15</v>
      </c>
      <c r="D538" s="28" t="s">
        <v>2</v>
      </c>
      <c r="E538" s="12" t="s">
        <v>15</v>
      </c>
      <c r="F538" s="28" t="s">
        <v>2</v>
      </c>
      <c r="G538" s="12" t="s">
        <v>15</v>
      </c>
      <c r="H538" s="28" t="s">
        <v>2</v>
      </c>
      <c r="I538" s="12" t="s">
        <v>15</v>
      </c>
      <c r="J538" s="28" t="s">
        <v>2</v>
      </c>
      <c r="K538" s="12" t="s">
        <v>15</v>
      </c>
      <c r="L538" s="28" t="s">
        <v>2</v>
      </c>
      <c r="M538" s="12" t="s">
        <v>15</v>
      </c>
      <c r="N538" s="28" t="s">
        <v>2</v>
      </c>
      <c r="O538" s="36" t="s">
        <v>15</v>
      </c>
      <c r="P538" s="49"/>
    </row>
    <row r="539" spans="2:16" x14ac:dyDescent="0.2">
      <c r="B539" s="29"/>
      <c r="C539" s="43"/>
      <c r="D539" s="29"/>
      <c r="E539" s="43"/>
      <c r="F539" s="29"/>
      <c r="G539" s="43"/>
      <c r="H539" s="29"/>
      <c r="I539" s="43"/>
      <c r="J539" s="29"/>
      <c r="K539" s="43"/>
      <c r="L539" s="29"/>
      <c r="M539" s="43"/>
      <c r="N539" s="29"/>
      <c r="O539" s="46"/>
      <c r="P539" s="49"/>
    </row>
    <row r="540" spans="2:16" x14ac:dyDescent="0.2">
      <c r="B540" s="30"/>
      <c r="C540" s="44"/>
      <c r="D540" s="30"/>
      <c r="E540" s="44"/>
      <c r="F540" s="30"/>
      <c r="G540" s="44"/>
      <c r="H540" s="30"/>
      <c r="I540" s="44"/>
      <c r="J540" s="30"/>
      <c r="K540" s="44"/>
      <c r="L540" s="30"/>
      <c r="M540" s="44"/>
      <c r="N540" s="30"/>
      <c r="O540" s="47"/>
      <c r="P540" s="49"/>
    </row>
    <row r="541" spans="2:16" x14ac:dyDescent="0.2">
      <c r="B541" s="30"/>
      <c r="C541" s="44"/>
      <c r="D541" s="30"/>
      <c r="E541" s="44"/>
      <c r="F541" s="30"/>
      <c r="G541" s="44"/>
      <c r="H541" s="30"/>
      <c r="I541" s="44"/>
      <c r="J541" s="30"/>
      <c r="K541" s="44"/>
      <c r="L541" s="30"/>
      <c r="M541" s="44"/>
      <c r="N541" s="30"/>
      <c r="O541" s="47"/>
      <c r="P541" s="49"/>
    </row>
    <row r="542" spans="2:16" x14ac:dyDescent="0.2">
      <c r="B542" s="30"/>
      <c r="C542" s="44"/>
      <c r="D542" s="30"/>
      <c r="E542" s="44"/>
      <c r="F542" s="30"/>
      <c r="G542" s="44"/>
      <c r="H542" s="30"/>
      <c r="I542" s="44"/>
      <c r="J542" s="30"/>
      <c r="K542" s="44"/>
      <c r="L542" s="30"/>
      <c r="M542" s="44"/>
      <c r="N542" s="30"/>
      <c r="O542" s="47"/>
      <c r="P542" s="49"/>
    </row>
    <row r="543" spans="2:16" x14ac:dyDescent="0.2">
      <c r="B543" s="31"/>
      <c r="C543" s="45"/>
      <c r="D543" s="31"/>
      <c r="E543" s="45"/>
      <c r="F543" s="31"/>
      <c r="G543" s="45"/>
      <c r="H543" s="31"/>
      <c r="I543" s="45"/>
      <c r="J543" s="31"/>
      <c r="K543" s="45"/>
      <c r="L543" s="31"/>
      <c r="M543" s="45"/>
      <c r="N543" s="31"/>
      <c r="O543" s="48"/>
      <c r="P543" s="49"/>
    </row>
    <row r="544" spans="2:16" x14ac:dyDescent="0.2">
      <c r="B544" s="50" t="s">
        <v>3</v>
      </c>
      <c r="C544" s="51">
        <f>SUM(C539:C543)</f>
        <v>0</v>
      </c>
      <c r="D544" s="50"/>
      <c r="E544" s="51">
        <f>SUM(E539:E543)</f>
        <v>0</v>
      </c>
      <c r="F544" s="50"/>
      <c r="G544" s="51">
        <f>SUM(G539:G543)</f>
        <v>0</v>
      </c>
      <c r="H544" s="50"/>
      <c r="I544" s="51">
        <f>SUM(I539:I543)</f>
        <v>0</v>
      </c>
      <c r="J544" s="50"/>
      <c r="K544" s="51">
        <f>SUM(K539:K543)</f>
        <v>0</v>
      </c>
      <c r="L544" s="50"/>
      <c r="M544" s="51">
        <f>SUM(M539:M543)</f>
        <v>0</v>
      </c>
      <c r="N544" s="50"/>
      <c r="O544" s="52">
        <f>SUM(O539:O543)</f>
        <v>0</v>
      </c>
      <c r="P544" s="53">
        <f>SUM(C544,E544,G544,I544,K544,M544,O544)</f>
        <v>0</v>
      </c>
    </row>
    <row r="545" spans="2:16" x14ac:dyDescent="0.2">
      <c r="B545" s="58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58"/>
    </row>
    <row r="546" spans="2:16" ht="15" x14ac:dyDescent="0.2">
      <c r="B546" s="15">
        <f ca="1">N537+1</f>
        <v>15</v>
      </c>
      <c r="C546" s="16"/>
      <c r="D546" s="15">
        <f ca="1">B546+1</f>
        <v>16</v>
      </c>
      <c r="E546" s="16"/>
      <c r="F546" s="15">
        <f ca="1">D546+1</f>
        <v>17</v>
      </c>
      <c r="G546" s="16"/>
      <c r="H546" s="15">
        <f ca="1">F546+1</f>
        <v>18</v>
      </c>
      <c r="I546" s="16"/>
      <c r="J546" s="15">
        <f ca="1">H546+1</f>
        <v>19</v>
      </c>
      <c r="K546" s="16"/>
      <c r="L546" s="15">
        <f ca="1">J546+1</f>
        <v>20</v>
      </c>
      <c r="M546" s="16"/>
      <c r="N546" s="15">
        <f ca="1">L546+1</f>
        <v>21</v>
      </c>
      <c r="O546" s="16"/>
      <c r="P546" s="39"/>
    </row>
    <row r="547" spans="2:16" x14ac:dyDescent="0.2">
      <c r="B547" s="28" t="s">
        <v>2</v>
      </c>
      <c r="C547" s="12" t="s">
        <v>15</v>
      </c>
      <c r="D547" s="28" t="s">
        <v>2</v>
      </c>
      <c r="E547" s="12" t="s">
        <v>15</v>
      </c>
      <c r="F547" s="28" t="s">
        <v>2</v>
      </c>
      <c r="G547" s="12" t="s">
        <v>15</v>
      </c>
      <c r="H547" s="28" t="s">
        <v>2</v>
      </c>
      <c r="I547" s="12" t="s">
        <v>15</v>
      </c>
      <c r="J547" s="28" t="s">
        <v>2</v>
      </c>
      <c r="K547" s="12" t="s">
        <v>15</v>
      </c>
      <c r="L547" s="28" t="s">
        <v>2</v>
      </c>
      <c r="M547" s="12" t="s">
        <v>15</v>
      </c>
      <c r="N547" s="28" t="s">
        <v>2</v>
      </c>
      <c r="O547" s="36" t="s">
        <v>15</v>
      </c>
      <c r="P547" s="49"/>
    </row>
    <row r="548" spans="2:16" x14ac:dyDescent="0.2">
      <c r="B548" s="29"/>
      <c r="C548" s="43"/>
      <c r="D548" s="29"/>
      <c r="E548" s="43"/>
      <c r="F548" s="29"/>
      <c r="G548" s="43"/>
      <c r="H548" s="29"/>
      <c r="I548" s="43"/>
      <c r="J548" s="29"/>
      <c r="K548" s="43"/>
      <c r="L548" s="29"/>
      <c r="M548" s="43"/>
      <c r="N548" s="29"/>
      <c r="O548" s="46"/>
      <c r="P548" s="49"/>
    </row>
    <row r="549" spans="2:16" x14ac:dyDescent="0.2">
      <c r="B549" s="30"/>
      <c r="C549" s="44"/>
      <c r="D549" s="30"/>
      <c r="E549" s="44"/>
      <c r="F549" s="30"/>
      <c r="G549" s="44"/>
      <c r="H549" s="30"/>
      <c r="I549" s="44"/>
      <c r="J549" s="30"/>
      <c r="K549" s="44"/>
      <c r="L549" s="30"/>
      <c r="M549" s="44"/>
      <c r="N549" s="30"/>
      <c r="O549" s="47"/>
      <c r="P549" s="49"/>
    </row>
    <row r="550" spans="2:16" x14ac:dyDescent="0.2">
      <c r="B550" s="30"/>
      <c r="C550" s="44"/>
      <c r="D550" s="30"/>
      <c r="E550" s="44"/>
      <c r="F550" s="30"/>
      <c r="G550" s="44"/>
      <c r="H550" s="30"/>
      <c r="I550" s="44"/>
      <c r="J550" s="30"/>
      <c r="K550" s="44"/>
      <c r="L550" s="30"/>
      <c r="M550" s="44"/>
      <c r="N550" s="30"/>
      <c r="O550" s="47"/>
      <c r="P550" s="49"/>
    </row>
    <row r="551" spans="2:16" x14ac:dyDescent="0.2">
      <c r="B551" s="30"/>
      <c r="C551" s="44"/>
      <c r="D551" s="30"/>
      <c r="E551" s="44"/>
      <c r="F551" s="30"/>
      <c r="G551" s="44"/>
      <c r="H551" s="30"/>
      <c r="I551" s="44"/>
      <c r="J551" s="30"/>
      <c r="K551" s="44"/>
      <c r="L551" s="30"/>
      <c r="M551" s="44"/>
      <c r="N551" s="30"/>
      <c r="O551" s="47"/>
      <c r="P551" s="49"/>
    </row>
    <row r="552" spans="2:16" x14ac:dyDescent="0.2">
      <c r="B552" s="31"/>
      <c r="C552" s="45"/>
      <c r="D552" s="31"/>
      <c r="E552" s="45"/>
      <c r="F552" s="31"/>
      <c r="G552" s="45"/>
      <c r="H552" s="31"/>
      <c r="I552" s="45"/>
      <c r="J552" s="31"/>
      <c r="K552" s="45"/>
      <c r="L552" s="31"/>
      <c r="M552" s="45"/>
      <c r="N552" s="31"/>
      <c r="O552" s="48"/>
      <c r="P552" s="49"/>
    </row>
    <row r="553" spans="2:16" x14ac:dyDescent="0.2">
      <c r="B553" s="54" t="s">
        <v>3</v>
      </c>
      <c r="C553" s="51">
        <f>SUM(C548:C552)</f>
        <v>0</v>
      </c>
      <c r="D553" s="50"/>
      <c r="E553" s="51">
        <f>SUM(E548:E552)</f>
        <v>0</v>
      </c>
      <c r="F553" s="50"/>
      <c r="G553" s="51">
        <f>SUM(G548:G552)</f>
        <v>0</v>
      </c>
      <c r="H553" s="50"/>
      <c r="I553" s="51">
        <f>SUM(I548:I552)</f>
        <v>0</v>
      </c>
      <c r="J553" s="50"/>
      <c r="K553" s="51">
        <f>SUM(K548:K552)</f>
        <v>0</v>
      </c>
      <c r="L553" s="50"/>
      <c r="M553" s="51">
        <f>SUM(M548:M552)</f>
        <v>0</v>
      </c>
      <c r="N553" s="50"/>
      <c r="O553" s="52">
        <f>SUM(O548:O552)</f>
        <v>0</v>
      </c>
      <c r="P553" s="53">
        <f>SUM(C553,E553,G553,I553,K553,M553,O553)</f>
        <v>0</v>
      </c>
    </row>
    <row r="554" spans="2:16" x14ac:dyDescent="0.2">
      <c r="B554" s="58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58"/>
    </row>
    <row r="555" spans="2:16" ht="15" x14ac:dyDescent="0.2">
      <c r="B555" s="15">
        <f ca="1">N546+1</f>
        <v>22</v>
      </c>
      <c r="C555" s="16"/>
      <c r="D555" s="15">
        <f ca="1">B555+1</f>
        <v>23</v>
      </c>
      <c r="E555" s="16"/>
      <c r="F555" s="15">
        <f ca="1">D555+1</f>
        <v>24</v>
      </c>
      <c r="G555" s="16"/>
      <c r="H555" s="15">
        <f ca="1">F555+1</f>
        <v>25</v>
      </c>
      <c r="I555" s="16"/>
      <c r="J555" s="15">
        <f ca="1">H555+1</f>
        <v>26</v>
      </c>
      <c r="K555" s="16"/>
      <c r="L555" s="15">
        <f ca="1">J555+1</f>
        <v>27</v>
      </c>
      <c r="M555" s="16"/>
      <c r="N555" s="15">
        <f ca="1">L555+1</f>
        <v>28</v>
      </c>
      <c r="O555" s="16"/>
      <c r="P555" s="39"/>
    </row>
    <row r="556" spans="2:16" x14ac:dyDescent="0.2">
      <c r="B556" s="28" t="s">
        <v>2</v>
      </c>
      <c r="C556" s="12" t="s">
        <v>15</v>
      </c>
      <c r="D556" s="28" t="s">
        <v>2</v>
      </c>
      <c r="E556" s="12" t="s">
        <v>15</v>
      </c>
      <c r="F556" s="28" t="s">
        <v>2</v>
      </c>
      <c r="G556" s="12" t="s">
        <v>15</v>
      </c>
      <c r="H556" s="28" t="s">
        <v>2</v>
      </c>
      <c r="I556" s="12" t="s">
        <v>15</v>
      </c>
      <c r="J556" s="28" t="s">
        <v>2</v>
      </c>
      <c r="K556" s="12" t="s">
        <v>15</v>
      </c>
      <c r="L556" s="28" t="s">
        <v>2</v>
      </c>
      <c r="M556" s="12" t="s">
        <v>15</v>
      </c>
      <c r="N556" s="28" t="s">
        <v>2</v>
      </c>
      <c r="O556" s="36" t="s">
        <v>15</v>
      </c>
      <c r="P556" s="49"/>
    </row>
    <row r="557" spans="2:16" x14ac:dyDescent="0.2">
      <c r="B557" s="29"/>
      <c r="C557" s="43"/>
      <c r="D557" s="29"/>
      <c r="E557" s="43"/>
      <c r="F557" s="29"/>
      <c r="G557" s="43"/>
      <c r="H557" s="29"/>
      <c r="I557" s="43"/>
      <c r="J557" s="29"/>
      <c r="K557" s="43"/>
      <c r="L557" s="29"/>
      <c r="M557" s="43"/>
      <c r="N557" s="29"/>
      <c r="O557" s="46"/>
      <c r="P557" s="49"/>
    </row>
    <row r="558" spans="2:16" x14ac:dyDescent="0.2">
      <c r="B558" s="30"/>
      <c r="C558" s="44"/>
      <c r="D558" s="30"/>
      <c r="E558" s="44"/>
      <c r="F558" s="30"/>
      <c r="G558" s="44"/>
      <c r="H558" s="30"/>
      <c r="I558" s="44"/>
      <c r="J558" s="30"/>
      <c r="K558" s="44"/>
      <c r="L558" s="30"/>
      <c r="M558" s="44"/>
      <c r="N558" s="30"/>
      <c r="O558" s="47"/>
      <c r="P558" s="49"/>
    </row>
    <row r="559" spans="2:16" x14ac:dyDescent="0.2">
      <c r="B559" s="30"/>
      <c r="C559" s="44"/>
      <c r="D559" s="30"/>
      <c r="E559" s="44"/>
      <c r="F559" s="30"/>
      <c r="G559" s="44"/>
      <c r="H559" s="30"/>
      <c r="I559" s="44"/>
      <c r="J559" s="30"/>
      <c r="K559" s="44"/>
      <c r="L559" s="30"/>
      <c r="M559" s="44"/>
      <c r="N559" s="30"/>
      <c r="O559" s="47"/>
      <c r="P559" s="49"/>
    </row>
    <row r="560" spans="2:16" x14ac:dyDescent="0.2">
      <c r="B560" s="30"/>
      <c r="C560" s="44"/>
      <c r="D560" s="30"/>
      <c r="E560" s="44"/>
      <c r="F560" s="30"/>
      <c r="G560" s="44"/>
      <c r="H560" s="30"/>
      <c r="I560" s="44"/>
      <c r="J560" s="30"/>
      <c r="K560" s="44"/>
      <c r="L560" s="30"/>
      <c r="M560" s="44"/>
      <c r="N560" s="30"/>
      <c r="O560" s="47"/>
      <c r="P560" s="49"/>
    </row>
    <row r="561" spans="2:16" x14ac:dyDescent="0.2">
      <c r="B561" s="31"/>
      <c r="C561" s="45"/>
      <c r="D561" s="31"/>
      <c r="E561" s="45"/>
      <c r="F561" s="31"/>
      <c r="G561" s="45"/>
      <c r="H561" s="31"/>
      <c r="I561" s="45"/>
      <c r="J561" s="31"/>
      <c r="K561" s="45"/>
      <c r="L561" s="31"/>
      <c r="M561" s="45"/>
      <c r="N561" s="31"/>
      <c r="O561" s="48"/>
      <c r="P561" s="49"/>
    </row>
    <row r="562" spans="2:16" x14ac:dyDescent="0.2">
      <c r="B562" s="50" t="s">
        <v>3</v>
      </c>
      <c r="C562" s="51">
        <f>SUM(C557:C561)</f>
        <v>0</v>
      </c>
      <c r="D562" s="50"/>
      <c r="E562" s="51">
        <f>SUM(E557:E561)</f>
        <v>0</v>
      </c>
      <c r="F562" s="50"/>
      <c r="G562" s="51">
        <f>SUM(G557:G561)</f>
        <v>0</v>
      </c>
      <c r="H562" s="50"/>
      <c r="I562" s="51">
        <f>SUM(I557:I561)</f>
        <v>0</v>
      </c>
      <c r="J562" s="50"/>
      <c r="K562" s="51">
        <f>SUM(K557:K561)</f>
        <v>0</v>
      </c>
      <c r="L562" s="50"/>
      <c r="M562" s="51">
        <f>SUM(M557:M561)</f>
        <v>0</v>
      </c>
      <c r="N562" s="50"/>
      <c r="O562" s="52">
        <f>SUM(O557:O561)</f>
        <v>0</v>
      </c>
      <c r="P562" s="53">
        <f>SUM(C562,E562,G562,I562,K562,M562,O562)</f>
        <v>0</v>
      </c>
    </row>
    <row r="563" spans="2:16" x14ac:dyDescent="0.2">
      <c r="B563" s="58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58"/>
    </row>
    <row r="564" spans="2:16" ht="15" x14ac:dyDescent="0.2">
      <c r="B564" s="15">
        <f ca="1">DAY(IF(DAY(OutDom1)=1,OutDom1+22,OutDom1+29))</f>
        <v>29</v>
      </c>
      <c r="C564" s="16"/>
      <c r="D564" s="15">
        <f ca="1">DAY(IF(DAY(OutDom1)=1,OutDom1+23,OutDom1+30))</f>
        <v>30</v>
      </c>
      <c r="E564" s="16"/>
      <c r="F564" s="15">
        <f ca="1">DAY(IF(DAY(OutDom1)=1,OutDom1+24,OutDom1+31))</f>
        <v>31</v>
      </c>
      <c r="G564" s="16"/>
      <c r="H564" s="15">
        <f ca="1">DAY(IF(DAY(OutDom1)=1,OutDom1+25,OutDom1+32))</f>
        <v>1</v>
      </c>
      <c r="I564" s="16"/>
      <c r="J564" s="15">
        <f ca="1">DAY(IF(DAY(OutDom1)=1,OutDom1+26,OutDom1+33))</f>
        <v>2</v>
      </c>
      <c r="K564" s="16"/>
      <c r="L564" s="15">
        <f ca="1">DAY(IF(DAY(OutDom1)=1,OutDom1+27,OutDom1+34))</f>
        <v>3</v>
      </c>
      <c r="M564" s="16"/>
      <c r="N564" s="15">
        <f ca="1">DAY(IF(DAY(OutDom1)=1,OutDom1+28,OutDom1+35))</f>
        <v>4</v>
      </c>
      <c r="O564" s="16"/>
      <c r="P564" s="40"/>
    </row>
    <row r="565" spans="2:16" x14ac:dyDescent="0.2">
      <c r="B565" s="28" t="s">
        <v>2</v>
      </c>
      <c r="C565" s="12" t="s">
        <v>15</v>
      </c>
      <c r="D565" s="28" t="s">
        <v>2</v>
      </c>
      <c r="E565" s="12" t="s">
        <v>15</v>
      </c>
      <c r="F565" s="28" t="s">
        <v>2</v>
      </c>
      <c r="G565" s="12" t="s">
        <v>15</v>
      </c>
      <c r="H565" s="28" t="s">
        <v>2</v>
      </c>
      <c r="I565" s="12" t="s">
        <v>15</v>
      </c>
      <c r="J565" s="28" t="s">
        <v>2</v>
      </c>
      <c r="K565" s="12" t="s">
        <v>15</v>
      </c>
      <c r="L565" s="28" t="s">
        <v>2</v>
      </c>
      <c r="M565" s="12" t="s">
        <v>15</v>
      </c>
      <c r="N565" s="28" t="s">
        <v>2</v>
      </c>
      <c r="O565" s="36" t="s">
        <v>15</v>
      </c>
      <c r="P565" s="49"/>
    </row>
    <row r="566" spans="2:16" x14ac:dyDescent="0.2">
      <c r="B566" s="22"/>
      <c r="C566" s="43"/>
      <c r="D566" s="26"/>
      <c r="E566" s="43"/>
      <c r="F566" s="22"/>
      <c r="G566" s="43"/>
      <c r="H566" s="22"/>
      <c r="I566" s="43"/>
      <c r="J566" s="22"/>
      <c r="K566" s="43"/>
      <c r="L566" s="22"/>
      <c r="M566" s="43"/>
      <c r="N566" s="33"/>
      <c r="O566" s="55"/>
      <c r="P566" s="49"/>
    </row>
    <row r="567" spans="2:16" x14ac:dyDescent="0.2">
      <c r="B567" s="23"/>
      <c r="C567" s="44"/>
      <c r="D567" s="23"/>
      <c r="E567" s="44"/>
      <c r="F567" s="23"/>
      <c r="G567" s="44"/>
      <c r="H567" s="23"/>
      <c r="I567" s="44"/>
      <c r="J567" s="23"/>
      <c r="K567" s="44"/>
      <c r="L567" s="23"/>
      <c r="M567" s="44"/>
      <c r="N567" s="34"/>
      <c r="O567" s="56"/>
      <c r="P567" s="49"/>
    </row>
    <row r="568" spans="2:16" x14ac:dyDescent="0.2">
      <c r="B568" s="23"/>
      <c r="C568" s="44"/>
      <c r="D568" s="23"/>
      <c r="E568" s="44"/>
      <c r="F568" s="23"/>
      <c r="G568" s="44"/>
      <c r="H568" s="23"/>
      <c r="I568" s="44"/>
      <c r="J568" s="23"/>
      <c r="K568" s="44"/>
      <c r="L568" s="23"/>
      <c r="M568" s="44"/>
      <c r="N568" s="34"/>
      <c r="O568" s="56"/>
      <c r="P568" s="49"/>
    </row>
    <row r="569" spans="2:16" x14ac:dyDescent="0.2">
      <c r="B569" s="23"/>
      <c r="C569" s="44"/>
      <c r="D569" s="23"/>
      <c r="E569" s="44"/>
      <c r="F569" s="23"/>
      <c r="G569" s="44"/>
      <c r="H569" s="23"/>
      <c r="I569" s="44"/>
      <c r="J569" s="23"/>
      <c r="K569" s="44"/>
      <c r="L569" s="23"/>
      <c r="M569" s="44"/>
      <c r="N569" s="34"/>
      <c r="O569" s="56"/>
      <c r="P569" s="49"/>
    </row>
    <row r="570" spans="2:16" x14ac:dyDescent="0.2">
      <c r="B570" s="24"/>
      <c r="C570" s="45"/>
      <c r="D570" s="24"/>
      <c r="E570" s="45"/>
      <c r="F570" s="24"/>
      <c r="G570" s="45"/>
      <c r="H570" s="24"/>
      <c r="I570" s="45"/>
      <c r="J570" s="24"/>
      <c r="K570" s="45"/>
      <c r="L570" s="24"/>
      <c r="M570" s="45"/>
      <c r="N570" s="35"/>
      <c r="O570" s="57"/>
      <c r="P570" s="49"/>
    </row>
    <row r="571" spans="2:16" x14ac:dyDescent="0.2">
      <c r="B571" s="50" t="s">
        <v>3</v>
      </c>
      <c r="C571" s="51">
        <f>SUM(C566:C570)</f>
        <v>0</v>
      </c>
      <c r="D571" s="50"/>
      <c r="E571" s="51">
        <f>SUM(E566:E570)</f>
        <v>0</v>
      </c>
      <c r="F571" s="50"/>
      <c r="G571" s="51">
        <f>SUM(G566:G570)</f>
        <v>0</v>
      </c>
      <c r="H571" s="50"/>
      <c r="I571" s="51">
        <f>SUM(I566:I570)</f>
        <v>0</v>
      </c>
      <c r="J571" s="50"/>
      <c r="K571" s="51">
        <f>SUM(K566:K570)</f>
        <v>0</v>
      </c>
      <c r="L571" s="50"/>
      <c r="M571" s="51">
        <f>SUM(M566:M570)</f>
        <v>0</v>
      </c>
      <c r="N571" s="50"/>
      <c r="O571" s="52">
        <f>SUM(O566:O570)</f>
        <v>0</v>
      </c>
      <c r="P571" s="53">
        <f ca="1">SUMIF(B564:N564,"&gt;="&amp;15,C571:O571)</f>
        <v>0</v>
      </c>
    </row>
    <row r="572" spans="2:16" x14ac:dyDescent="0.2">
      <c r="B572" s="58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58"/>
    </row>
    <row r="573" spans="2:16" ht="15" x14ac:dyDescent="0.2">
      <c r="B573" s="15">
        <f ca="1">DAY(IF(DAY(OutDom1)=1,OutDom1+29,OutDom1+36))</f>
        <v>5</v>
      </c>
      <c r="C573" s="14"/>
      <c r="D573" s="15">
        <f ca="1">DAY(IF(DAY(OutDom1)=1,OutDom1+30,OutDom1+37))</f>
        <v>6</v>
      </c>
      <c r="E573" s="16"/>
      <c r="F573" s="13">
        <f ca="1">DAY(IF(DAY(OutDom1)=1,OutDom1+31,OutDom1+38))</f>
        <v>7</v>
      </c>
      <c r="G573" s="16"/>
      <c r="H573" s="15">
        <f ca="1">DAY(IF(DAY(OutDom1)=1,OutDom1+32,OutDom1+39))</f>
        <v>8</v>
      </c>
      <c r="I573" s="16"/>
      <c r="J573" s="15">
        <f ca="1">DAY(IF(DAY(OutDom1)=1,OutDom1+33,OutDom1+40))</f>
        <v>9</v>
      </c>
      <c r="K573" s="16"/>
      <c r="L573" s="15">
        <f ca="1">DAY(IF(DAY(OutDom1)=1,OutDom1+34,OutDom1+41))</f>
        <v>10</v>
      </c>
      <c r="M573" s="16"/>
      <c r="N573" s="15">
        <f ca="1">DAY(IF(DAY(OutDom1)=1,OutDom1+35,OutDom1+42))</f>
        <v>11</v>
      </c>
      <c r="O573" s="16"/>
      <c r="P573" s="40"/>
    </row>
    <row r="574" spans="2:16" x14ac:dyDescent="0.2">
      <c r="B574" s="28" t="s">
        <v>2</v>
      </c>
      <c r="C574" s="12" t="s">
        <v>15</v>
      </c>
      <c r="D574" s="28" t="s">
        <v>2</v>
      </c>
      <c r="E574" s="12" t="s">
        <v>15</v>
      </c>
      <c r="F574" s="28" t="s">
        <v>2</v>
      </c>
      <c r="G574" s="12" t="s">
        <v>15</v>
      </c>
      <c r="H574" s="28" t="s">
        <v>2</v>
      </c>
      <c r="I574" s="12" t="s">
        <v>15</v>
      </c>
      <c r="J574" s="28" t="s">
        <v>2</v>
      </c>
      <c r="K574" s="12" t="s">
        <v>15</v>
      </c>
      <c r="L574" s="28" t="s">
        <v>2</v>
      </c>
      <c r="M574" s="12" t="s">
        <v>15</v>
      </c>
      <c r="N574" s="28" t="s">
        <v>2</v>
      </c>
      <c r="O574" s="36" t="s">
        <v>15</v>
      </c>
      <c r="P574" s="49"/>
    </row>
    <row r="575" spans="2:16" x14ac:dyDescent="0.2">
      <c r="B575" s="22"/>
      <c r="C575" s="43"/>
      <c r="D575" s="26"/>
      <c r="E575" s="43"/>
      <c r="F575" s="22"/>
      <c r="G575" s="43"/>
      <c r="H575" s="22"/>
      <c r="I575" s="43"/>
      <c r="J575" s="22"/>
      <c r="K575" s="43"/>
      <c r="L575" s="22"/>
      <c r="M575" s="43"/>
      <c r="N575" s="22"/>
      <c r="O575" s="46"/>
      <c r="P575" s="49"/>
    </row>
    <row r="576" spans="2:16" x14ac:dyDescent="0.2">
      <c r="B576" s="23"/>
      <c r="C576" s="44"/>
      <c r="D576" s="23"/>
      <c r="E576" s="44"/>
      <c r="F576" s="23"/>
      <c r="G576" s="44"/>
      <c r="H576" s="23"/>
      <c r="I576" s="44"/>
      <c r="J576" s="23"/>
      <c r="K576" s="44"/>
      <c r="L576" s="23"/>
      <c r="M576" s="44"/>
      <c r="N576" s="23"/>
      <c r="O576" s="47"/>
      <c r="P576" s="49"/>
    </row>
    <row r="577" spans="2:16" x14ac:dyDescent="0.2">
      <c r="B577" s="23"/>
      <c r="C577" s="44"/>
      <c r="D577" s="23"/>
      <c r="E577" s="44"/>
      <c r="F577" s="23"/>
      <c r="G577" s="44"/>
      <c r="H577" s="23"/>
      <c r="I577" s="44"/>
      <c r="J577" s="23"/>
      <c r="K577" s="44"/>
      <c r="L577" s="23"/>
      <c r="M577" s="44"/>
      <c r="N577" s="23"/>
      <c r="O577" s="47"/>
      <c r="P577" s="49"/>
    </row>
    <row r="578" spans="2:16" x14ac:dyDescent="0.2">
      <c r="B578" s="23"/>
      <c r="C578" s="44"/>
      <c r="D578" s="23"/>
      <c r="E578" s="44"/>
      <c r="F578" s="23"/>
      <c r="G578" s="44"/>
      <c r="H578" s="23"/>
      <c r="I578" s="44"/>
      <c r="J578" s="23"/>
      <c r="K578" s="44"/>
      <c r="L578" s="23"/>
      <c r="M578" s="44"/>
      <c r="N578" s="23"/>
      <c r="O578" s="47"/>
      <c r="P578" s="49"/>
    </row>
    <row r="579" spans="2:16" x14ac:dyDescent="0.2">
      <c r="B579" s="24"/>
      <c r="C579" s="45"/>
      <c r="D579" s="24"/>
      <c r="E579" s="45"/>
      <c r="F579" s="24"/>
      <c r="G579" s="45"/>
      <c r="H579" s="24"/>
      <c r="I579" s="45"/>
      <c r="J579" s="24"/>
      <c r="K579" s="45"/>
      <c r="L579" s="24"/>
      <c r="M579" s="45"/>
      <c r="N579" s="24"/>
      <c r="O579" s="48"/>
      <c r="P579" s="49"/>
    </row>
    <row r="580" spans="2:16" x14ac:dyDescent="0.2">
      <c r="B580" s="50" t="s">
        <v>3</v>
      </c>
      <c r="C580" s="51">
        <f>SUM(C575:C579)</f>
        <v>0</v>
      </c>
      <c r="D580" s="50"/>
      <c r="E580" s="51">
        <f>SUM(E575:E579)</f>
        <v>0</v>
      </c>
      <c r="F580" s="50"/>
      <c r="G580" s="51">
        <f>SUM(G575:G579)</f>
        <v>0</v>
      </c>
      <c r="H580" s="50"/>
      <c r="I580" s="51">
        <f>SUM(I575:I579)</f>
        <v>0</v>
      </c>
      <c r="J580" s="50"/>
      <c r="K580" s="51">
        <f>SUM(K575:K579)</f>
        <v>0</v>
      </c>
      <c r="L580" s="50"/>
      <c r="M580" s="51">
        <f>SUM(M575:M579)</f>
        <v>0</v>
      </c>
      <c r="N580" s="50"/>
      <c r="O580" s="52">
        <f>SUM(O575:O579)</f>
        <v>0</v>
      </c>
      <c r="P580" s="53">
        <f ca="1">SUMIF(B573:N573,"&gt;="&amp;15,C580:O580)</f>
        <v>0</v>
      </c>
    </row>
    <row r="581" spans="2:16" ht="17.25" customHeight="1" x14ac:dyDescent="0.2">
      <c r="B581" s="59"/>
      <c r="P581" s="59"/>
    </row>
    <row r="582" spans="2:16" ht="12" x14ac:dyDescent="0.2">
      <c r="B582" s="69" t="s">
        <v>13</v>
      </c>
      <c r="C582" s="69"/>
      <c r="D582" s="69"/>
      <c r="E582" s="69"/>
      <c r="F582"/>
      <c r="G582" s="7"/>
      <c r="H582"/>
      <c r="I582" s="7"/>
      <c r="J582"/>
      <c r="K582" s="7"/>
      <c r="L582" s="70" t="s">
        <v>24</v>
      </c>
      <c r="M582" s="70"/>
      <c r="N582" s="70" t="s">
        <v>26</v>
      </c>
      <c r="O582" s="70"/>
      <c r="P582"/>
    </row>
    <row r="583" spans="2:16" ht="25.5" customHeight="1" x14ac:dyDescent="0.2">
      <c r="B583" s="69"/>
      <c r="C583" s="69"/>
      <c r="D583" s="69"/>
      <c r="E583" s="69"/>
      <c r="F583" s="4">
        <f ca="1">WEEKDAY(DATEVALUE("1 "&amp;B582&amp;" "&amp;Year1))</f>
        <v>5</v>
      </c>
      <c r="G583" s="7"/>
      <c r="H583"/>
      <c r="I583" s="9"/>
      <c r="J583" s="10"/>
      <c r="K583" s="7"/>
      <c r="L583" s="71">
        <f ca="1">SUM(P593,P602,P611,P620,P629,P638)</f>
        <v>0</v>
      </c>
      <c r="M583" s="72"/>
      <c r="N583" s="71">
        <f ca="1">SUM(P:P)</f>
        <v>439.95</v>
      </c>
      <c r="O583" s="73"/>
      <c r="P583"/>
    </row>
    <row r="584" spans="2:16" ht="9" customHeight="1" x14ac:dyDescent="0.2">
      <c r="B584" s="60">
        <v>1</v>
      </c>
      <c r="C584" s="60"/>
      <c r="D584" s="60">
        <v>2</v>
      </c>
      <c r="E584" s="60"/>
      <c r="F584" s="60">
        <v>3</v>
      </c>
      <c r="G584" s="60"/>
      <c r="H584" s="60">
        <v>4</v>
      </c>
      <c r="I584" s="60"/>
      <c r="J584" s="60">
        <v>5</v>
      </c>
      <c r="K584" s="60"/>
      <c r="L584" s="60">
        <v>6</v>
      </c>
      <c r="M584" s="60"/>
      <c r="N584" s="60">
        <v>7</v>
      </c>
      <c r="O584" s="60"/>
      <c r="P584" s="2"/>
    </row>
    <row r="585" spans="2:16" ht="15" customHeight="1" x14ac:dyDescent="0.2">
      <c r="B585" s="61" t="s">
        <v>1</v>
      </c>
      <c r="C585" s="62"/>
      <c r="D585" s="63" t="s">
        <v>16</v>
      </c>
      <c r="E585" s="64" t="e">
        <f ca="1">IF(WEEKDAY(DATEVALUE(Month1&amp;" 1, "&amp;Year1))=COLUMN(#REF!),1,IF(LEN(C585)&gt;0,C585+1,""))</f>
        <v>#NAME?</v>
      </c>
      <c r="F585" s="62" t="s">
        <v>17</v>
      </c>
      <c r="G585" s="62" t="e">
        <f ca="1">IF(WEEKDAY(DATEVALUE(Month1&amp;" 1, "&amp;Year1))=COLUMN(#REF!),1,IF(LEN(E585)&gt;0,E585+1,""))</f>
        <v>#NAME?</v>
      </c>
      <c r="H585" s="63" t="s">
        <v>19</v>
      </c>
      <c r="I585" s="64" t="e">
        <f ca="1">IF(WEEKDAY(DATEVALUE(Month1&amp;" 1, "&amp;Year1))=COLUMN(#REF!),1,IF(LEN(G585)&gt;0,G585+1,""))</f>
        <v>#NAME?</v>
      </c>
      <c r="J585" s="65" t="s">
        <v>23</v>
      </c>
      <c r="K585" s="66" t="e">
        <f ca="1">IF(WEEKDAY(DATEVALUE(Month1&amp;" 1, "&amp;Year1))=COLUMN(#REF!),1,IF(LEN(I585)&gt;0,I585+1,""))</f>
        <v>#NAME?</v>
      </c>
      <c r="L585" s="67" t="s">
        <v>25</v>
      </c>
      <c r="M585" s="68" t="e">
        <f ca="1">IF(WEEKDAY(DATEVALUE(Month1&amp;" 1, "&amp;Year1))=COLUMN(#REF!),1,IF(LEN(K585)&gt;0,K585+1,""))</f>
        <v>#NAME?</v>
      </c>
      <c r="N585" s="67" t="s">
        <v>27</v>
      </c>
      <c r="O585" s="68" t="e">
        <f ca="1">IF(WEEKDAY(DATEVALUE(Month1&amp;" 1, "&amp;Year1))=COLUMN(#REF!),1,IF(LEN(M585)&gt;0,M585+1,""))</f>
        <v>#NAME?</v>
      </c>
      <c r="P585" s="37" t="s">
        <v>28</v>
      </c>
    </row>
    <row r="586" spans="2:16" ht="15" x14ac:dyDescent="0.2">
      <c r="B586" s="19">
        <f ca="1">DAY(IF(DAY(NovDom1)=1,NovDom1-6,NovDom1+1))</f>
        <v>29</v>
      </c>
      <c r="C586" s="21"/>
      <c r="D586" s="27">
        <f ca="1">DAY(IF(DAY(NovDom1)=1,NovDom1-5,NovDom1+2))</f>
        <v>30</v>
      </c>
      <c r="E586" s="21"/>
      <c r="F586" s="27">
        <f ca="1">DAY(IF(DAY(NovDom1)=1,NovDom1-4,NovDom1+3))</f>
        <v>31</v>
      </c>
      <c r="G586" s="21"/>
      <c r="H586" s="27">
        <f ca="1">DAY(IF(DAY(NovDom1)=1,NovDom1-3,NovDom1+4))</f>
        <v>1</v>
      </c>
      <c r="I586" s="21"/>
      <c r="J586" s="27">
        <f ca="1">DAY(IF(DAY(NovDom1)=1,NovDom1-2,NovDom1+5))</f>
        <v>2</v>
      </c>
      <c r="K586" s="21"/>
      <c r="L586" s="27">
        <f ca="1">DAY(IF(DAY(NovDom1)=1,NovDom1-1,NovDom1+6))</f>
        <v>3</v>
      </c>
      <c r="M586" s="21"/>
      <c r="N586" s="32">
        <f ca="1">DAY(IF(DAY(NovDom1)=1,NovDom1,NovDom1+7))</f>
        <v>4</v>
      </c>
      <c r="O586" s="20"/>
      <c r="P586" s="38"/>
    </row>
    <row r="587" spans="2:16" x14ac:dyDescent="0.2">
      <c r="B587" s="17" t="s">
        <v>2</v>
      </c>
      <c r="C587" s="18" t="s">
        <v>15</v>
      </c>
      <c r="D587" s="25" t="s">
        <v>2</v>
      </c>
      <c r="E587" s="18" t="s">
        <v>15</v>
      </c>
      <c r="F587" s="25" t="s">
        <v>2</v>
      </c>
      <c r="G587" s="18" t="s">
        <v>15</v>
      </c>
      <c r="H587" s="25" t="s">
        <v>2</v>
      </c>
      <c r="I587" s="18" t="s">
        <v>15</v>
      </c>
      <c r="J587" s="25" t="s">
        <v>2</v>
      </c>
      <c r="K587" s="18" t="s">
        <v>15</v>
      </c>
      <c r="L587" s="25" t="s">
        <v>2</v>
      </c>
      <c r="M587" s="18" t="s">
        <v>15</v>
      </c>
      <c r="N587" s="28" t="s">
        <v>2</v>
      </c>
      <c r="O587" s="41" t="s">
        <v>15</v>
      </c>
      <c r="P587" s="49"/>
    </row>
    <row r="588" spans="2:16" x14ac:dyDescent="0.2">
      <c r="B588" s="22"/>
      <c r="C588" s="43"/>
      <c r="D588" s="26"/>
      <c r="E588" s="43"/>
      <c r="F588" s="22"/>
      <c r="G588" s="43"/>
      <c r="H588" s="22"/>
      <c r="I588" s="43"/>
      <c r="J588" s="22"/>
      <c r="K588" s="43"/>
      <c r="L588" s="22"/>
      <c r="M588" s="43"/>
      <c r="N588" s="22"/>
      <c r="O588" s="46"/>
      <c r="P588" s="49"/>
    </row>
    <row r="589" spans="2:16" x14ac:dyDescent="0.2">
      <c r="B589" s="23"/>
      <c r="C589" s="44"/>
      <c r="D589" s="23"/>
      <c r="E589" s="44"/>
      <c r="F589" s="23"/>
      <c r="G589" s="44"/>
      <c r="H589" s="23"/>
      <c r="I589" s="44"/>
      <c r="J589" s="23"/>
      <c r="K589" s="44"/>
      <c r="L589" s="23"/>
      <c r="M589" s="44"/>
      <c r="N589" s="23"/>
      <c r="O589" s="47"/>
      <c r="P589" s="49"/>
    </row>
    <row r="590" spans="2:16" x14ac:dyDescent="0.2">
      <c r="B590" s="23"/>
      <c r="C590" s="44"/>
      <c r="D590" s="23"/>
      <c r="E590" s="44"/>
      <c r="F590" s="23"/>
      <c r="G590" s="44"/>
      <c r="H590" s="23"/>
      <c r="I590" s="44"/>
      <c r="J590" s="23"/>
      <c r="K590" s="44"/>
      <c r="L590" s="23"/>
      <c r="M590" s="44"/>
      <c r="N590" s="23"/>
      <c r="O590" s="47"/>
      <c r="P590" s="49"/>
    </row>
    <row r="591" spans="2:16" x14ac:dyDescent="0.2">
      <c r="B591" s="23"/>
      <c r="C591" s="44"/>
      <c r="D591" s="23"/>
      <c r="E591" s="44"/>
      <c r="F591" s="23"/>
      <c r="G591" s="44"/>
      <c r="H591" s="23"/>
      <c r="I591" s="44"/>
      <c r="J591" s="23"/>
      <c r="K591" s="44"/>
      <c r="L591" s="23"/>
      <c r="M591" s="44"/>
      <c r="N591" s="23"/>
      <c r="O591" s="47"/>
      <c r="P591" s="49"/>
    </row>
    <row r="592" spans="2:16" x14ac:dyDescent="0.2">
      <c r="B592" s="24"/>
      <c r="C592" s="45"/>
      <c r="D592" s="24"/>
      <c r="E592" s="45"/>
      <c r="F592" s="24"/>
      <c r="G592" s="45"/>
      <c r="H592" s="24"/>
      <c r="I592" s="45"/>
      <c r="J592" s="24"/>
      <c r="K592" s="45"/>
      <c r="L592" s="24"/>
      <c r="M592" s="45"/>
      <c r="N592" s="24"/>
      <c r="O592" s="48"/>
      <c r="P592" s="49"/>
    </row>
    <row r="593" spans="2:16" x14ac:dyDescent="0.2">
      <c r="B593" s="50" t="s">
        <v>3</v>
      </c>
      <c r="C593" s="51">
        <f>SUM(C588:C592)</f>
        <v>0</v>
      </c>
      <c r="D593" s="50"/>
      <c r="E593" s="51">
        <f>SUM(E588:E592)</f>
        <v>0</v>
      </c>
      <c r="F593" s="50"/>
      <c r="G593" s="51">
        <f>SUM(G588:G592)</f>
        <v>0</v>
      </c>
      <c r="H593" s="50"/>
      <c r="I593" s="51">
        <f>SUM(I588:I592)</f>
        <v>0</v>
      </c>
      <c r="J593" s="50"/>
      <c r="K593" s="51">
        <f>SUM(K588:K592)</f>
        <v>0</v>
      </c>
      <c r="L593" s="50"/>
      <c r="M593" s="51">
        <f>SUM(M588:M592)</f>
        <v>0</v>
      </c>
      <c r="N593" s="50"/>
      <c r="O593" s="52">
        <f>SUM(O588:O592)</f>
        <v>0</v>
      </c>
      <c r="P593" s="53">
        <f ca="1">SUMIF(B586:N586,"&lt;8",C593:O593)</f>
        <v>0</v>
      </c>
    </row>
    <row r="594" spans="2:16" x14ac:dyDescent="0.2">
      <c r="B594" s="58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58"/>
    </row>
    <row r="595" spans="2:16" ht="15" x14ac:dyDescent="0.2">
      <c r="B595" s="15">
        <f ca="1">N586+1</f>
        <v>5</v>
      </c>
      <c r="C595" s="16"/>
      <c r="D595" s="15">
        <f ca="1">B595+1</f>
        <v>6</v>
      </c>
      <c r="E595" s="16"/>
      <c r="F595" s="15">
        <f ca="1">D595+1</f>
        <v>7</v>
      </c>
      <c r="G595" s="16"/>
      <c r="H595" s="15">
        <f ca="1">F595+1</f>
        <v>8</v>
      </c>
      <c r="I595" s="16"/>
      <c r="J595" s="15">
        <f ca="1">H595+1</f>
        <v>9</v>
      </c>
      <c r="K595" s="16"/>
      <c r="L595" s="15">
        <f ca="1">J595+1</f>
        <v>10</v>
      </c>
      <c r="M595" s="16"/>
      <c r="N595" s="15">
        <f ca="1">L595+1</f>
        <v>11</v>
      </c>
      <c r="O595" s="16"/>
      <c r="P595" s="39"/>
    </row>
    <row r="596" spans="2:16" x14ac:dyDescent="0.2">
      <c r="B596" s="28" t="s">
        <v>2</v>
      </c>
      <c r="C596" s="12" t="s">
        <v>15</v>
      </c>
      <c r="D596" s="28" t="s">
        <v>2</v>
      </c>
      <c r="E596" s="12" t="s">
        <v>15</v>
      </c>
      <c r="F596" s="28" t="s">
        <v>2</v>
      </c>
      <c r="G596" s="12" t="s">
        <v>15</v>
      </c>
      <c r="H596" s="28" t="s">
        <v>2</v>
      </c>
      <c r="I596" s="12" t="s">
        <v>15</v>
      </c>
      <c r="J596" s="28" t="s">
        <v>2</v>
      </c>
      <c r="K596" s="12" t="s">
        <v>15</v>
      </c>
      <c r="L596" s="28" t="s">
        <v>2</v>
      </c>
      <c r="M596" s="12" t="s">
        <v>15</v>
      </c>
      <c r="N596" s="28" t="s">
        <v>2</v>
      </c>
      <c r="O596" s="36" t="s">
        <v>15</v>
      </c>
      <c r="P596" s="49"/>
    </row>
    <row r="597" spans="2:16" x14ac:dyDescent="0.2">
      <c r="B597" s="29"/>
      <c r="C597" s="43"/>
      <c r="D597" s="29"/>
      <c r="E597" s="43"/>
      <c r="F597" s="29"/>
      <c r="G597" s="43"/>
      <c r="H597" s="29"/>
      <c r="I597" s="43"/>
      <c r="J597" s="29"/>
      <c r="K597" s="43"/>
      <c r="L597" s="29"/>
      <c r="M597" s="43"/>
      <c r="N597" s="29"/>
      <c r="O597" s="46"/>
      <c r="P597" s="49"/>
    </row>
    <row r="598" spans="2:16" x14ac:dyDescent="0.2">
      <c r="B598" s="30"/>
      <c r="C598" s="44"/>
      <c r="D598" s="30"/>
      <c r="E598" s="44"/>
      <c r="F598" s="30"/>
      <c r="G598" s="44"/>
      <c r="H598" s="30"/>
      <c r="I598" s="44"/>
      <c r="J598" s="30"/>
      <c r="K598" s="44"/>
      <c r="L598" s="30"/>
      <c r="M598" s="44"/>
      <c r="N598" s="30"/>
      <c r="O598" s="47"/>
      <c r="P598" s="49"/>
    </row>
    <row r="599" spans="2:16" x14ac:dyDescent="0.2">
      <c r="B599" s="30"/>
      <c r="C599" s="44"/>
      <c r="D599" s="30"/>
      <c r="E599" s="44"/>
      <c r="F599" s="30"/>
      <c r="G599" s="44"/>
      <c r="H599" s="30"/>
      <c r="I599" s="44"/>
      <c r="J599" s="30"/>
      <c r="K599" s="44"/>
      <c r="L599" s="30"/>
      <c r="M599" s="44"/>
      <c r="N599" s="30"/>
      <c r="O599" s="47"/>
      <c r="P599" s="49"/>
    </row>
    <row r="600" spans="2:16" x14ac:dyDescent="0.2">
      <c r="B600" s="30"/>
      <c r="C600" s="44"/>
      <c r="D600" s="30"/>
      <c r="E600" s="44"/>
      <c r="F600" s="30"/>
      <c r="G600" s="44"/>
      <c r="H600" s="30"/>
      <c r="I600" s="44"/>
      <c r="J600" s="30"/>
      <c r="K600" s="44"/>
      <c r="L600" s="30"/>
      <c r="M600" s="44"/>
      <c r="N600" s="30"/>
      <c r="O600" s="47"/>
      <c r="P600" s="49"/>
    </row>
    <row r="601" spans="2:16" x14ac:dyDescent="0.2">
      <c r="B601" s="31"/>
      <c r="C601" s="45"/>
      <c r="D601" s="31"/>
      <c r="E601" s="45"/>
      <c r="F601" s="31"/>
      <c r="G601" s="45"/>
      <c r="H601" s="31"/>
      <c r="I601" s="45"/>
      <c r="J601" s="31"/>
      <c r="K601" s="45"/>
      <c r="L601" s="31"/>
      <c r="M601" s="45"/>
      <c r="N601" s="31"/>
      <c r="O601" s="48"/>
      <c r="P601" s="49"/>
    </row>
    <row r="602" spans="2:16" x14ac:dyDescent="0.2">
      <c r="B602" s="50" t="s">
        <v>3</v>
      </c>
      <c r="C602" s="51">
        <f>SUM(C597:C601)</f>
        <v>0</v>
      </c>
      <c r="D602" s="50"/>
      <c r="E602" s="51">
        <f>SUM(E597:E601)</f>
        <v>0</v>
      </c>
      <c r="F602" s="50"/>
      <c r="G602" s="51">
        <f>SUM(G597:G601)</f>
        <v>0</v>
      </c>
      <c r="H602" s="50"/>
      <c r="I602" s="51">
        <f>SUM(I597:I601)</f>
        <v>0</v>
      </c>
      <c r="J602" s="50"/>
      <c r="K602" s="51">
        <f>SUM(K597:K601)</f>
        <v>0</v>
      </c>
      <c r="L602" s="50"/>
      <c r="M602" s="51">
        <f>SUM(M597:M601)</f>
        <v>0</v>
      </c>
      <c r="N602" s="50"/>
      <c r="O602" s="52">
        <f>SUM(O597:O601)</f>
        <v>0</v>
      </c>
      <c r="P602" s="53">
        <f>SUM(C602,E602,G602,I602,K602,M602,O602)</f>
        <v>0</v>
      </c>
    </row>
    <row r="603" spans="2:16" x14ac:dyDescent="0.2">
      <c r="B603" s="58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58"/>
    </row>
    <row r="604" spans="2:16" ht="15" x14ac:dyDescent="0.2">
      <c r="B604" s="15">
        <f ca="1">N595+1</f>
        <v>12</v>
      </c>
      <c r="C604" s="16"/>
      <c r="D604" s="15">
        <f ca="1">B604+1</f>
        <v>13</v>
      </c>
      <c r="E604" s="16"/>
      <c r="F604" s="15">
        <f ca="1">D604+1</f>
        <v>14</v>
      </c>
      <c r="G604" s="16"/>
      <c r="H604" s="15">
        <f ca="1">F604+1</f>
        <v>15</v>
      </c>
      <c r="I604" s="16"/>
      <c r="J604" s="15">
        <f ca="1">H604+1</f>
        <v>16</v>
      </c>
      <c r="K604" s="16"/>
      <c r="L604" s="15">
        <f ca="1">J604+1</f>
        <v>17</v>
      </c>
      <c r="M604" s="16"/>
      <c r="N604" s="15">
        <f ca="1">L604+1</f>
        <v>18</v>
      </c>
      <c r="O604" s="16"/>
      <c r="P604" s="39"/>
    </row>
    <row r="605" spans="2:16" x14ac:dyDescent="0.2">
      <c r="B605" s="28" t="s">
        <v>2</v>
      </c>
      <c r="C605" s="12" t="s">
        <v>15</v>
      </c>
      <c r="D605" s="28" t="s">
        <v>2</v>
      </c>
      <c r="E605" s="12" t="s">
        <v>15</v>
      </c>
      <c r="F605" s="28" t="s">
        <v>2</v>
      </c>
      <c r="G605" s="12" t="s">
        <v>15</v>
      </c>
      <c r="H605" s="28" t="s">
        <v>2</v>
      </c>
      <c r="I605" s="12" t="s">
        <v>15</v>
      </c>
      <c r="J605" s="28" t="s">
        <v>2</v>
      </c>
      <c r="K605" s="12" t="s">
        <v>15</v>
      </c>
      <c r="L605" s="28" t="s">
        <v>2</v>
      </c>
      <c r="M605" s="12" t="s">
        <v>15</v>
      </c>
      <c r="N605" s="28" t="s">
        <v>2</v>
      </c>
      <c r="O605" s="36" t="s">
        <v>15</v>
      </c>
      <c r="P605" s="49"/>
    </row>
    <row r="606" spans="2:16" x14ac:dyDescent="0.2">
      <c r="B606" s="29"/>
      <c r="C606" s="43"/>
      <c r="D606" s="29"/>
      <c r="E606" s="43"/>
      <c r="F606" s="29"/>
      <c r="G606" s="43"/>
      <c r="H606" s="29"/>
      <c r="I606" s="43"/>
      <c r="J606" s="29"/>
      <c r="K606" s="43"/>
      <c r="L606" s="29"/>
      <c r="M606" s="43"/>
      <c r="N606" s="29"/>
      <c r="O606" s="46"/>
      <c r="P606" s="49"/>
    </row>
    <row r="607" spans="2:16" x14ac:dyDescent="0.2">
      <c r="B607" s="30"/>
      <c r="C607" s="44"/>
      <c r="D607" s="30"/>
      <c r="E607" s="44"/>
      <c r="F607" s="30"/>
      <c r="G607" s="44"/>
      <c r="H607" s="30"/>
      <c r="I607" s="44"/>
      <c r="J607" s="30"/>
      <c r="K607" s="44"/>
      <c r="L607" s="30"/>
      <c r="M607" s="44"/>
      <c r="N607" s="30"/>
      <c r="O607" s="47"/>
      <c r="P607" s="49"/>
    </row>
    <row r="608" spans="2:16" x14ac:dyDescent="0.2">
      <c r="B608" s="30"/>
      <c r="C608" s="44"/>
      <c r="D608" s="30"/>
      <c r="E608" s="44"/>
      <c r="F608" s="30"/>
      <c r="G608" s="44"/>
      <c r="H608" s="30"/>
      <c r="I608" s="44"/>
      <c r="J608" s="30"/>
      <c r="K608" s="44"/>
      <c r="L608" s="30"/>
      <c r="M608" s="44"/>
      <c r="N608" s="30"/>
      <c r="O608" s="47"/>
      <c r="P608" s="49"/>
    </row>
    <row r="609" spans="2:16" x14ac:dyDescent="0.2">
      <c r="B609" s="30"/>
      <c r="C609" s="44"/>
      <c r="D609" s="30"/>
      <c r="E609" s="44"/>
      <c r="F609" s="30"/>
      <c r="G609" s="44"/>
      <c r="H609" s="30"/>
      <c r="I609" s="44"/>
      <c r="J609" s="30"/>
      <c r="K609" s="44"/>
      <c r="L609" s="30"/>
      <c r="M609" s="44"/>
      <c r="N609" s="30"/>
      <c r="O609" s="47"/>
      <c r="P609" s="49"/>
    </row>
    <row r="610" spans="2:16" x14ac:dyDescent="0.2">
      <c r="B610" s="31"/>
      <c r="C610" s="45"/>
      <c r="D610" s="31"/>
      <c r="E610" s="45"/>
      <c r="F610" s="31"/>
      <c r="G610" s="45"/>
      <c r="H610" s="31"/>
      <c r="I610" s="45"/>
      <c r="J610" s="31"/>
      <c r="K610" s="45"/>
      <c r="L610" s="31"/>
      <c r="M610" s="45"/>
      <c r="N610" s="31"/>
      <c r="O610" s="48"/>
      <c r="P610" s="49"/>
    </row>
    <row r="611" spans="2:16" x14ac:dyDescent="0.2">
      <c r="B611" s="54" t="s">
        <v>3</v>
      </c>
      <c r="C611" s="51">
        <f>SUM(C606:C610)</f>
        <v>0</v>
      </c>
      <c r="D611" s="50"/>
      <c r="E611" s="51">
        <f>SUM(E606:E610)</f>
        <v>0</v>
      </c>
      <c r="F611" s="50"/>
      <c r="G611" s="51">
        <f>SUM(G606:G610)</f>
        <v>0</v>
      </c>
      <c r="H611" s="50"/>
      <c r="I611" s="51">
        <f>SUM(I606:I610)</f>
        <v>0</v>
      </c>
      <c r="J611" s="50"/>
      <c r="K611" s="51">
        <f>SUM(K606:K610)</f>
        <v>0</v>
      </c>
      <c r="L611" s="50"/>
      <c r="M611" s="51">
        <f>SUM(M606:M610)</f>
        <v>0</v>
      </c>
      <c r="N611" s="50"/>
      <c r="O611" s="52">
        <f>SUM(O606:O610)</f>
        <v>0</v>
      </c>
      <c r="P611" s="53">
        <f>SUM(C611,E611,G611,I611,K611,M611,O611)</f>
        <v>0</v>
      </c>
    </row>
    <row r="612" spans="2:16" x14ac:dyDescent="0.2">
      <c r="B612" s="58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58"/>
    </row>
    <row r="613" spans="2:16" ht="15" x14ac:dyDescent="0.2">
      <c r="B613" s="15">
        <f ca="1">N604+1</f>
        <v>19</v>
      </c>
      <c r="C613" s="16"/>
      <c r="D613" s="15">
        <f ca="1">B613+1</f>
        <v>20</v>
      </c>
      <c r="E613" s="16"/>
      <c r="F613" s="15">
        <f ca="1">D613+1</f>
        <v>21</v>
      </c>
      <c r="G613" s="16"/>
      <c r="H613" s="15">
        <f ca="1">F613+1</f>
        <v>22</v>
      </c>
      <c r="I613" s="16"/>
      <c r="J613" s="15">
        <f ca="1">H613+1</f>
        <v>23</v>
      </c>
      <c r="K613" s="16"/>
      <c r="L613" s="15">
        <f ca="1">J613+1</f>
        <v>24</v>
      </c>
      <c r="M613" s="16"/>
      <c r="N613" s="15">
        <f ca="1">L613+1</f>
        <v>25</v>
      </c>
      <c r="O613" s="16"/>
      <c r="P613" s="39"/>
    </row>
    <row r="614" spans="2:16" x14ac:dyDescent="0.2">
      <c r="B614" s="28" t="s">
        <v>2</v>
      </c>
      <c r="C614" s="12" t="s">
        <v>15</v>
      </c>
      <c r="D614" s="28" t="s">
        <v>2</v>
      </c>
      <c r="E614" s="12" t="s">
        <v>15</v>
      </c>
      <c r="F614" s="28" t="s">
        <v>2</v>
      </c>
      <c r="G614" s="12" t="s">
        <v>15</v>
      </c>
      <c r="H614" s="28" t="s">
        <v>2</v>
      </c>
      <c r="I614" s="12" t="s">
        <v>15</v>
      </c>
      <c r="J614" s="28" t="s">
        <v>2</v>
      </c>
      <c r="K614" s="12" t="s">
        <v>15</v>
      </c>
      <c r="L614" s="28" t="s">
        <v>2</v>
      </c>
      <c r="M614" s="12" t="s">
        <v>15</v>
      </c>
      <c r="N614" s="28" t="s">
        <v>2</v>
      </c>
      <c r="O614" s="36" t="s">
        <v>15</v>
      </c>
      <c r="P614" s="49"/>
    </row>
    <row r="615" spans="2:16" x14ac:dyDescent="0.2">
      <c r="B615" s="29"/>
      <c r="C615" s="43"/>
      <c r="D615" s="29"/>
      <c r="E615" s="43"/>
      <c r="F615" s="29"/>
      <c r="G615" s="43"/>
      <c r="H615" s="29"/>
      <c r="I615" s="43"/>
      <c r="J615" s="29"/>
      <c r="K615" s="43"/>
      <c r="L615" s="29"/>
      <c r="M615" s="43"/>
      <c r="N615" s="29"/>
      <c r="O615" s="46"/>
      <c r="P615" s="49"/>
    </row>
    <row r="616" spans="2:16" x14ac:dyDescent="0.2">
      <c r="B616" s="30"/>
      <c r="C616" s="44"/>
      <c r="D616" s="30"/>
      <c r="E616" s="44"/>
      <c r="F616" s="30"/>
      <c r="G616" s="44"/>
      <c r="H616" s="30"/>
      <c r="I616" s="44"/>
      <c r="J616" s="30"/>
      <c r="K616" s="44"/>
      <c r="L616" s="30"/>
      <c r="M616" s="44"/>
      <c r="N616" s="30"/>
      <c r="O616" s="47"/>
      <c r="P616" s="49"/>
    </row>
    <row r="617" spans="2:16" x14ac:dyDescent="0.2">
      <c r="B617" s="30"/>
      <c r="C617" s="44"/>
      <c r="D617" s="30"/>
      <c r="E617" s="44"/>
      <c r="F617" s="30"/>
      <c r="G617" s="44"/>
      <c r="H617" s="30"/>
      <c r="I617" s="44"/>
      <c r="J617" s="30"/>
      <c r="K617" s="44"/>
      <c r="L617" s="30"/>
      <c r="M617" s="44"/>
      <c r="N617" s="30"/>
      <c r="O617" s="47"/>
      <c r="P617" s="49"/>
    </row>
    <row r="618" spans="2:16" x14ac:dyDescent="0.2">
      <c r="B618" s="30"/>
      <c r="C618" s="44"/>
      <c r="D618" s="30"/>
      <c r="E618" s="44"/>
      <c r="F618" s="30"/>
      <c r="G618" s="44"/>
      <c r="H618" s="30"/>
      <c r="I618" s="44"/>
      <c r="J618" s="30"/>
      <c r="K618" s="44"/>
      <c r="L618" s="30"/>
      <c r="M618" s="44"/>
      <c r="N618" s="30"/>
      <c r="O618" s="47"/>
      <c r="P618" s="49"/>
    </row>
    <row r="619" spans="2:16" x14ac:dyDescent="0.2">
      <c r="B619" s="31"/>
      <c r="C619" s="45"/>
      <c r="D619" s="31"/>
      <c r="E619" s="45"/>
      <c r="F619" s="31"/>
      <c r="G619" s="45"/>
      <c r="H619" s="31"/>
      <c r="I619" s="45"/>
      <c r="J619" s="31"/>
      <c r="K619" s="45"/>
      <c r="L619" s="31"/>
      <c r="M619" s="45"/>
      <c r="N619" s="31"/>
      <c r="O619" s="48"/>
      <c r="P619" s="49"/>
    </row>
    <row r="620" spans="2:16" x14ac:dyDescent="0.2">
      <c r="B620" s="50" t="s">
        <v>3</v>
      </c>
      <c r="C620" s="51">
        <f>SUM(C615:C619)</f>
        <v>0</v>
      </c>
      <c r="D620" s="50"/>
      <c r="E620" s="51">
        <f>SUM(E615:E619)</f>
        <v>0</v>
      </c>
      <c r="F620" s="50"/>
      <c r="G620" s="51">
        <f>SUM(G615:G619)</f>
        <v>0</v>
      </c>
      <c r="H620" s="50"/>
      <c r="I620" s="51">
        <f>SUM(I615:I619)</f>
        <v>0</v>
      </c>
      <c r="J620" s="50"/>
      <c r="K620" s="51">
        <f>SUM(K615:K619)</f>
        <v>0</v>
      </c>
      <c r="L620" s="50"/>
      <c r="M620" s="51">
        <f>SUM(M615:M619)</f>
        <v>0</v>
      </c>
      <c r="N620" s="50"/>
      <c r="O620" s="52">
        <f>SUM(O615:O619)</f>
        <v>0</v>
      </c>
      <c r="P620" s="53">
        <f>SUM(C620,E620,G620,I620,K620,M620,O620)</f>
        <v>0</v>
      </c>
    </row>
    <row r="621" spans="2:16" x14ac:dyDescent="0.2">
      <c r="B621" s="58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58"/>
    </row>
    <row r="622" spans="2:16" ht="15" x14ac:dyDescent="0.2">
      <c r="B622" s="15">
        <f ca="1">DAY(IF(DAY(NovDom1)=1,NovDom1+22,NovDom1+29))</f>
        <v>26</v>
      </c>
      <c r="C622" s="16"/>
      <c r="D622" s="15">
        <f ca="1">DAY(IF(DAY(NovDom1)=1,NovDom1+23,NovDom1+30))</f>
        <v>27</v>
      </c>
      <c r="E622" s="16"/>
      <c r="F622" s="15">
        <f ca="1">DAY(IF(DAY(NovDom1)=1,NovDom1+24,NovDom1+31))</f>
        <v>28</v>
      </c>
      <c r="G622" s="16"/>
      <c r="H622" s="15">
        <f ca="1">DAY(IF(DAY(NovDom1)=1,NovDom1+25,NovDom1+32))</f>
        <v>29</v>
      </c>
      <c r="I622" s="16"/>
      <c r="J622" s="15">
        <f ca="1">DAY(IF(DAY(NovDom1)=1,NovDom1+26,NovDom1+33))</f>
        <v>30</v>
      </c>
      <c r="K622" s="16"/>
      <c r="L622" s="15">
        <f ca="1">DAY(IF(DAY(NovDom1)=1,NovDom1+27,NovDom1+34))</f>
        <v>1</v>
      </c>
      <c r="M622" s="16"/>
      <c r="N622" s="15">
        <f ca="1">DAY(IF(DAY(NovDom1)=1,NovDom1+28,NovDom1+35))</f>
        <v>2</v>
      </c>
      <c r="O622" s="16"/>
      <c r="P622" s="40"/>
    </row>
    <row r="623" spans="2:16" x14ac:dyDescent="0.2">
      <c r="B623" s="28" t="s">
        <v>2</v>
      </c>
      <c r="C623" s="12" t="s">
        <v>15</v>
      </c>
      <c r="D623" s="28" t="s">
        <v>2</v>
      </c>
      <c r="E623" s="12" t="s">
        <v>15</v>
      </c>
      <c r="F623" s="28" t="s">
        <v>2</v>
      </c>
      <c r="G623" s="12" t="s">
        <v>15</v>
      </c>
      <c r="H623" s="28" t="s">
        <v>2</v>
      </c>
      <c r="I623" s="12" t="s">
        <v>15</v>
      </c>
      <c r="J623" s="28" t="s">
        <v>2</v>
      </c>
      <c r="K623" s="12" t="s">
        <v>15</v>
      </c>
      <c r="L623" s="28" t="s">
        <v>2</v>
      </c>
      <c r="M623" s="12" t="s">
        <v>15</v>
      </c>
      <c r="N623" s="28" t="s">
        <v>2</v>
      </c>
      <c r="O623" s="36" t="s">
        <v>15</v>
      </c>
      <c r="P623" s="49"/>
    </row>
    <row r="624" spans="2:16" x14ac:dyDescent="0.2">
      <c r="B624" s="22"/>
      <c r="C624" s="43"/>
      <c r="D624" s="26"/>
      <c r="E624" s="43"/>
      <c r="F624" s="22"/>
      <c r="G624" s="43"/>
      <c r="H624" s="22"/>
      <c r="I624" s="43"/>
      <c r="J624" s="22"/>
      <c r="K624" s="43"/>
      <c r="L624" s="22"/>
      <c r="M624" s="43"/>
      <c r="N624" s="33"/>
      <c r="O624" s="55"/>
      <c r="P624" s="49"/>
    </row>
    <row r="625" spans="2:16" x14ac:dyDescent="0.2">
      <c r="B625" s="23"/>
      <c r="C625" s="44"/>
      <c r="D625" s="23"/>
      <c r="E625" s="44"/>
      <c r="F625" s="23"/>
      <c r="G625" s="44"/>
      <c r="H625" s="23"/>
      <c r="I625" s="44"/>
      <c r="J625" s="23"/>
      <c r="K625" s="44"/>
      <c r="L625" s="23"/>
      <c r="M625" s="44"/>
      <c r="N625" s="34"/>
      <c r="O625" s="56"/>
      <c r="P625" s="49"/>
    </row>
    <row r="626" spans="2:16" x14ac:dyDescent="0.2">
      <c r="B626" s="23"/>
      <c r="C626" s="44"/>
      <c r="D626" s="23"/>
      <c r="E626" s="44"/>
      <c r="F626" s="23"/>
      <c r="G626" s="44"/>
      <c r="H626" s="23"/>
      <c r="I626" s="44"/>
      <c r="J626" s="23"/>
      <c r="K626" s="44"/>
      <c r="L626" s="23"/>
      <c r="M626" s="44"/>
      <c r="N626" s="34"/>
      <c r="O626" s="56"/>
      <c r="P626" s="49"/>
    </row>
    <row r="627" spans="2:16" x14ac:dyDescent="0.2">
      <c r="B627" s="23"/>
      <c r="C627" s="44"/>
      <c r="D627" s="23"/>
      <c r="E627" s="44"/>
      <c r="F627" s="23"/>
      <c r="G627" s="44"/>
      <c r="H627" s="23"/>
      <c r="I627" s="44"/>
      <c r="J627" s="23"/>
      <c r="K627" s="44"/>
      <c r="L627" s="23"/>
      <c r="M627" s="44"/>
      <c r="N627" s="34"/>
      <c r="O627" s="56"/>
      <c r="P627" s="49"/>
    </row>
    <row r="628" spans="2:16" x14ac:dyDescent="0.2">
      <c r="B628" s="24"/>
      <c r="C628" s="45"/>
      <c r="D628" s="24"/>
      <c r="E628" s="45"/>
      <c r="F628" s="24"/>
      <c r="G628" s="45"/>
      <c r="H628" s="24"/>
      <c r="I628" s="45"/>
      <c r="J628" s="24"/>
      <c r="K628" s="45"/>
      <c r="L628" s="24"/>
      <c r="M628" s="45"/>
      <c r="N628" s="35"/>
      <c r="O628" s="57"/>
      <c r="P628" s="49"/>
    </row>
    <row r="629" spans="2:16" x14ac:dyDescent="0.2">
      <c r="B629" s="50" t="s">
        <v>3</v>
      </c>
      <c r="C629" s="51">
        <f>SUM(C624:C628)</f>
        <v>0</v>
      </c>
      <c r="D629" s="50"/>
      <c r="E629" s="51">
        <f>SUM(E624:E628)</f>
        <v>0</v>
      </c>
      <c r="F629" s="50"/>
      <c r="G629" s="51">
        <f>SUM(G624:G628)</f>
        <v>0</v>
      </c>
      <c r="H629" s="50"/>
      <c r="I629" s="51">
        <f>SUM(I624:I628)</f>
        <v>0</v>
      </c>
      <c r="J629" s="50"/>
      <c r="K629" s="51">
        <f>SUM(K624:K628)</f>
        <v>0</v>
      </c>
      <c r="L629" s="50"/>
      <c r="M629" s="51">
        <f>SUM(M624:M628)</f>
        <v>0</v>
      </c>
      <c r="N629" s="50"/>
      <c r="O629" s="52">
        <f>SUM(O624:O628)</f>
        <v>0</v>
      </c>
      <c r="P629" s="53">
        <f ca="1">SUMIF(B622:N622,"&gt;="&amp;15,C629:O629)</f>
        <v>0</v>
      </c>
    </row>
    <row r="630" spans="2:16" x14ac:dyDescent="0.2">
      <c r="B630" s="58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58"/>
    </row>
    <row r="631" spans="2:16" ht="15" x14ac:dyDescent="0.2">
      <c r="B631" s="15">
        <f ca="1">DAY(IF(DAY(NovDom1)=1,NovDom1+29,NovDom1+36))</f>
        <v>3</v>
      </c>
      <c r="C631" s="14"/>
      <c r="D631" s="15">
        <f ca="1">DAY(IF(DAY(NovDom1)=1,NovDom1+30,NovDom1+37))</f>
        <v>4</v>
      </c>
      <c r="E631" s="16"/>
      <c r="F631" s="13">
        <f ca="1">DAY(IF(DAY(NovDom1)=1,NovDom1+31,NovDom1+38))</f>
        <v>5</v>
      </c>
      <c r="G631" s="16"/>
      <c r="H631" s="15">
        <f ca="1">DAY(IF(DAY(NovDom1)=1,NovDom1+32,NovDom1+39))</f>
        <v>6</v>
      </c>
      <c r="I631" s="16"/>
      <c r="J631" s="15">
        <f ca="1">DAY(IF(DAY(NovDom1)=1,NovDom1+33,NovDom1+40))</f>
        <v>7</v>
      </c>
      <c r="K631" s="16"/>
      <c r="L631" s="15">
        <f ca="1">DAY(IF(DAY(NovDom1)=1,NovDom1+34,NovDom1+41))</f>
        <v>8</v>
      </c>
      <c r="M631" s="16"/>
      <c r="N631" s="15">
        <f ca="1">DAY(IF(DAY(NovDom1)=1,NovDom1+35,NovDom1+42))</f>
        <v>9</v>
      </c>
      <c r="O631" s="16"/>
      <c r="P631" s="40"/>
    </row>
    <row r="632" spans="2:16" x14ac:dyDescent="0.2">
      <c r="B632" s="28" t="s">
        <v>2</v>
      </c>
      <c r="C632" s="12" t="s">
        <v>15</v>
      </c>
      <c r="D632" s="28" t="s">
        <v>2</v>
      </c>
      <c r="E632" s="12" t="s">
        <v>15</v>
      </c>
      <c r="F632" s="28" t="s">
        <v>2</v>
      </c>
      <c r="G632" s="12" t="s">
        <v>15</v>
      </c>
      <c r="H632" s="28" t="s">
        <v>2</v>
      </c>
      <c r="I632" s="12" t="s">
        <v>15</v>
      </c>
      <c r="J632" s="28" t="s">
        <v>2</v>
      </c>
      <c r="K632" s="12" t="s">
        <v>15</v>
      </c>
      <c r="L632" s="28" t="s">
        <v>2</v>
      </c>
      <c r="M632" s="12" t="s">
        <v>15</v>
      </c>
      <c r="N632" s="28" t="s">
        <v>2</v>
      </c>
      <c r="O632" s="36" t="s">
        <v>15</v>
      </c>
      <c r="P632" s="49"/>
    </row>
    <row r="633" spans="2:16" x14ac:dyDescent="0.2">
      <c r="B633" s="22"/>
      <c r="C633" s="43"/>
      <c r="D633" s="26"/>
      <c r="E633" s="43"/>
      <c r="F633" s="22"/>
      <c r="G633" s="43"/>
      <c r="H633" s="22"/>
      <c r="I633" s="43"/>
      <c r="J633" s="22"/>
      <c r="K633" s="43"/>
      <c r="L633" s="22"/>
      <c r="M633" s="43"/>
      <c r="N633" s="22"/>
      <c r="O633" s="46"/>
      <c r="P633" s="49"/>
    </row>
    <row r="634" spans="2:16" x14ac:dyDescent="0.2">
      <c r="B634" s="23"/>
      <c r="C634" s="44"/>
      <c r="D634" s="23"/>
      <c r="E634" s="44"/>
      <c r="F634" s="23"/>
      <c r="G634" s="44"/>
      <c r="H634" s="23"/>
      <c r="I634" s="44"/>
      <c r="J634" s="23"/>
      <c r="K634" s="44"/>
      <c r="L634" s="23"/>
      <c r="M634" s="44"/>
      <c r="N634" s="23"/>
      <c r="O634" s="47"/>
      <c r="P634" s="49"/>
    </row>
    <row r="635" spans="2:16" x14ac:dyDescent="0.2">
      <c r="B635" s="23"/>
      <c r="C635" s="44"/>
      <c r="D635" s="23"/>
      <c r="E635" s="44"/>
      <c r="F635" s="23"/>
      <c r="G635" s="44"/>
      <c r="H635" s="23"/>
      <c r="I635" s="44"/>
      <c r="J635" s="23"/>
      <c r="K635" s="44"/>
      <c r="L635" s="23"/>
      <c r="M635" s="44"/>
      <c r="N635" s="23"/>
      <c r="O635" s="47"/>
      <c r="P635" s="49"/>
    </row>
    <row r="636" spans="2:16" x14ac:dyDescent="0.2">
      <c r="B636" s="23"/>
      <c r="C636" s="44"/>
      <c r="D636" s="23"/>
      <c r="E636" s="44"/>
      <c r="F636" s="23"/>
      <c r="G636" s="44"/>
      <c r="H636" s="23"/>
      <c r="I636" s="44"/>
      <c r="J636" s="23"/>
      <c r="K636" s="44"/>
      <c r="L636" s="23"/>
      <c r="M636" s="44"/>
      <c r="N636" s="23"/>
      <c r="O636" s="47"/>
      <c r="P636" s="49"/>
    </row>
    <row r="637" spans="2:16" x14ac:dyDescent="0.2">
      <c r="B637" s="24"/>
      <c r="C637" s="45"/>
      <c r="D637" s="24"/>
      <c r="E637" s="45"/>
      <c r="F637" s="24"/>
      <c r="G637" s="45"/>
      <c r="H637" s="24"/>
      <c r="I637" s="45"/>
      <c r="J637" s="24"/>
      <c r="K637" s="45"/>
      <c r="L637" s="24"/>
      <c r="M637" s="45"/>
      <c r="N637" s="24"/>
      <c r="O637" s="48"/>
      <c r="P637" s="49"/>
    </row>
    <row r="638" spans="2:16" x14ac:dyDescent="0.2">
      <c r="B638" s="50" t="s">
        <v>3</v>
      </c>
      <c r="C638" s="51">
        <f>SUM(C633:C637)</f>
        <v>0</v>
      </c>
      <c r="D638" s="50"/>
      <c r="E638" s="51">
        <f>SUM(E633:E637)</f>
        <v>0</v>
      </c>
      <c r="F638" s="50"/>
      <c r="G638" s="51">
        <f>SUM(G633:G637)</f>
        <v>0</v>
      </c>
      <c r="H638" s="50"/>
      <c r="I638" s="51">
        <f>SUM(I633:I637)</f>
        <v>0</v>
      </c>
      <c r="J638" s="50"/>
      <c r="K638" s="51">
        <f>SUM(K633:K637)</f>
        <v>0</v>
      </c>
      <c r="L638" s="50"/>
      <c r="M638" s="51">
        <f>SUM(M633:M637)</f>
        <v>0</v>
      </c>
      <c r="N638" s="50"/>
      <c r="O638" s="52">
        <f>SUM(O633:O637)</f>
        <v>0</v>
      </c>
      <c r="P638" s="53">
        <f ca="1">SUMIF(B631:N631,"&gt;="&amp;15,C638:O638)</f>
        <v>0</v>
      </c>
    </row>
    <row r="639" spans="2:16" ht="17.25" customHeight="1" x14ac:dyDescent="0.2">
      <c r="B639" s="59"/>
      <c r="P639" s="59"/>
    </row>
    <row r="640" spans="2:16" ht="12" x14ac:dyDescent="0.2">
      <c r="B640" s="69" t="s">
        <v>14</v>
      </c>
      <c r="C640" s="69"/>
      <c r="D640" s="69"/>
      <c r="E640" s="69"/>
      <c r="F640"/>
      <c r="G640" s="7"/>
      <c r="H640"/>
      <c r="I640" s="7"/>
      <c r="J640"/>
      <c r="K640" s="7"/>
      <c r="L640" s="70" t="s">
        <v>24</v>
      </c>
      <c r="M640" s="70"/>
      <c r="N640" s="70" t="s">
        <v>26</v>
      </c>
      <c r="O640" s="70"/>
      <c r="P640"/>
    </row>
    <row r="641" spans="2:16" ht="25.5" customHeight="1" x14ac:dyDescent="0.2">
      <c r="B641" s="69"/>
      <c r="C641" s="69"/>
      <c r="D641" s="69"/>
      <c r="E641" s="69"/>
      <c r="F641" s="4">
        <f ca="1">WEEKDAY(DATEVALUE("1 "&amp;B640&amp;" "&amp;Year1))</f>
        <v>7</v>
      </c>
      <c r="G641" s="7"/>
      <c r="H641"/>
      <c r="I641" s="9"/>
      <c r="J641" s="10"/>
      <c r="K641" s="7"/>
      <c r="L641" s="71">
        <f ca="1">SUM(P651,P660,P669,P678,P687,P696)</f>
        <v>0</v>
      </c>
      <c r="M641" s="72"/>
      <c r="N641" s="71">
        <f ca="1">SUM(P:P)</f>
        <v>439.95</v>
      </c>
      <c r="O641" s="73"/>
      <c r="P641"/>
    </row>
    <row r="642" spans="2:16" ht="9" customHeight="1" x14ac:dyDescent="0.2">
      <c r="B642" s="60">
        <v>1</v>
      </c>
      <c r="C642" s="60"/>
      <c r="D642" s="60">
        <v>2</v>
      </c>
      <c r="E642" s="60"/>
      <c r="F642" s="60">
        <v>3</v>
      </c>
      <c r="G642" s="60"/>
      <c r="H642" s="60">
        <v>4</v>
      </c>
      <c r="I642" s="60"/>
      <c r="J642" s="60">
        <v>5</v>
      </c>
      <c r="K642" s="60"/>
      <c r="L642" s="60">
        <v>6</v>
      </c>
      <c r="M642" s="60"/>
      <c r="N642" s="60">
        <v>7</v>
      </c>
      <c r="O642" s="60"/>
      <c r="P642" s="2"/>
    </row>
    <row r="643" spans="2:16" ht="15" customHeight="1" x14ac:dyDescent="0.2">
      <c r="B643" s="61" t="s">
        <v>1</v>
      </c>
      <c r="C643" s="62"/>
      <c r="D643" s="63" t="s">
        <v>16</v>
      </c>
      <c r="E643" s="64" t="e">
        <f ca="1">IF(WEEKDAY(DATEVALUE(Month1&amp;" 1, "&amp;Year1))=COLUMN(#REF!),1,IF(LEN(C643)&gt;0,C643+1,""))</f>
        <v>#NAME?</v>
      </c>
      <c r="F643" s="62" t="s">
        <v>17</v>
      </c>
      <c r="G643" s="62" t="e">
        <f ca="1">IF(WEEKDAY(DATEVALUE(Month1&amp;" 1, "&amp;Year1))=COLUMN(#REF!),1,IF(LEN(E643)&gt;0,E643+1,""))</f>
        <v>#NAME?</v>
      </c>
      <c r="H643" s="63" t="s">
        <v>19</v>
      </c>
      <c r="I643" s="64" t="e">
        <f ca="1">IF(WEEKDAY(DATEVALUE(Month1&amp;" 1, "&amp;Year1))=COLUMN(#REF!),1,IF(LEN(G643)&gt;0,G643+1,""))</f>
        <v>#NAME?</v>
      </c>
      <c r="J643" s="65" t="s">
        <v>23</v>
      </c>
      <c r="K643" s="66" t="e">
        <f ca="1">IF(WEEKDAY(DATEVALUE(Month1&amp;" 1, "&amp;Year1))=COLUMN(#REF!),1,IF(LEN(I643)&gt;0,I643+1,""))</f>
        <v>#NAME?</v>
      </c>
      <c r="L643" s="67" t="s">
        <v>25</v>
      </c>
      <c r="M643" s="68" t="e">
        <f ca="1">IF(WEEKDAY(DATEVALUE(Month1&amp;" 1, "&amp;Year1))=COLUMN(#REF!),1,IF(LEN(K643)&gt;0,K643+1,""))</f>
        <v>#NAME?</v>
      </c>
      <c r="N643" s="67" t="s">
        <v>27</v>
      </c>
      <c r="O643" s="68" t="e">
        <f ca="1">IF(WEEKDAY(DATEVALUE(Month1&amp;" 1, "&amp;Year1))=COLUMN(#REF!),1,IF(LEN(M643)&gt;0,M643+1,""))</f>
        <v>#NAME?</v>
      </c>
      <c r="P643" s="37" t="s">
        <v>28</v>
      </c>
    </row>
    <row r="644" spans="2:16" ht="15" x14ac:dyDescent="0.2">
      <c r="B644" s="19">
        <f ca="1">DAY(IF(DAY(DezDom1)=1,DezDom1-6,DezDom1+1))</f>
        <v>26</v>
      </c>
      <c r="C644" s="21"/>
      <c r="D644" s="27">
        <f ca="1">DAY(IF(DAY(DezDom1)=1,DezDom1-5,DezDom1+2))</f>
        <v>27</v>
      </c>
      <c r="E644" s="21"/>
      <c r="F644" s="27">
        <f ca="1">DAY(IF(DAY(DezDom1)=1,DezDom1-4,DezDom1+3))</f>
        <v>28</v>
      </c>
      <c r="G644" s="21"/>
      <c r="H644" s="27">
        <f ca="1">DAY(IF(DAY(DezDom1)=1,DezDom1-3,DezDom1+4))</f>
        <v>29</v>
      </c>
      <c r="I644" s="21"/>
      <c r="J644" s="27">
        <f ca="1">DAY(IF(DAY(DezDom1)=1,DezDom1-2,DezDom1+5))</f>
        <v>30</v>
      </c>
      <c r="K644" s="21"/>
      <c r="L644" s="27">
        <f ca="1">DAY(IF(DAY(DezDom1)=1,DezDom1-1,DezDom1+6))</f>
        <v>1</v>
      </c>
      <c r="M644" s="21"/>
      <c r="N644" s="32">
        <f ca="1">DAY(IF(DAY(DezDom1)=1,DezDom1,DezDom1+7))</f>
        <v>2</v>
      </c>
      <c r="O644" s="20"/>
      <c r="P644" s="38"/>
    </row>
    <row r="645" spans="2:16" x14ac:dyDescent="0.2">
      <c r="B645" s="17" t="s">
        <v>2</v>
      </c>
      <c r="C645" s="18" t="s">
        <v>15</v>
      </c>
      <c r="D645" s="25" t="s">
        <v>2</v>
      </c>
      <c r="E645" s="18" t="s">
        <v>15</v>
      </c>
      <c r="F645" s="25" t="s">
        <v>2</v>
      </c>
      <c r="G645" s="18" t="s">
        <v>15</v>
      </c>
      <c r="H645" s="25" t="s">
        <v>2</v>
      </c>
      <c r="I645" s="18" t="s">
        <v>15</v>
      </c>
      <c r="J645" s="25" t="s">
        <v>2</v>
      </c>
      <c r="K645" s="18" t="s">
        <v>15</v>
      </c>
      <c r="L645" s="25" t="s">
        <v>2</v>
      </c>
      <c r="M645" s="18" t="s">
        <v>15</v>
      </c>
      <c r="N645" s="28" t="s">
        <v>2</v>
      </c>
      <c r="O645" s="41" t="s">
        <v>15</v>
      </c>
      <c r="P645" s="49"/>
    </row>
    <row r="646" spans="2:16" x14ac:dyDescent="0.2">
      <c r="B646" s="22"/>
      <c r="C646" s="43"/>
      <c r="D646" s="26"/>
      <c r="E646" s="43"/>
      <c r="F646" s="22"/>
      <c r="G646" s="43"/>
      <c r="H646" s="22"/>
      <c r="I646" s="43"/>
      <c r="J646" s="22"/>
      <c r="K646" s="43"/>
      <c r="L646" s="22"/>
      <c r="M646" s="43"/>
      <c r="N646" s="22"/>
      <c r="O646" s="46"/>
      <c r="P646" s="49"/>
    </row>
    <row r="647" spans="2:16" x14ac:dyDescent="0.2">
      <c r="B647" s="23"/>
      <c r="C647" s="44"/>
      <c r="D647" s="23"/>
      <c r="E647" s="44"/>
      <c r="F647" s="23"/>
      <c r="G647" s="44"/>
      <c r="H647" s="23"/>
      <c r="I647" s="44"/>
      <c r="J647" s="23"/>
      <c r="K647" s="44"/>
      <c r="L647" s="23"/>
      <c r="M647" s="44"/>
      <c r="N647" s="23"/>
      <c r="O647" s="47"/>
      <c r="P647" s="49"/>
    </row>
    <row r="648" spans="2:16" x14ac:dyDescent="0.2">
      <c r="B648" s="23"/>
      <c r="C648" s="44"/>
      <c r="D648" s="23"/>
      <c r="E648" s="44"/>
      <c r="F648" s="23"/>
      <c r="G648" s="44"/>
      <c r="H648" s="23"/>
      <c r="I648" s="44"/>
      <c r="J648" s="23"/>
      <c r="K648" s="44"/>
      <c r="L648" s="23"/>
      <c r="M648" s="44"/>
      <c r="N648" s="23"/>
      <c r="O648" s="47"/>
      <c r="P648" s="49"/>
    </row>
    <row r="649" spans="2:16" x14ac:dyDescent="0.2">
      <c r="B649" s="23"/>
      <c r="C649" s="44"/>
      <c r="D649" s="23"/>
      <c r="E649" s="44"/>
      <c r="F649" s="23"/>
      <c r="G649" s="44"/>
      <c r="H649" s="23"/>
      <c r="I649" s="44"/>
      <c r="J649" s="23"/>
      <c r="K649" s="44"/>
      <c r="L649" s="23"/>
      <c r="M649" s="44"/>
      <c r="N649" s="23"/>
      <c r="O649" s="47"/>
      <c r="P649" s="49"/>
    </row>
    <row r="650" spans="2:16" x14ac:dyDescent="0.2">
      <c r="B650" s="24"/>
      <c r="C650" s="45"/>
      <c r="D650" s="24"/>
      <c r="E650" s="45"/>
      <c r="F650" s="24"/>
      <c r="G650" s="45"/>
      <c r="H650" s="24"/>
      <c r="I650" s="45"/>
      <c r="J650" s="24"/>
      <c r="K650" s="45"/>
      <c r="L650" s="24"/>
      <c r="M650" s="45"/>
      <c r="N650" s="24"/>
      <c r="O650" s="48"/>
      <c r="P650" s="49"/>
    </row>
    <row r="651" spans="2:16" x14ac:dyDescent="0.2">
      <c r="B651" s="50" t="s">
        <v>3</v>
      </c>
      <c r="C651" s="51">
        <f>SUM(C646:C650)</f>
        <v>0</v>
      </c>
      <c r="D651" s="50"/>
      <c r="E651" s="51">
        <f>SUM(E646:E650)</f>
        <v>0</v>
      </c>
      <c r="F651" s="50"/>
      <c r="G651" s="51">
        <f>SUM(G646:G650)</f>
        <v>0</v>
      </c>
      <c r="H651" s="50"/>
      <c r="I651" s="51">
        <f>SUM(I646:I650)</f>
        <v>0</v>
      </c>
      <c r="J651" s="50"/>
      <c r="K651" s="51">
        <f>SUM(K646:K650)</f>
        <v>0</v>
      </c>
      <c r="L651" s="50"/>
      <c r="M651" s="51">
        <f>SUM(M646:M650)</f>
        <v>0</v>
      </c>
      <c r="N651" s="50"/>
      <c r="O651" s="52">
        <f>SUM(O646:O650)</f>
        <v>0</v>
      </c>
      <c r="P651" s="53">
        <f ca="1">SUMIF(B644:N644,"&lt;8",C651:O651)</f>
        <v>0</v>
      </c>
    </row>
    <row r="652" spans="2:16" x14ac:dyDescent="0.2">
      <c r="B652" s="58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58"/>
    </row>
    <row r="653" spans="2:16" ht="15" x14ac:dyDescent="0.2">
      <c r="B653" s="15">
        <f ca="1">N644+1</f>
        <v>3</v>
      </c>
      <c r="C653" s="16"/>
      <c r="D653" s="15">
        <f ca="1">B653+1</f>
        <v>4</v>
      </c>
      <c r="E653" s="16"/>
      <c r="F653" s="15">
        <f ca="1">D653+1</f>
        <v>5</v>
      </c>
      <c r="G653" s="16"/>
      <c r="H653" s="15">
        <f ca="1">F653+1</f>
        <v>6</v>
      </c>
      <c r="I653" s="16"/>
      <c r="J653" s="15">
        <f ca="1">H653+1</f>
        <v>7</v>
      </c>
      <c r="K653" s="16"/>
      <c r="L653" s="15">
        <f ca="1">J653+1</f>
        <v>8</v>
      </c>
      <c r="M653" s="16"/>
      <c r="N653" s="15">
        <f ca="1">L653+1</f>
        <v>9</v>
      </c>
      <c r="O653" s="16"/>
      <c r="P653" s="39"/>
    </row>
    <row r="654" spans="2:16" x14ac:dyDescent="0.2">
      <c r="B654" s="28" t="s">
        <v>2</v>
      </c>
      <c r="C654" s="12" t="s">
        <v>15</v>
      </c>
      <c r="D654" s="28" t="s">
        <v>2</v>
      </c>
      <c r="E654" s="12" t="s">
        <v>15</v>
      </c>
      <c r="F654" s="28" t="s">
        <v>2</v>
      </c>
      <c r="G654" s="12" t="s">
        <v>15</v>
      </c>
      <c r="H654" s="28" t="s">
        <v>2</v>
      </c>
      <c r="I654" s="12" t="s">
        <v>15</v>
      </c>
      <c r="J654" s="28" t="s">
        <v>2</v>
      </c>
      <c r="K654" s="12" t="s">
        <v>15</v>
      </c>
      <c r="L654" s="28" t="s">
        <v>2</v>
      </c>
      <c r="M654" s="12" t="s">
        <v>15</v>
      </c>
      <c r="N654" s="28" t="s">
        <v>2</v>
      </c>
      <c r="O654" s="36" t="s">
        <v>15</v>
      </c>
      <c r="P654" s="49"/>
    </row>
    <row r="655" spans="2:16" x14ac:dyDescent="0.2">
      <c r="B655" s="29"/>
      <c r="C655" s="43"/>
      <c r="D655" s="29"/>
      <c r="E655" s="43"/>
      <c r="F655" s="29"/>
      <c r="G655" s="43"/>
      <c r="H655" s="29"/>
      <c r="I655" s="43"/>
      <c r="J655" s="29"/>
      <c r="K655" s="43"/>
      <c r="L655" s="29"/>
      <c r="M655" s="43"/>
      <c r="N655" s="29"/>
      <c r="O655" s="46"/>
      <c r="P655" s="49"/>
    </row>
    <row r="656" spans="2:16" x14ac:dyDescent="0.2">
      <c r="B656" s="30"/>
      <c r="C656" s="44"/>
      <c r="D656" s="30"/>
      <c r="E656" s="44"/>
      <c r="F656" s="30"/>
      <c r="G656" s="44"/>
      <c r="H656" s="30"/>
      <c r="I656" s="44"/>
      <c r="J656" s="30"/>
      <c r="K656" s="44"/>
      <c r="L656" s="30"/>
      <c r="M656" s="44"/>
      <c r="N656" s="30"/>
      <c r="O656" s="47"/>
      <c r="P656" s="49"/>
    </row>
    <row r="657" spans="2:16" x14ac:dyDescent="0.2">
      <c r="B657" s="30"/>
      <c r="C657" s="44"/>
      <c r="D657" s="30"/>
      <c r="E657" s="44"/>
      <c r="F657" s="30"/>
      <c r="G657" s="44"/>
      <c r="H657" s="30"/>
      <c r="I657" s="44"/>
      <c r="J657" s="30"/>
      <c r="K657" s="44"/>
      <c r="L657" s="30"/>
      <c r="M657" s="44"/>
      <c r="N657" s="30"/>
      <c r="O657" s="47"/>
      <c r="P657" s="49"/>
    </row>
    <row r="658" spans="2:16" x14ac:dyDescent="0.2">
      <c r="B658" s="30"/>
      <c r="C658" s="44"/>
      <c r="D658" s="30"/>
      <c r="E658" s="44"/>
      <c r="F658" s="30"/>
      <c r="G658" s="44"/>
      <c r="H658" s="30"/>
      <c r="I658" s="44"/>
      <c r="J658" s="30"/>
      <c r="K658" s="44"/>
      <c r="L658" s="30"/>
      <c r="M658" s="44"/>
      <c r="N658" s="30"/>
      <c r="O658" s="47"/>
      <c r="P658" s="49"/>
    </row>
    <row r="659" spans="2:16" x14ac:dyDescent="0.2">
      <c r="B659" s="31"/>
      <c r="C659" s="45"/>
      <c r="D659" s="31"/>
      <c r="E659" s="45"/>
      <c r="F659" s="31"/>
      <c r="G659" s="45"/>
      <c r="H659" s="31"/>
      <c r="I659" s="45"/>
      <c r="J659" s="31"/>
      <c r="K659" s="45"/>
      <c r="L659" s="31"/>
      <c r="M659" s="45"/>
      <c r="N659" s="31"/>
      <c r="O659" s="48"/>
      <c r="P659" s="49"/>
    </row>
    <row r="660" spans="2:16" x14ac:dyDescent="0.2">
      <c r="B660" s="50" t="s">
        <v>3</v>
      </c>
      <c r="C660" s="51">
        <f>SUM(C655:C659)</f>
        <v>0</v>
      </c>
      <c r="D660" s="50"/>
      <c r="E660" s="51">
        <f>SUM(E655:E659)</f>
        <v>0</v>
      </c>
      <c r="F660" s="50"/>
      <c r="G660" s="51">
        <f>SUM(G655:G659)</f>
        <v>0</v>
      </c>
      <c r="H660" s="50"/>
      <c r="I660" s="51">
        <f>SUM(I655:I659)</f>
        <v>0</v>
      </c>
      <c r="J660" s="50"/>
      <c r="K660" s="51">
        <f>SUM(K655:K659)</f>
        <v>0</v>
      </c>
      <c r="L660" s="50"/>
      <c r="M660" s="51">
        <f>SUM(M655:M659)</f>
        <v>0</v>
      </c>
      <c r="N660" s="50"/>
      <c r="O660" s="52">
        <f>SUM(O655:O659)</f>
        <v>0</v>
      </c>
      <c r="P660" s="53">
        <f>SUM(C660,E660,G660,I660,K660,M660,O660)</f>
        <v>0</v>
      </c>
    </row>
    <row r="661" spans="2:16" x14ac:dyDescent="0.2">
      <c r="B661" s="58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58"/>
    </row>
    <row r="662" spans="2:16" ht="15" x14ac:dyDescent="0.2">
      <c r="B662" s="15">
        <f ca="1">N653+1</f>
        <v>10</v>
      </c>
      <c r="C662" s="16"/>
      <c r="D662" s="15">
        <f ca="1">B662+1</f>
        <v>11</v>
      </c>
      <c r="E662" s="16"/>
      <c r="F662" s="15">
        <f ca="1">D662+1</f>
        <v>12</v>
      </c>
      <c r="G662" s="16"/>
      <c r="H662" s="15">
        <f ca="1">F662+1</f>
        <v>13</v>
      </c>
      <c r="I662" s="16"/>
      <c r="J662" s="15">
        <f ca="1">H662+1</f>
        <v>14</v>
      </c>
      <c r="K662" s="16"/>
      <c r="L662" s="15">
        <f ca="1">J662+1</f>
        <v>15</v>
      </c>
      <c r="M662" s="16"/>
      <c r="N662" s="15">
        <f ca="1">L662+1</f>
        <v>16</v>
      </c>
      <c r="O662" s="16"/>
      <c r="P662" s="39"/>
    </row>
    <row r="663" spans="2:16" x14ac:dyDescent="0.2">
      <c r="B663" s="28" t="s">
        <v>2</v>
      </c>
      <c r="C663" s="12" t="s">
        <v>15</v>
      </c>
      <c r="D663" s="28" t="s">
        <v>2</v>
      </c>
      <c r="E663" s="12" t="s">
        <v>15</v>
      </c>
      <c r="F663" s="28" t="s">
        <v>2</v>
      </c>
      <c r="G663" s="12" t="s">
        <v>15</v>
      </c>
      <c r="H663" s="28" t="s">
        <v>2</v>
      </c>
      <c r="I663" s="12" t="s">
        <v>15</v>
      </c>
      <c r="J663" s="28" t="s">
        <v>2</v>
      </c>
      <c r="K663" s="12" t="s">
        <v>15</v>
      </c>
      <c r="L663" s="28" t="s">
        <v>2</v>
      </c>
      <c r="M663" s="12" t="s">
        <v>15</v>
      </c>
      <c r="N663" s="28" t="s">
        <v>2</v>
      </c>
      <c r="O663" s="36" t="s">
        <v>15</v>
      </c>
      <c r="P663" s="49"/>
    </row>
    <row r="664" spans="2:16" x14ac:dyDescent="0.2">
      <c r="B664" s="29"/>
      <c r="C664" s="43"/>
      <c r="D664" s="29"/>
      <c r="E664" s="43"/>
      <c r="F664" s="29"/>
      <c r="G664" s="43"/>
      <c r="H664" s="29"/>
      <c r="I664" s="43"/>
      <c r="J664" s="29"/>
      <c r="K664" s="43"/>
      <c r="L664" s="29"/>
      <c r="M664" s="43"/>
      <c r="N664" s="29"/>
      <c r="O664" s="46"/>
      <c r="P664" s="49"/>
    </row>
    <row r="665" spans="2:16" x14ac:dyDescent="0.2">
      <c r="B665" s="30"/>
      <c r="C665" s="44"/>
      <c r="D665" s="30"/>
      <c r="E665" s="44"/>
      <c r="F665" s="30"/>
      <c r="G665" s="44"/>
      <c r="H665" s="30"/>
      <c r="I665" s="44"/>
      <c r="J665" s="30"/>
      <c r="K665" s="44"/>
      <c r="L665" s="30"/>
      <c r="M665" s="44"/>
      <c r="N665" s="30"/>
      <c r="O665" s="47"/>
      <c r="P665" s="49"/>
    </row>
    <row r="666" spans="2:16" x14ac:dyDescent="0.2">
      <c r="B666" s="30"/>
      <c r="C666" s="44"/>
      <c r="D666" s="30"/>
      <c r="E666" s="44"/>
      <c r="F666" s="30"/>
      <c r="G666" s="44"/>
      <c r="H666" s="30"/>
      <c r="I666" s="44"/>
      <c r="J666" s="30"/>
      <c r="K666" s="44"/>
      <c r="L666" s="30"/>
      <c r="M666" s="44"/>
      <c r="N666" s="30"/>
      <c r="O666" s="47"/>
      <c r="P666" s="49"/>
    </row>
    <row r="667" spans="2:16" x14ac:dyDescent="0.2">
      <c r="B667" s="30"/>
      <c r="C667" s="44"/>
      <c r="D667" s="30"/>
      <c r="E667" s="44"/>
      <c r="F667" s="30"/>
      <c r="G667" s="44"/>
      <c r="H667" s="30"/>
      <c r="I667" s="44"/>
      <c r="J667" s="30"/>
      <c r="K667" s="44"/>
      <c r="L667" s="30"/>
      <c r="M667" s="44"/>
      <c r="N667" s="30"/>
      <c r="O667" s="47"/>
      <c r="P667" s="49"/>
    </row>
    <row r="668" spans="2:16" x14ac:dyDescent="0.2">
      <c r="B668" s="31"/>
      <c r="C668" s="45"/>
      <c r="D668" s="31"/>
      <c r="E668" s="45"/>
      <c r="F668" s="31"/>
      <c r="G668" s="45"/>
      <c r="H668" s="31"/>
      <c r="I668" s="45"/>
      <c r="J668" s="31"/>
      <c r="K668" s="45"/>
      <c r="L668" s="31"/>
      <c r="M668" s="45"/>
      <c r="N668" s="31"/>
      <c r="O668" s="48"/>
      <c r="P668" s="49"/>
    </row>
    <row r="669" spans="2:16" x14ac:dyDescent="0.2">
      <c r="B669" s="54" t="s">
        <v>3</v>
      </c>
      <c r="C669" s="51">
        <f>SUM(C664:C668)</f>
        <v>0</v>
      </c>
      <c r="D669" s="50"/>
      <c r="E669" s="51">
        <f>SUM(E664:E668)</f>
        <v>0</v>
      </c>
      <c r="F669" s="50"/>
      <c r="G669" s="51">
        <f>SUM(G664:G668)</f>
        <v>0</v>
      </c>
      <c r="H669" s="50"/>
      <c r="I669" s="51">
        <f>SUM(I664:I668)</f>
        <v>0</v>
      </c>
      <c r="J669" s="50"/>
      <c r="K669" s="51">
        <f>SUM(K664:K668)</f>
        <v>0</v>
      </c>
      <c r="L669" s="50"/>
      <c r="M669" s="51">
        <f>SUM(M664:M668)</f>
        <v>0</v>
      </c>
      <c r="N669" s="50"/>
      <c r="O669" s="52">
        <f>SUM(O664:O668)</f>
        <v>0</v>
      </c>
      <c r="P669" s="53">
        <f>SUM(C669,E669,G669,I669,K669,M669,O669)</f>
        <v>0</v>
      </c>
    </row>
    <row r="670" spans="2:16" x14ac:dyDescent="0.2">
      <c r="B670" s="58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58"/>
    </row>
    <row r="671" spans="2:16" ht="15" x14ac:dyDescent="0.2">
      <c r="B671" s="15">
        <f ca="1">N662+1</f>
        <v>17</v>
      </c>
      <c r="C671" s="16"/>
      <c r="D671" s="15">
        <f ca="1">B671+1</f>
        <v>18</v>
      </c>
      <c r="E671" s="16"/>
      <c r="F671" s="15">
        <f ca="1">D671+1</f>
        <v>19</v>
      </c>
      <c r="G671" s="16"/>
      <c r="H671" s="15">
        <f ca="1">F671+1</f>
        <v>20</v>
      </c>
      <c r="I671" s="16"/>
      <c r="J671" s="15">
        <f ca="1">H671+1</f>
        <v>21</v>
      </c>
      <c r="K671" s="16"/>
      <c r="L671" s="15">
        <f ca="1">J671+1</f>
        <v>22</v>
      </c>
      <c r="M671" s="16"/>
      <c r="N671" s="15">
        <f ca="1">L671+1</f>
        <v>23</v>
      </c>
      <c r="O671" s="16"/>
      <c r="P671" s="39"/>
    </row>
    <row r="672" spans="2:16" x14ac:dyDescent="0.2">
      <c r="B672" s="28" t="s">
        <v>2</v>
      </c>
      <c r="C672" s="12" t="s">
        <v>15</v>
      </c>
      <c r="D672" s="28" t="s">
        <v>2</v>
      </c>
      <c r="E672" s="12" t="s">
        <v>15</v>
      </c>
      <c r="F672" s="28" t="s">
        <v>2</v>
      </c>
      <c r="G672" s="12" t="s">
        <v>15</v>
      </c>
      <c r="H672" s="28" t="s">
        <v>2</v>
      </c>
      <c r="I672" s="12" t="s">
        <v>15</v>
      </c>
      <c r="J672" s="28" t="s">
        <v>2</v>
      </c>
      <c r="K672" s="12" t="s">
        <v>15</v>
      </c>
      <c r="L672" s="28" t="s">
        <v>2</v>
      </c>
      <c r="M672" s="12" t="s">
        <v>15</v>
      </c>
      <c r="N672" s="28" t="s">
        <v>2</v>
      </c>
      <c r="O672" s="36" t="s">
        <v>15</v>
      </c>
      <c r="P672" s="49"/>
    </row>
    <row r="673" spans="2:16" x14ac:dyDescent="0.2">
      <c r="B673" s="29"/>
      <c r="C673" s="43"/>
      <c r="D673" s="29"/>
      <c r="E673" s="43"/>
      <c r="F673" s="29"/>
      <c r="G673" s="43"/>
      <c r="H673" s="29"/>
      <c r="I673" s="43"/>
      <c r="J673" s="29"/>
      <c r="K673" s="43"/>
      <c r="L673" s="29"/>
      <c r="M673" s="43"/>
      <c r="N673" s="29"/>
      <c r="O673" s="46"/>
      <c r="P673" s="49"/>
    </row>
    <row r="674" spans="2:16" x14ac:dyDescent="0.2">
      <c r="B674" s="30"/>
      <c r="C674" s="44"/>
      <c r="D674" s="30"/>
      <c r="E674" s="44"/>
      <c r="F674" s="30"/>
      <c r="G674" s="44"/>
      <c r="H674" s="30"/>
      <c r="I674" s="44"/>
      <c r="J674" s="30"/>
      <c r="K674" s="44"/>
      <c r="L674" s="30"/>
      <c r="M674" s="44"/>
      <c r="N674" s="30"/>
      <c r="O674" s="47"/>
      <c r="P674" s="49"/>
    </row>
    <row r="675" spans="2:16" x14ac:dyDescent="0.2">
      <c r="B675" s="30"/>
      <c r="C675" s="44"/>
      <c r="D675" s="30"/>
      <c r="E675" s="44"/>
      <c r="F675" s="30"/>
      <c r="G675" s="44"/>
      <c r="H675" s="30"/>
      <c r="I675" s="44"/>
      <c r="J675" s="30"/>
      <c r="K675" s="44"/>
      <c r="L675" s="30"/>
      <c r="M675" s="44"/>
      <c r="N675" s="30"/>
      <c r="O675" s="47"/>
      <c r="P675" s="49"/>
    </row>
    <row r="676" spans="2:16" x14ac:dyDescent="0.2">
      <c r="B676" s="30"/>
      <c r="C676" s="44"/>
      <c r="D676" s="30"/>
      <c r="E676" s="44"/>
      <c r="F676" s="30"/>
      <c r="G676" s="44"/>
      <c r="H676" s="30"/>
      <c r="I676" s="44"/>
      <c r="J676" s="30"/>
      <c r="K676" s="44"/>
      <c r="L676" s="30"/>
      <c r="M676" s="44"/>
      <c r="N676" s="30"/>
      <c r="O676" s="47"/>
      <c r="P676" s="49"/>
    </row>
    <row r="677" spans="2:16" x14ac:dyDescent="0.2">
      <c r="B677" s="31"/>
      <c r="C677" s="45"/>
      <c r="D677" s="31"/>
      <c r="E677" s="45"/>
      <c r="F677" s="31"/>
      <c r="G677" s="45"/>
      <c r="H677" s="31"/>
      <c r="I677" s="45"/>
      <c r="J677" s="31"/>
      <c r="K677" s="45"/>
      <c r="L677" s="31"/>
      <c r="M677" s="45"/>
      <c r="N677" s="31"/>
      <c r="O677" s="48"/>
      <c r="P677" s="49"/>
    </row>
    <row r="678" spans="2:16" x14ac:dyDescent="0.2">
      <c r="B678" s="50" t="s">
        <v>3</v>
      </c>
      <c r="C678" s="51">
        <f>SUM(C673:C677)</f>
        <v>0</v>
      </c>
      <c r="D678" s="50"/>
      <c r="E678" s="51">
        <f>SUM(E673:E677)</f>
        <v>0</v>
      </c>
      <c r="F678" s="50"/>
      <c r="G678" s="51">
        <f>SUM(G673:G677)</f>
        <v>0</v>
      </c>
      <c r="H678" s="50"/>
      <c r="I678" s="51">
        <f>SUM(I673:I677)</f>
        <v>0</v>
      </c>
      <c r="J678" s="50"/>
      <c r="K678" s="51">
        <f>SUM(K673:K677)</f>
        <v>0</v>
      </c>
      <c r="L678" s="50"/>
      <c r="M678" s="51">
        <f>SUM(M673:M677)</f>
        <v>0</v>
      </c>
      <c r="N678" s="50"/>
      <c r="O678" s="52">
        <f>SUM(O673:O677)</f>
        <v>0</v>
      </c>
      <c r="P678" s="53">
        <f>SUM(C678,E678,G678,I678,K678,M678,O678)</f>
        <v>0</v>
      </c>
    </row>
    <row r="679" spans="2:16" x14ac:dyDescent="0.2">
      <c r="B679" s="58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58"/>
    </row>
    <row r="680" spans="2:16" ht="15" x14ac:dyDescent="0.2">
      <c r="B680" s="15">
        <f ca="1">DAY(IF(DAY(DezDom1)=1,DezDom1+22,DezDom1+29))</f>
        <v>24</v>
      </c>
      <c r="C680" s="16"/>
      <c r="D680" s="15">
        <f ca="1">DAY(IF(DAY(DezDom1)=1,DezDom1+23,DezDom1+30))</f>
        <v>25</v>
      </c>
      <c r="E680" s="16"/>
      <c r="F680" s="15">
        <f ca="1">DAY(IF(DAY(DezDom1)=1,DezDom1+24,DezDom1+31))</f>
        <v>26</v>
      </c>
      <c r="G680" s="16"/>
      <c r="H680" s="15">
        <f ca="1">DAY(IF(DAY(DezDom1)=1,DezDom1+25,DezDom1+32))</f>
        <v>27</v>
      </c>
      <c r="I680" s="16"/>
      <c r="J680" s="15">
        <f ca="1">DAY(IF(DAY(DezDom1)=1,DezDom1+26,DezDom1+33))</f>
        <v>28</v>
      </c>
      <c r="K680" s="16"/>
      <c r="L680" s="15">
        <f ca="1">DAY(IF(DAY(DezDom1)=1,DezDom1+27,DezDom1+34))</f>
        <v>29</v>
      </c>
      <c r="M680" s="16"/>
      <c r="N680" s="15">
        <f ca="1">DAY(IF(DAY(DezDom1)=1,DezDom1+28,DezDom1+35))</f>
        <v>30</v>
      </c>
      <c r="O680" s="16"/>
      <c r="P680" s="40"/>
    </row>
    <row r="681" spans="2:16" x14ac:dyDescent="0.2">
      <c r="B681" s="28" t="s">
        <v>2</v>
      </c>
      <c r="C681" s="12" t="s">
        <v>15</v>
      </c>
      <c r="D681" s="28" t="s">
        <v>2</v>
      </c>
      <c r="E681" s="12" t="s">
        <v>15</v>
      </c>
      <c r="F681" s="28" t="s">
        <v>2</v>
      </c>
      <c r="G681" s="12" t="s">
        <v>15</v>
      </c>
      <c r="H681" s="28" t="s">
        <v>2</v>
      </c>
      <c r="I681" s="12" t="s">
        <v>15</v>
      </c>
      <c r="J681" s="28" t="s">
        <v>2</v>
      </c>
      <c r="K681" s="12" t="s">
        <v>15</v>
      </c>
      <c r="L681" s="28" t="s">
        <v>2</v>
      </c>
      <c r="M681" s="12" t="s">
        <v>15</v>
      </c>
      <c r="N681" s="28" t="s">
        <v>2</v>
      </c>
      <c r="O681" s="36" t="s">
        <v>15</v>
      </c>
      <c r="P681" s="49"/>
    </row>
    <row r="682" spans="2:16" x14ac:dyDescent="0.2">
      <c r="B682" s="22"/>
      <c r="C682" s="43"/>
      <c r="D682" s="26"/>
      <c r="E682" s="43"/>
      <c r="F682" s="22"/>
      <c r="G682" s="43"/>
      <c r="H682" s="22"/>
      <c r="I682" s="43"/>
      <c r="J682" s="22"/>
      <c r="K682" s="43"/>
      <c r="L682" s="22"/>
      <c r="M682" s="43"/>
      <c r="N682" s="33"/>
      <c r="O682" s="55"/>
      <c r="P682" s="49"/>
    </row>
    <row r="683" spans="2:16" x14ac:dyDescent="0.2">
      <c r="B683" s="23"/>
      <c r="C683" s="44"/>
      <c r="D683" s="23"/>
      <c r="E683" s="44"/>
      <c r="F683" s="23"/>
      <c r="G683" s="44"/>
      <c r="H683" s="23"/>
      <c r="I683" s="44"/>
      <c r="J683" s="23"/>
      <c r="K683" s="44"/>
      <c r="L683" s="23"/>
      <c r="M683" s="44"/>
      <c r="N683" s="34"/>
      <c r="O683" s="56"/>
      <c r="P683" s="49"/>
    </row>
    <row r="684" spans="2:16" x14ac:dyDescent="0.2">
      <c r="B684" s="23"/>
      <c r="C684" s="44"/>
      <c r="D684" s="23"/>
      <c r="E684" s="44"/>
      <c r="F684" s="23"/>
      <c r="G684" s="44"/>
      <c r="H684" s="23"/>
      <c r="I684" s="44"/>
      <c r="J684" s="23"/>
      <c r="K684" s="44"/>
      <c r="L684" s="23"/>
      <c r="M684" s="44"/>
      <c r="N684" s="34"/>
      <c r="O684" s="56"/>
      <c r="P684" s="49"/>
    </row>
    <row r="685" spans="2:16" x14ac:dyDescent="0.2">
      <c r="B685" s="23"/>
      <c r="C685" s="44"/>
      <c r="D685" s="23"/>
      <c r="E685" s="44"/>
      <c r="F685" s="23"/>
      <c r="G685" s="44"/>
      <c r="H685" s="23"/>
      <c r="I685" s="44"/>
      <c r="J685" s="23"/>
      <c r="K685" s="44"/>
      <c r="L685" s="23"/>
      <c r="M685" s="44"/>
      <c r="N685" s="34"/>
      <c r="O685" s="56"/>
      <c r="P685" s="49"/>
    </row>
    <row r="686" spans="2:16" x14ac:dyDescent="0.2">
      <c r="B686" s="24"/>
      <c r="C686" s="45"/>
      <c r="D686" s="24"/>
      <c r="E686" s="45"/>
      <c r="F686" s="24"/>
      <c r="G686" s="45"/>
      <c r="H686" s="24"/>
      <c r="I686" s="45"/>
      <c r="J686" s="24"/>
      <c r="K686" s="45"/>
      <c r="L686" s="24"/>
      <c r="M686" s="45"/>
      <c r="N686" s="35"/>
      <c r="O686" s="57"/>
      <c r="P686" s="49"/>
    </row>
    <row r="687" spans="2:16" x14ac:dyDescent="0.2">
      <c r="B687" s="50" t="s">
        <v>3</v>
      </c>
      <c r="C687" s="51">
        <f>SUM(C682:C686)</f>
        <v>0</v>
      </c>
      <c r="D687" s="50"/>
      <c r="E687" s="51">
        <f>SUM(E682:E686)</f>
        <v>0</v>
      </c>
      <c r="F687" s="50"/>
      <c r="G687" s="51">
        <f>SUM(G682:G686)</f>
        <v>0</v>
      </c>
      <c r="H687" s="50"/>
      <c r="I687" s="51">
        <f>SUM(I682:I686)</f>
        <v>0</v>
      </c>
      <c r="J687" s="50"/>
      <c r="K687" s="51">
        <f>SUM(K682:K686)</f>
        <v>0</v>
      </c>
      <c r="L687" s="50"/>
      <c r="M687" s="51">
        <f>SUM(M682:M686)</f>
        <v>0</v>
      </c>
      <c r="N687" s="50"/>
      <c r="O687" s="52">
        <f>SUM(O682:O686)</f>
        <v>0</v>
      </c>
      <c r="P687" s="53">
        <f ca="1">SUMIF(B680:N680,"&gt;="&amp;15,C687:O687)</f>
        <v>0</v>
      </c>
    </row>
    <row r="688" spans="2:16" x14ac:dyDescent="0.2">
      <c r="B688" s="58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58"/>
    </row>
    <row r="689" spans="2:16" ht="15" x14ac:dyDescent="0.2">
      <c r="B689" s="15">
        <f ca="1">DAY(IF(DAY(DezDom1)=1,DezDom1+29,DezDom1+36))</f>
        <v>31</v>
      </c>
      <c r="C689" s="14"/>
      <c r="D689" s="15">
        <f ca="1">DAY(IF(DAY(DezDom1)=1,DezDom1+30,DezDom1+37))</f>
        <v>1</v>
      </c>
      <c r="E689" s="16"/>
      <c r="F689" s="13">
        <f ca="1">DAY(IF(DAY(DezDom1)=1,DezDom1+31,DezDom1+38))</f>
        <v>2</v>
      </c>
      <c r="G689" s="16"/>
      <c r="H689" s="15">
        <f ca="1">DAY(IF(DAY(DezDom1)=1,DezDom1+32,DezDom1+39))</f>
        <v>3</v>
      </c>
      <c r="I689" s="16"/>
      <c r="J689" s="15">
        <f ca="1">DAY(IF(DAY(DezDom1)=1,DezDom1+33,DezDom1+40))</f>
        <v>4</v>
      </c>
      <c r="K689" s="16"/>
      <c r="L689" s="15">
        <f ca="1">DAY(IF(DAY(DezDom1)=1,DezDom1+34,DezDom1+41))</f>
        <v>5</v>
      </c>
      <c r="M689" s="16"/>
      <c r="N689" s="15">
        <f ca="1">DAY(IF(DAY(DezDom1)=1,DezDom1+35,DezDom1+42))</f>
        <v>6</v>
      </c>
      <c r="O689" s="16"/>
      <c r="P689" s="40"/>
    </row>
    <row r="690" spans="2:16" x14ac:dyDescent="0.2">
      <c r="B690" s="28" t="s">
        <v>2</v>
      </c>
      <c r="C690" s="12" t="s">
        <v>15</v>
      </c>
      <c r="D690" s="28" t="s">
        <v>2</v>
      </c>
      <c r="E690" s="12" t="s">
        <v>15</v>
      </c>
      <c r="F690" s="28" t="s">
        <v>2</v>
      </c>
      <c r="G690" s="12" t="s">
        <v>15</v>
      </c>
      <c r="H690" s="28" t="s">
        <v>2</v>
      </c>
      <c r="I690" s="12" t="s">
        <v>15</v>
      </c>
      <c r="J690" s="28" t="s">
        <v>2</v>
      </c>
      <c r="K690" s="12" t="s">
        <v>15</v>
      </c>
      <c r="L690" s="28" t="s">
        <v>2</v>
      </c>
      <c r="M690" s="12" t="s">
        <v>15</v>
      </c>
      <c r="N690" s="28" t="s">
        <v>2</v>
      </c>
      <c r="O690" s="36" t="s">
        <v>15</v>
      </c>
      <c r="P690" s="49"/>
    </row>
    <row r="691" spans="2:16" x14ac:dyDescent="0.2">
      <c r="B691" s="22"/>
      <c r="C691" s="43"/>
      <c r="D691" s="26"/>
      <c r="E691" s="43"/>
      <c r="F691" s="22"/>
      <c r="G691" s="43"/>
      <c r="H691" s="22"/>
      <c r="I691" s="43"/>
      <c r="J691" s="22"/>
      <c r="K691" s="43"/>
      <c r="L691" s="22"/>
      <c r="M691" s="43"/>
      <c r="N691" s="22"/>
      <c r="O691" s="46"/>
      <c r="P691" s="49"/>
    </row>
    <row r="692" spans="2:16" x14ac:dyDescent="0.2">
      <c r="B692" s="23"/>
      <c r="C692" s="44"/>
      <c r="D692" s="23"/>
      <c r="E692" s="44"/>
      <c r="F692" s="23"/>
      <c r="G692" s="44"/>
      <c r="H692" s="23"/>
      <c r="I692" s="44"/>
      <c r="J692" s="23"/>
      <c r="K692" s="44"/>
      <c r="L692" s="23"/>
      <c r="M692" s="44"/>
      <c r="N692" s="23"/>
      <c r="O692" s="47"/>
      <c r="P692" s="49"/>
    </row>
    <row r="693" spans="2:16" x14ac:dyDescent="0.2">
      <c r="B693" s="23"/>
      <c r="C693" s="44"/>
      <c r="D693" s="23"/>
      <c r="E693" s="44"/>
      <c r="F693" s="23"/>
      <c r="G693" s="44"/>
      <c r="H693" s="23"/>
      <c r="I693" s="44"/>
      <c r="J693" s="23"/>
      <c r="K693" s="44"/>
      <c r="L693" s="23"/>
      <c r="M693" s="44"/>
      <c r="N693" s="23"/>
      <c r="O693" s="47"/>
      <c r="P693" s="49"/>
    </row>
    <row r="694" spans="2:16" x14ac:dyDescent="0.2">
      <c r="B694" s="23"/>
      <c r="C694" s="44"/>
      <c r="D694" s="23"/>
      <c r="E694" s="44"/>
      <c r="F694" s="23"/>
      <c r="G694" s="44"/>
      <c r="H694" s="23"/>
      <c r="I694" s="44"/>
      <c r="J694" s="23"/>
      <c r="K694" s="44"/>
      <c r="L694" s="23"/>
      <c r="M694" s="44"/>
      <c r="N694" s="23"/>
      <c r="O694" s="47"/>
      <c r="P694" s="49"/>
    </row>
    <row r="695" spans="2:16" x14ac:dyDescent="0.2">
      <c r="B695" s="24"/>
      <c r="C695" s="45"/>
      <c r="D695" s="24"/>
      <c r="E695" s="45"/>
      <c r="F695" s="24"/>
      <c r="G695" s="45"/>
      <c r="H695" s="24"/>
      <c r="I695" s="45"/>
      <c r="J695" s="24"/>
      <c r="K695" s="45"/>
      <c r="L695" s="24"/>
      <c r="M695" s="45"/>
      <c r="N695" s="24"/>
      <c r="O695" s="48"/>
      <c r="P695" s="49"/>
    </row>
    <row r="696" spans="2:16" x14ac:dyDescent="0.2">
      <c r="B696" s="50" t="s">
        <v>3</v>
      </c>
      <c r="C696" s="51">
        <f>SUM(C691:C695)</f>
        <v>0</v>
      </c>
      <c r="D696" s="50"/>
      <c r="E696" s="51">
        <f>SUM(E691:E695)</f>
        <v>0</v>
      </c>
      <c r="F696" s="50"/>
      <c r="G696" s="51">
        <f>SUM(G691:G695)</f>
        <v>0</v>
      </c>
      <c r="H696" s="50"/>
      <c r="I696" s="51">
        <f>SUM(I691:I695)</f>
        <v>0</v>
      </c>
      <c r="J696" s="50"/>
      <c r="K696" s="51">
        <f>SUM(K691:K695)</f>
        <v>0</v>
      </c>
      <c r="L696" s="50"/>
      <c r="M696" s="51">
        <f>SUM(M691:M695)</f>
        <v>0</v>
      </c>
      <c r="N696" s="50"/>
      <c r="O696" s="52">
        <f>SUM(O691:O695)</f>
        <v>0</v>
      </c>
      <c r="P696" s="53">
        <f ca="1">SUMIF(B689:N689,"&gt;="&amp;15,C696:O696)</f>
        <v>0</v>
      </c>
    </row>
    <row r="697" spans="2:16" x14ac:dyDescent="0.2">
      <c r="B697" s="59"/>
      <c r="P697" s="59"/>
    </row>
  </sheetData>
  <mergeCells count="229">
    <mergeCell ref="L2:M2"/>
    <mergeCell ref="N2:O2"/>
    <mergeCell ref="L3:M3"/>
    <mergeCell ref="N3:O3"/>
    <mergeCell ref="B1:F1"/>
    <mergeCell ref="B2:E3"/>
    <mergeCell ref="B60:E61"/>
    <mergeCell ref="L60:M60"/>
    <mergeCell ref="N60:O60"/>
    <mergeCell ref="L61:M61"/>
    <mergeCell ref="N61:O61"/>
    <mergeCell ref="L4:M4"/>
    <mergeCell ref="N4:O4"/>
    <mergeCell ref="B5:C5"/>
    <mergeCell ref="D5:E5"/>
    <mergeCell ref="F5:G5"/>
    <mergeCell ref="H5:I5"/>
    <mergeCell ref="J5:K5"/>
    <mergeCell ref="L5:M5"/>
    <mergeCell ref="N5:O5"/>
    <mergeCell ref="B4:C4"/>
    <mergeCell ref="D4:E4"/>
    <mergeCell ref="F4:G4"/>
    <mergeCell ref="H4:I4"/>
    <mergeCell ref="J4:K4"/>
    <mergeCell ref="B118:E119"/>
    <mergeCell ref="L118:M118"/>
    <mergeCell ref="N118:O118"/>
    <mergeCell ref="L119:M119"/>
    <mergeCell ref="N119:O119"/>
    <mergeCell ref="L62:M62"/>
    <mergeCell ref="N62:O62"/>
    <mergeCell ref="B63:C63"/>
    <mergeCell ref="D63:E63"/>
    <mergeCell ref="F63:G63"/>
    <mergeCell ref="H63:I63"/>
    <mergeCell ref="J63:K63"/>
    <mergeCell ref="L63:M63"/>
    <mergeCell ref="N63:O63"/>
    <mergeCell ref="B62:C62"/>
    <mergeCell ref="D62:E62"/>
    <mergeCell ref="F62:G62"/>
    <mergeCell ref="H62:I62"/>
    <mergeCell ref="J62:K62"/>
    <mergeCell ref="B176:E177"/>
    <mergeCell ref="L176:M176"/>
    <mergeCell ref="N176:O176"/>
    <mergeCell ref="L177:M177"/>
    <mergeCell ref="N177:O177"/>
    <mergeCell ref="L120:M120"/>
    <mergeCell ref="N120:O120"/>
    <mergeCell ref="B121:C121"/>
    <mergeCell ref="D121:E121"/>
    <mergeCell ref="F121:G121"/>
    <mergeCell ref="H121:I121"/>
    <mergeCell ref="J121:K121"/>
    <mergeCell ref="L121:M121"/>
    <mergeCell ref="N121:O121"/>
    <mergeCell ref="B120:C120"/>
    <mergeCell ref="D120:E120"/>
    <mergeCell ref="F120:G120"/>
    <mergeCell ref="H120:I120"/>
    <mergeCell ref="J120:K120"/>
    <mergeCell ref="B234:E235"/>
    <mergeCell ref="L234:M234"/>
    <mergeCell ref="N234:O234"/>
    <mergeCell ref="L235:M235"/>
    <mergeCell ref="N235:O235"/>
    <mergeCell ref="L178:M178"/>
    <mergeCell ref="N178:O178"/>
    <mergeCell ref="B179:C179"/>
    <mergeCell ref="D179:E179"/>
    <mergeCell ref="F179:G179"/>
    <mergeCell ref="H179:I179"/>
    <mergeCell ref="J179:K179"/>
    <mergeCell ref="L179:M179"/>
    <mergeCell ref="N179:O179"/>
    <mergeCell ref="B178:C178"/>
    <mergeCell ref="D178:E178"/>
    <mergeCell ref="F178:G178"/>
    <mergeCell ref="H178:I178"/>
    <mergeCell ref="J178:K178"/>
    <mergeCell ref="B292:E293"/>
    <mergeCell ref="L292:M292"/>
    <mergeCell ref="N292:O292"/>
    <mergeCell ref="L293:M293"/>
    <mergeCell ref="N293:O293"/>
    <mergeCell ref="L236:M236"/>
    <mergeCell ref="N236:O236"/>
    <mergeCell ref="B237:C237"/>
    <mergeCell ref="D237:E237"/>
    <mergeCell ref="F237:G237"/>
    <mergeCell ref="H237:I237"/>
    <mergeCell ref="J237:K237"/>
    <mergeCell ref="L237:M237"/>
    <mergeCell ref="N237:O237"/>
    <mergeCell ref="B236:C236"/>
    <mergeCell ref="D236:E236"/>
    <mergeCell ref="F236:G236"/>
    <mergeCell ref="H236:I236"/>
    <mergeCell ref="J236:K236"/>
    <mergeCell ref="B350:E351"/>
    <mergeCell ref="L350:M350"/>
    <mergeCell ref="N350:O350"/>
    <mergeCell ref="L351:M351"/>
    <mergeCell ref="N351:O351"/>
    <mergeCell ref="L294:M294"/>
    <mergeCell ref="N294:O294"/>
    <mergeCell ref="B295:C295"/>
    <mergeCell ref="D295:E295"/>
    <mergeCell ref="F295:G295"/>
    <mergeCell ref="H295:I295"/>
    <mergeCell ref="J295:K295"/>
    <mergeCell ref="L295:M295"/>
    <mergeCell ref="N295:O295"/>
    <mergeCell ref="B294:C294"/>
    <mergeCell ref="D294:E294"/>
    <mergeCell ref="F294:G294"/>
    <mergeCell ref="H294:I294"/>
    <mergeCell ref="J294:K294"/>
    <mergeCell ref="B408:E409"/>
    <mergeCell ref="L408:M408"/>
    <mergeCell ref="N408:O408"/>
    <mergeCell ref="L409:M409"/>
    <mergeCell ref="N409:O409"/>
    <mergeCell ref="L352:M352"/>
    <mergeCell ref="N352:O352"/>
    <mergeCell ref="B353:C353"/>
    <mergeCell ref="D353:E353"/>
    <mergeCell ref="F353:G353"/>
    <mergeCell ref="H353:I353"/>
    <mergeCell ref="J353:K353"/>
    <mergeCell ref="L353:M353"/>
    <mergeCell ref="N353:O353"/>
    <mergeCell ref="B352:C352"/>
    <mergeCell ref="D352:E352"/>
    <mergeCell ref="F352:G352"/>
    <mergeCell ref="H352:I352"/>
    <mergeCell ref="J352:K352"/>
    <mergeCell ref="B466:E467"/>
    <mergeCell ref="L466:M466"/>
    <mergeCell ref="N466:O466"/>
    <mergeCell ref="L467:M467"/>
    <mergeCell ref="N467:O467"/>
    <mergeCell ref="L410:M410"/>
    <mergeCell ref="N410:O410"/>
    <mergeCell ref="B411:C411"/>
    <mergeCell ref="D411:E411"/>
    <mergeCell ref="F411:G411"/>
    <mergeCell ref="H411:I411"/>
    <mergeCell ref="J411:K411"/>
    <mergeCell ref="L411:M411"/>
    <mergeCell ref="N411:O411"/>
    <mergeCell ref="B410:C410"/>
    <mergeCell ref="D410:E410"/>
    <mergeCell ref="F410:G410"/>
    <mergeCell ref="H410:I410"/>
    <mergeCell ref="J410:K410"/>
    <mergeCell ref="B524:E525"/>
    <mergeCell ref="L524:M524"/>
    <mergeCell ref="N524:O524"/>
    <mergeCell ref="L525:M525"/>
    <mergeCell ref="N525:O525"/>
    <mergeCell ref="L468:M468"/>
    <mergeCell ref="N468:O468"/>
    <mergeCell ref="B469:C469"/>
    <mergeCell ref="D469:E469"/>
    <mergeCell ref="F469:G469"/>
    <mergeCell ref="H469:I469"/>
    <mergeCell ref="J469:K469"/>
    <mergeCell ref="L469:M469"/>
    <mergeCell ref="N469:O469"/>
    <mergeCell ref="B468:C468"/>
    <mergeCell ref="D468:E468"/>
    <mergeCell ref="F468:G468"/>
    <mergeCell ref="H468:I468"/>
    <mergeCell ref="J468:K468"/>
    <mergeCell ref="B582:E583"/>
    <mergeCell ref="L582:M582"/>
    <mergeCell ref="N582:O582"/>
    <mergeCell ref="L583:M583"/>
    <mergeCell ref="N583:O583"/>
    <mergeCell ref="L526:M526"/>
    <mergeCell ref="N526:O526"/>
    <mergeCell ref="B527:C527"/>
    <mergeCell ref="D527:E527"/>
    <mergeCell ref="F527:G527"/>
    <mergeCell ref="H527:I527"/>
    <mergeCell ref="J527:K527"/>
    <mergeCell ref="L527:M527"/>
    <mergeCell ref="N527:O527"/>
    <mergeCell ref="B526:C526"/>
    <mergeCell ref="D526:E526"/>
    <mergeCell ref="F526:G526"/>
    <mergeCell ref="H526:I526"/>
    <mergeCell ref="J526:K526"/>
    <mergeCell ref="B640:E641"/>
    <mergeCell ref="L640:M640"/>
    <mergeCell ref="N640:O640"/>
    <mergeCell ref="L641:M641"/>
    <mergeCell ref="N641:O641"/>
    <mergeCell ref="L584:M584"/>
    <mergeCell ref="N584:O584"/>
    <mergeCell ref="B585:C585"/>
    <mergeCell ref="D585:E585"/>
    <mergeCell ref="F585:G585"/>
    <mergeCell ref="H585:I585"/>
    <mergeCell ref="J585:K585"/>
    <mergeCell ref="L585:M585"/>
    <mergeCell ref="N585:O585"/>
    <mergeCell ref="B584:C584"/>
    <mergeCell ref="D584:E584"/>
    <mergeCell ref="F584:G584"/>
    <mergeCell ref="H584:I584"/>
    <mergeCell ref="J584:K584"/>
    <mergeCell ref="L642:M642"/>
    <mergeCell ref="N642:O642"/>
    <mergeCell ref="B643:C643"/>
    <mergeCell ref="D643:E643"/>
    <mergeCell ref="F643:G643"/>
    <mergeCell ref="H643:I643"/>
    <mergeCell ref="J643:K643"/>
    <mergeCell ref="L643:M643"/>
    <mergeCell ref="N643:O643"/>
    <mergeCell ref="B642:C642"/>
    <mergeCell ref="D642:E642"/>
    <mergeCell ref="F642:G642"/>
    <mergeCell ref="H642:I642"/>
    <mergeCell ref="J642:K642"/>
  </mergeCells>
  <conditionalFormatting sqref="B13 D13 F13 H13 J13 L13 N13">
    <cfRule type="expression" dxfId="575" priority="3377">
      <formula>B6&gt;15</formula>
    </cfRule>
  </conditionalFormatting>
  <conditionalFormatting sqref="B8 D8 F8 H8 J8 L8 N8">
    <cfRule type="expression" dxfId="574" priority="564">
      <formula>B6&gt;15</formula>
    </cfRule>
  </conditionalFormatting>
  <conditionalFormatting sqref="B6:O6">
    <cfRule type="expression" dxfId="573" priority="561">
      <formula>B6&gt;15</formula>
    </cfRule>
  </conditionalFormatting>
  <conditionalFormatting sqref="C8 E8 G8 I8 K8 M8 O8">
    <cfRule type="expression" dxfId="572" priority="565">
      <formula>B6&gt;15</formula>
    </cfRule>
  </conditionalFormatting>
  <conditionalFormatting sqref="C13 E13 G13 I13 K13 M13 O13">
    <cfRule type="expression" dxfId="571" priority="3378">
      <formula>B6&gt;15</formula>
    </cfRule>
  </conditionalFormatting>
  <conditionalFormatting sqref="P13">
    <cfRule type="expression" dxfId="570" priority="3380">
      <formula>N6&gt;15</formula>
    </cfRule>
  </conditionalFormatting>
  <conditionalFormatting sqref="B9 D9 F9 H9 J9 L9 N9">
    <cfRule type="expression" dxfId="569" priority="567">
      <formula>B6&gt;15</formula>
    </cfRule>
  </conditionalFormatting>
  <conditionalFormatting sqref="C9 E9 G9 I9 K9 M9 O9">
    <cfRule type="expression" dxfId="568" priority="568">
      <formula>B6&gt;15</formula>
    </cfRule>
  </conditionalFormatting>
  <conditionalFormatting sqref="B10 D10 F10 H10 J10 L10 N10">
    <cfRule type="expression" dxfId="567" priority="569">
      <formula>B6&gt;15</formula>
    </cfRule>
  </conditionalFormatting>
  <conditionalFormatting sqref="C10 E10 G10 I10 K10 M10 O10">
    <cfRule type="expression" dxfId="566" priority="570">
      <formula>B6&gt;15</formula>
    </cfRule>
  </conditionalFormatting>
  <conditionalFormatting sqref="B11 D11 F11 H11 J11 L11 N11">
    <cfRule type="expression" dxfId="565" priority="571">
      <formula>B6&gt;15</formula>
    </cfRule>
  </conditionalFormatting>
  <conditionalFormatting sqref="C11 E11 G11 I11 K11 M11 O11">
    <cfRule type="expression" dxfId="564" priority="572">
      <formula>B6&gt;15</formula>
    </cfRule>
  </conditionalFormatting>
  <conditionalFormatting sqref="B12 D12 F12 H12 J12 L12 N12">
    <cfRule type="expression" dxfId="563" priority="584">
      <formula>B6&gt;15</formula>
    </cfRule>
  </conditionalFormatting>
  <conditionalFormatting sqref="C12 E12 G12 I12 K12 M12 O12">
    <cfRule type="expression" dxfId="562" priority="585">
      <formula>B11&gt;15</formula>
    </cfRule>
  </conditionalFormatting>
  <conditionalFormatting sqref="B7 D7 F7 H7 J7 L7 N7">
    <cfRule type="expression" dxfId="561" priority="562">
      <formula>B6&gt;15</formula>
    </cfRule>
  </conditionalFormatting>
  <conditionalFormatting sqref="C7 E7 G7 I7 K7 M7 O7">
    <cfRule type="expression" dxfId="560" priority="563">
      <formula>B6&gt;15</formula>
    </cfRule>
  </conditionalFormatting>
  <conditionalFormatting sqref="B49 D49 F49 H49 J49 L49 N49">
    <cfRule type="expression" dxfId="559" priority="558">
      <formula>B42&lt;15</formula>
    </cfRule>
  </conditionalFormatting>
  <conditionalFormatting sqref="B44 D44 F44 H44 J44 L44 N44">
    <cfRule type="expression" dxfId="558" priority="548">
      <formula>B42&lt;15</formula>
    </cfRule>
  </conditionalFormatting>
  <conditionalFormatting sqref="B42:O42">
    <cfRule type="expression" dxfId="557" priority="545">
      <formula>B42&lt;15</formula>
    </cfRule>
  </conditionalFormatting>
  <conditionalFormatting sqref="C44 E44 G44 I44 K44 M44 O44">
    <cfRule type="expression" dxfId="556" priority="549">
      <formula>B42&lt;15</formula>
    </cfRule>
  </conditionalFormatting>
  <conditionalFormatting sqref="C49 E49 G49 I49 K49 M49 O49">
    <cfRule type="expression" dxfId="555" priority="559">
      <formula>B42&lt;15</formula>
    </cfRule>
  </conditionalFormatting>
  <conditionalFormatting sqref="P49">
    <cfRule type="expression" dxfId="554" priority="560">
      <formula>N42&lt;15</formula>
    </cfRule>
  </conditionalFormatting>
  <conditionalFormatting sqref="B45 D45 F45 H45 J45 L45 N45">
    <cfRule type="expression" dxfId="553" priority="550">
      <formula>B42&lt;15</formula>
    </cfRule>
  </conditionalFormatting>
  <conditionalFormatting sqref="C45 E45 G45 I45 K45 M45 O45">
    <cfRule type="expression" dxfId="552" priority="551">
      <formula>B42&lt;15</formula>
    </cfRule>
  </conditionalFormatting>
  <conditionalFormatting sqref="B46 D46 F46 H46 J46 L46 N46">
    <cfRule type="expression" dxfId="551" priority="552">
      <formula>B42&lt;15</formula>
    </cfRule>
  </conditionalFormatting>
  <conditionalFormatting sqref="C46 E46 G46 I46 K46 M46 O46">
    <cfRule type="expression" dxfId="550" priority="553">
      <formula>B42&lt;15</formula>
    </cfRule>
  </conditionalFormatting>
  <conditionalFormatting sqref="B47 D47 F47 H47 J47 L47 N47">
    <cfRule type="expression" dxfId="549" priority="554">
      <formula>B42&lt;15</formula>
    </cfRule>
  </conditionalFormatting>
  <conditionalFormatting sqref="C47 E47 G47 I47 K47 M47 O47">
    <cfRule type="expression" dxfId="548" priority="555">
      <formula>B42&lt;15</formula>
    </cfRule>
  </conditionalFormatting>
  <conditionalFormatting sqref="B48 D48 F48 H48 J48 L48 N48">
    <cfRule type="expression" dxfId="547" priority="556">
      <formula>B42&lt;15</formula>
    </cfRule>
  </conditionalFormatting>
  <conditionalFormatting sqref="C48 E48 G48 I48 K48 M48 O48">
    <cfRule type="expression" dxfId="546" priority="557">
      <formula>B47&lt;15</formula>
    </cfRule>
  </conditionalFormatting>
  <conditionalFormatting sqref="B43 D43 F43 H43 J43 L43 N43">
    <cfRule type="expression" dxfId="545" priority="546">
      <formula>B42&lt;15</formula>
    </cfRule>
  </conditionalFormatting>
  <conditionalFormatting sqref="C43 E43 G43 I43 K43 M43 O43">
    <cfRule type="expression" dxfId="544" priority="547">
      <formula>B42&lt;15</formula>
    </cfRule>
  </conditionalFormatting>
  <conditionalFormatting sqref="B58 D58 F58 H58 J58 L58 N58">
    <cfRule type="expression" dxfId="543" priority="542">
      <formula>B51&lt;15</formula>
    </cfRule>
  </conditionalFormatting>
  <conditionalFormatting sqref="B53 D53 F53 H53 J53 L53 N53">
    <cfRule type="expression" dxfId="542" priority="532">
      <formula>B51&lt;15</formula>
    </cfRule>
  </conditionalFormatting>
  <conditionalFormatting sqref="B51:O51">
    <cfRule type="expression" dxfId="541" priority="529">
      <formula>B51&lt;15</formula>
    </cfRule>
  </conditionalFormatting>
  <conditionalFormatting sqref="C53 E53 G53 I53 K53 M53 O53">
    <cfRule type="expression" dxfId="540" priority="533">
      <formula>B51&lt;15</formula>
    </cfRule>
  </conditionalFormatting>
  <conditionalFormatting sqref="C58 E58 G58 I58 K58 M58 O58">
    <cfRule type="expression" dxfId="539" priority="543">
      <formula>B51&lt;15</formula>
    </cfRule>
  </conditionalFormatting>
  <conditionalFormatting sqref="P58">
    <cfRule type="expression" dxfId="538" priority="544">
      <formula>N51&lt;15</formula>
    </cfRule>
  </conditionalFormatting>
  <conditionalFormatting sqref="B54 D54 F54 H54 J54 L54 N54">
    <cfRule type="expression" dxfId="537" priority="534">
      <formula>B51&lt;15</formula>
    </cfRule>
  </conditionalFormatting>
  <conditionalFormatting sqref="C54 E54 G54 I54 K54 M54 O54">
    <cfRule type="expression" dxfId="536" priority="535">
      <formula>B51&lt;15</formula>
    </cfRule>
  </conditionalFormatting>
  <conditionalFormatting sqref="B55 D55 F55 H55 J55 L55 N55">
    <cfRule type="expression" dxfId="535" priority="536">
      <formula>B51&lt;15</formula>
    </cfRule>
  </conditionalFormatting>
  <conditionalFormatting sqref="C55 E55 G55 I55 K55 M55 O55">
    <cfRule type="expression" dxfId="534" priority="537">
      <formula>B51&lt;15</formula>
    </cfRule>
  </conditionalFormatting>
  <conditionalFormatting sqref="B56 D56 F56 H56 J56 L56 N56">
    <cfRule type="expression" dxfId="533" priority="538">
      <formula>B51&lt;15</formula>
    </cfRule>
  </conditionalFormatting>
  <conditionalFormatting sqref="C56 E56 G56 I56 K56 M56 O56">
    <cfRule type="expression" dxfId="532" priority="539">
      <formula>B51&lt;15</formula>
    </cfRule>
  </conditionalFormatting>
  <conditionalFormatting sqref="B57 D57 F57 H57 J57 L57 N57">
    <cfRule type="expression" dxfId="531" priority="540">
      <formula>B51&lt;15</formula>
    </cfRule>
  </conditionalFormatting>
  <conditionalFormatting sqref="C57 E57 G57 I57 K57 M57 O57">
    <cfRule type="expression" dxfId="530" priority="541">
      <formula>B56&lt;15</formula>
    </cfRule>
  </conditionalFormatting>
  <conditionalFormatting sqref="B52 D52 F52 H52 J52 L52 N52">
    <cfRule type="expression" dxfId="529" priority="530">
      <formula>B51&lt;15</formula>
    </cfRule>
  </conditionalFormatting>
  <conditionalFormatting sqref="C52 E52 G52 I52 K52 M52 O52">
    <cfRule type="expression" dxfId="528" priority="531">
      <formula>B51&lt;15</formula>
    </cfRule>
  </conditionalFormatting>
  <conditionalFormatting sqref="B71 D71 F71 H71 J71 L71 N71">
    <cfRule type="expression" dxfId="527" priority="526">
      <formula>B64&gt;15</formula>
    </cfRule>
  </conditionalFormatting>
  <conditionalFormatting sqref="B66 D66 F66 H66 J66 L66 N66">
    <cfRule type="expression" dxfId="526" priority="516">
      <formula>B64&gt;15</formula>
    </cfRule>
  </conditionalFormatting>
  <conditionalFormatting sqref="B64:O64">
    <cfRule type="expression" dxfId="525" priority="513">
      <formula>B64&gt;15</formula>
    </cfRule>
  </conditionalFormatting>
  <conditionalFormatting sqref="C66 E66 G66 I66 K66 M66 O66">
    <cfRule type="expression" dxfId="524" priority="517">
      <formula>B64&gt;15</formula>
    </cfRule>
  </conditionalFormatting>
  <conditionalFormatting sqref="C71 E71 G71 I71 K71 M71 O71">
    <cfRule type="expression" dxfId="523" priority="527">
      <formula>B64&gt;15</formula>
    </cfRule>
  </conditionalFormatting>
  <conditionalFormatting sqref="P71">
    <cfRule type="expression" dxfId="522" priority="528">
      <formula>N64&gt;15</formula>
    </cfRule>
  </conditionalFormatting>
  <conditionalFormatting sqref="B67 D67 F67 H67 J67 L67 N67">
    <cfRule type="expression" dxfId="521" priority="518">
      <formula>B64&gt;15</formula>
    </cfRule>
  </conditionalFormatting>
  <conditionalFormatting sqref="C67 E67 G67 I67 K67 M67 O67">
    <cfRule type="expression" dxfId="520" priority="519">
      <formula>B64&gt;15</formula>
    </cfRule>
  </conditionalFormatting>
  <conditionalFormatting sqref="B68 D68 F68 H68 J68 L68 N68">
    <cfRule type="expression" dxfId="519" priority="520">
      <formula>B64&gt;15</formula>
    </cfRule>
  </conditionalFormatting>
  <conditionalFormatting sqref="C68 E68 G68 I68 K68 M68 O68">
    <cfRule type="expression" dxfId="518" priority="521">
      <formula>B64&gt;15</formula>
    </cfRule>
  </conditionalFormatting>
  <conditionalFormatting sqref="B69 D69 F69 H69 J69 L69 N69">
    <cfRule type="expression" dxfId="517" priority="522">
      <formula>B64&gt;15</formula>
    </cfRule>
  </conditionalFormatting>
  <conditionalFormatting sqref="C69 E69 G69 I69 K69 M69 O69">
    <cfRule type="expression" dxfId="516" priority="523">
      <formula>B64&gt;15</formula>
    </cfRule>
  </conditionalFormatting>
  <conditionalFormatting sqref="B70 D70 F70 H70 J70 L70 N70">
    <cfRule type="expression" dxfId="515" priority="524">
      <formula>B64&gt;15</formula>
    </cfRule>
  </conditionalFormatting>
  <conditionalFormatting sqref="C70 E70 G70 I70 K70 M70 O70">
    <cfRule type="expression" dxfId="514" priority="525">
      <formula>B69&gt;15</formula>
    </cfRule>
  </conditionalFormatting>
  <conditionalFormatting sqref="B65 D65 F65 H65 J65 L65 N65">
    <cfRule type="expression" dxfId="513" priority="514">
      <formula>B64&gt;15</formula>
    </cfRule>
  </conditionalFormatting>
  <conditionalFormatting sqref="C65 E65 G65 I65 K65 M65 O65">
    <cfRule type="expression" dxfId="512" priority="515">
      <formula>B64&gt;15</formula>
    </cfRule>
  </conditionalFormatting>
  <conditionalFormatting sqref="B107 D107 F107 H107 J107 L107 N107">
    <cfRule type="expression" dxfId="511" priority="510">
      <formula>B100&lt;15</formula>
    </cfRule>
  </conditionalFormatting>
  <conditionalFormatting sqref="B102 D102 F102 H102 J102 L102 N102">
    <cfRule type="expression" dxfId="510" priority="500">
      <formula>B100&lt;15</formula>
    </cfRule>
  </conditionalFormatting>
  <conditionalFormatting sqref="B100:O100">
    <cfRule type="expression" dxfId="509" priority="497">
      <formula>B100&lt;15</formula>
    </cfRule>
  </conditionalFormatting>
  <conditionalFormatting sqref="C102 E102 G102 I102 K102 M102 O102">
    <cfRule type="expression" dxfId="508" priority="501">
      <formula>B100&lt;15</formula>
    </cfRule>
  </conditionalFormatting>
  <conditionalFormatting sqref="C107 E107 G107 I107 K107 M107 O107">
    <cfRule type="expression" dxfId="507" priority="511">
      <formula>B100&lt;15</formula>
    </cfRule>
  </conditionalFormatting>
  <conditionalFormatting sqref="P107">
    <cfRule type="expression" dxfId="506" priority="512">
      <formula>N100&lt;15</formula>
    </cfRule>
  </conditionalFormatting>
  <conditionalFormatting sqref="B103 D103 F103 H103 J103 L103 N103">
    <cfRule type="expression" dxfId="505" priority="502">
      <formula>B100&lt;15</formula>
    </cfRule>
  </conditionalFormatting>
  <conditionalFormatting sqref="C103 E103 G103 I103 K103 M103 O103">
    <cfRule type="expression" dxfId="504" priority="503">
      <formula>B100&lt;15</formula>
    </cfRule>
  </conditionalFormatting>
  <conditionalFormatting sqref="B104 D104 F104 H104 J104 L104 N104">
    <cfRule type="expression" dxfId="503" priority="504">
      <formula>B100&lt;15</formula>
    </cfRule>
  </conditionalFormatting>
  <conditionalFormatting sqref="C104 E104 G104 I104 K104 M104 O104">
    <cfRule type="expression" dxfId="502" priority="505">
      <formula>B100&lt;15</formula>
    </cfRule>
  </conditionalFormatting>
  <conditionalFormatting sqref="B105 D105 F105 H105 J105 L105 N105">
    <cfRule type="expression" dxfId="501" priority="506">
      <formula>B100&lt;15</formula>
    </cfRule>
  </conditionalFormatting>
  <conditionalFormatting sqref="C105 E105 G105 I105 K105 M105 O105">
    <cfRule type="expression" dxfId="500" priority="507">
      <formula>B100&lt;15</formula>
    </cfRule>
  </conditionalFormatting>
  <conditionalFormatting sqref="B106 D106 F106 H106 J106 L106 N106">
    <cfRule type="expression" dxfId="499" priority="508">
      <formula>B100&lt;15</formula>
    </cfRule>
  </conditionalFormatting>
  <conditionalFormatting sqref="C106 E106 G106 I106 K106 M106 O106">
    <cfRule type="expression" dxfId="498" priority="509">
      <formula>B105&lt;15</formula>
    </cfRule>
  </conditionalFormatting>
  <conditionalFormatting sqref="B101 D101 F101 H101 J101 L101 N101">
    <cfRule type="expression" dxfId="497" priority="498">
      <formula>B100&lt;15</formula>
    </cfRule>
  </conditionalFormatting>
  <conditionalFormatting sqref="C101 E101 G101 I101 K101 M101 O101">
    <cfRule type="expression" dxfId="496" priority="499">
      <formula>B100&lt;15</formula>
    </cfRule>
  </conditionalFormatting>
  <conditionalFormatting sqref="B116 D116 F116 H116 J116 L116 N116">
    <cfRule type="expression" dxfId="495" priority="494">
      <formula>B109&lt;15</formula>
    </cfRule>
  </conditionalFormatting>
  <conditionalFormatting sqref="B111 D111 F111 H111 J111 L111 N111">
    <cfRule type="expression" dxfId="494" priority="484">
      <formula>B109&lt;15</formula>
    </cfRule>
  </conditionalFormatting>
  <conditionalFormatting sqref="B109:O109">
    <cfRule type="expression" dxfId="493" priority="481">
      <formula>B109&lt;15</formula>
    </cfRule>
  </conditionalFormatting>
  <conditionalFormatting sqref="C111 E111 G111 I111 K111 M111 O111">
    <cfRule type="expression" dxfId="492" priority="485">
      <formula>B109&lt;15</formula>
    </cfRule>
  </conditionalFormatting>
  <conditionalFormatting sqref="C116 E116 G116 I116 K116 M116 O116">
    <cfRule type="expression" dxfId="491" priority="495">
      <formula>B109&lt;15</formula>
    </cfRule>
  </conditionalFormatting>
  <conditionalFormatting sqref="P116">
    <cfRule type="expression" dxfId="490" priority="496">
      <formula>N109&lt;15</formula>
    </cfRule>
  </conditionalFormatting>
  <conditionalFormatting sqref="B112 D112 F112 H112 J112 L112 N112">
    <cfRule type="expression" dxfId="489" priority="486">
      <formula>B109&lt;15</formula>
    </cfRule>
  </conditionalFormatting>
  <conditionalFormatting sqref="C112 E112 G112 I112 K112 M112 O112">
    <cfRule type="expression" dxfId="488" priority="487">
      <formula>B109&lt;15</formula>
    </cfRule>
  </conditionalFormatting>
  <conditionalFormatting sqref="B113 D113 F113 H113 J113 L113 N113">
    <cfRule type="expression" dxfId="487" priority="488">
      <formula>B109&lt;15</formula>
    </cfRule>
  </conditionalFormatting>
  <conditionalFormatting sqref="C113 E113 G113 I113 K113 M113 O113">
    <cfRule type="expression" dxfId="486" priority="489">
      <formula>B109&lt;15</formula>
    </cfRule>
  </conditionalFormatting>
  <conditionalFormatting sqref="B114 D114 F114 H114 J114 L114 N114">
    <cfRule type="expression" dxfId="485" priority="490">
      <formula>B109&lt;15</formula>
    </cfRule>
  </conditionalFormatting>
  <conditionalFormatting sqref="C114 E114 G114 I114 K114 M114 O114">
    <cfRule type="expression" dxfId="484" priority="491">
      <formula>B109&lt;15</formula>
    </cfRule>
  </conditionalFormatting>
  <conditionalFormatting sqref="B115 D115 F115 H115 J115 L115 N115">
    <cfRule type="expression" dxfId="483" priority="492">
      <formula>B109&lt;15</formula>
    </cfRule>
  </conditionalFormatting>
  <conditionalFormatting sqref="C115 E115 G115 I115 K115 M115 O115">
    <cfRule type="expression" dxfId="482" priority="493">
      <formula>B114&lt;15</formula>
    </cfRule>
  </conditionalFormatting>
  <conditionalFormatting sqref="B110 D110 F110 H110 J110 L110 N110">
    <cfRule type="expression" dxfId="481" priority="482">
      <formula>B109&lt;15</formula>
    </cfRule>
  </conditionalFormatting>
  <conditionalFormatting sqref="C110 E110 G110 I110 K110 M110 O110">
    <cfRule type="expression" dxfId="480" priority="483">
      <formula>B109&lt;15</formula>
    </cfRule>
  </conditionalFormatting>
  <conditionalFormatting sqref="B129 D129 F129 H129 J129 L129 N129">
    <cfRule type="expression" dxfId="479" priority="478">
      <formula>B122&gt;15</formula>
    </cfRule>
  </conditionalFormatting>
  <conditionalFormatting sqref="B124 D124 F124 H124 J124 L124 N124">
    <cfRule type="expression" dxfId="478" priority="468">
      <formula>B122&gt;15</formula>
    </cfRule>
  </conditionalFormatting>
  <conditionalFormatting sqref="B122:O122">
    <cfRule type="expression" dxfId="477" priority="465">
      <formula>B122&gt;15</formula>
    </cfRule>
  </conditionalFormatting>
  <conditionalFormatting sqref="C124 E124 G124 I124 K124 M124 O124">
    <cfRule type="expression" dxfId="476" priority="469">
      <formula>B122&gt;15</formula>
    </cfRule>
  </conditionalFormatting>
  <conditionalFormatting sqref="C129 E129 G129 I129 K129 M129 O129">
    <cfRule type="expression" dxfId="475" priority="479">
      <formula>B122&gt;15</formula>
    </cfRule>
  </conditionalFormatting>
  <conditionalFormatting sqref="P129">
    <cfRule type="expression" dxfId="474" priority="480">
      <formula>N122&gt;15</formula>
    </cfRule>
  </conditionalFormatting>
  <conditionalFormatting sqref="B125 D125 F125 H125 J125 L125 N125">
    <cfRule type="expression" dxfId="473" priority="470">
      <formula>B122&gt;15</formula>
    </cfRule>
  </conditionalFormatting>
  <conditionalFormatting sqref="C125 E125 G125 I125 K125 M125 O125">
    <cfRule type="expression" dxfId="472" priority="471">
      <formula>B122&gt;15</formula>
    </cfRule>
  </conditionalFormatting>
  <conditionalFormatting sqref="B126 D126 F126 H126 J126 L126 N126">
    <cfRule type="expression" dxfId="471" priority="472">
      <formula>B122&gt;15</formula>
    </cfRule>
  </conditionalFormatting>
  <conditionalFormatting sqref="C126 E126 G126 I126 K126 M126 O126">
    <cfRule type="expression" dxfId="470" priority="473">
      <formula>B122&gt;15</formula>
    </cfRule>
  </conditionalFormatting>
  <conditionalFormatting sqref="B127 D127 F127 H127 J127 L127 N127">
    <cfRule type="expression" dxfId="469" priority="474">
      <formula>B122&gt;15</formula>
    </cfRule>
  </conditionalFormatting>
  <conditionalFormatting sqref="C127 E127 G127 I127 K127 M127 O127">
    <cfRule type="expression" dxfId="468" priority="475">
      <formula>B122&gt;15</formula>
    </cfRule>
  </conditionalFormatting>
  <conditionalFormatting sqref="B128 D128 F128 H128 J128 L128 N128">
    <cfRule type="expression" dxfId="467" priority="476">
      <formula>B122&gt;15</formula>
    </cfRule>
  </conditionalFormatting>
  <conditionalFormatting sqref="C128 E128 G128 I128 K128 M128 O128">
    <cfRule type="expression" dxfId="466" priority="477">
      <formula>B127&gt;15</formula>
    </cfRule>
  </conditionalFormatting>
  <conditionalFormatting sqref="B123 D123 F123 H123 J123 L123 N123">
    <cfRule type="expression" dxfId="465" priority="466">
      <formula>B122&gt;15</formula>
    </cfRule>
  </conditionalFormatting>
  <conditionalFormatting sqref="C123 E123 G123 I123 K123 M123 O123">
    <cfRule type="expression" dxfId="464" priority="467">
      <formula>B122&gt;15</formula>
    </cfRule>
  </conditionalFormatting>
  <conditionalFormatting sqref="B165 D165 F165 H165 J165 L165 N165">
    <cfRule type="expression" dxfId="463" priority="462">
      <formula>B158&lt;15</formula>
    </cfRule>
  </conditionalFormatting>
  <conditionalFormatting sqref="B160 D160 F160 H160 J160 L160 N160">
    <cfRule type="expression" dxfId="462" priority="452">
      <formula>B158&lt;15</formula>
    </cfRule>
  </conditionalFormatting>
  <conditionalFormatting sqref="B158:O158">
    <cfRule type="expression" dxfId="461" priority="449">
      <formula>B158&lt;15</formula>
    </cfRule>
  </conditionalFormatting>
  <conditionalFormatting sqref="C160 E160 G160 I160 K160 M160 O160">
    <cfRule type="expression" dxfId="460" priority="453">
      <formula>B158&lt;15</formula>
    </cfRule>
  </conditionalFormatting>
  <conditionalFormatting sqref="C165 E165 G165 I165 K165 M165 O165">
    <cfRule type="expression" dxfId="459" priority="463">
      <formula>B158&lt;15</formula>
    </cfRule>
  </conditionalFormatting>
  <conditionalFormatting sqref="P165">
    <cfRule type="expression" dxfId="458" priority="464">
      <formula>N158&lt;15</formula>
    </cfRule>
  </conditionalFormatting>
  <conditionalFormatting sqref="B161 D161 F161 H161 J161 L161 N161">
    <cfRule type="expression" dxfId="457" priority="454">
      <formula>B158&lt;15</formula>
    </cfRule>
  </conditionalFormatting>
  <conditionalFormatting sqref="C161 E161 G161 I161 K161 M161 O161">
    <cfRule type="expression" dxfId="456" priority="455">
      <formula>B158&lt;15</formula>
    </cfRule>
  </conditionalFormatting>
  <conditionalFormatting sqref="B162 D162 F162 H162 J162 L162 N162">
    <cfRule type="expression" dxfId="455" priority="456">
      <formula>B158&lt;15</formula>
    </cfRule>
  </conditionalFormatting>
  <conditionalFormatting sqref="C162 E162 G162 I162 K162 M162 O162">
    <cfRule type="expression" dxfId="454" priority="457">
      <formula>B158&lt;15</formula>
    </cfRule>
  </conditionalFormatting>
  <conditionalFormatting sqref="B163 D163 F163 H163 J163 L163 N163">
    <cfRule type="expression" dxfId="453" priority="458">
      <formula>B158&lt;15</formula>
    </cfRule>
  </conditionalFormatting>
  <conditionalFormatting sqref="C163 E163 G163 I163 K163 M163 O163">
    <cfRule type="expression" dxfId="452" priority="459">
      <formula>B158&lt;15</formula>
    </cfRule>
  </conditionalFormatting>
  <conditionalFormatting sqref="B164 D164 F164 H164 J164 L164 N164">
    <cfRule type="expression" dxfId="451" priority="460">
      <formula>B158&lt;15</formula>
    </cfRule>
  </conditionalFormatting>
  <conditionalFormatting sqref="C164 E164 G164 I164 K164 M164 O164">
    <cfRule type="expression" dxfId="450" priority="461">
      <formula>B163&lt;15</formula>
    </cfRule>
  </conditionalFormatting>
  <conditionalFormatting sqref="B159 D159 F159 H159 J159 L159 N159">
    <cfRule type="expression" dxfId="449" priority="450">
      <formula>B158&lt;15</formula>
    </cfRule>
  </conditionalFormatting>
  <conditionalFormatting sqref="C159 E159 G159 I159 K159 M159 O159">
    <cfRule type="expression" dxfId="448" priority="451">
      <formula>B158&lt;15</formula>
    </cfRule>
  </conditionalFormatting>
  <conditionalFormatting sqref="B174 D174 F174 H174 J174 L174 N174">
    <cfRule type="expression" dxfId="447" priority="446">
      <formula>B167&lt;15</formula>
    </cfRule>
  </conditionalFormatting>
  <conditionalFormatting sqref="B169 D169 F169 H169 J169 L169 N169">
    <cfRule type="expression" dxfId="446" priority="436">
      <formula>B167&lt;15</formula>
    </cfRule>
  </conditionalFormatting>
  <conditionalFormatting sqref="B167:O167">
    <cfRule type="expression" dxfId="445" priority="433">
      <formula>B167&lt;15</formula>
    </cfRule>
  </conditionalFormatting>
  <conditionalFormatting sqref="C169 E169 G169 I169 K169 M169 O169">
    <cfRule type="expression" dxfId="444" priority="437">
      <formula>B167&lt;15</formula>
    </cfRule>
  </conditionalFormatting>
  <conditionalFormatting sqref="C174 E174 G174 I174 K174 M174 O174">
    <cfRule type="expression" dxfId="443" priority="447">
      <formula>B167&lt;15</formula>
    </cfRule>
  </conditionalFormatting>
  <conditionalFormatting sqref="P174">
    <cfRule type="expression" dxfId="442" priority="448">
      <formula>N167&lt;15</formula>
    </cfRule>
  </conditionalFormatting>
  <conditionalFormatting sqref="B170 D170 F170 H170 J170 L170 N170">
    <cfRule type="expression" dxfId="441" priority="438">
      <formula>B167&lt;15</formula>
    </cfRule>
  </conditionalFormatting>
  <conditionalFormatting sqref="C170 E170 G170 I170 K170 M170 O170">
    <cfRule type="expression" dxfId="440" priority="439">
      <formula>B167&lt;15</formula>
    </cfRule>
  </conditionalFormatting>
  <conditionalFormatting sqref="B171 D171 F171 H171 J171 L171 N171">
    <cfRule type="expression" dxfId="439" priority="440">
      <formula>B167&lt;15</formula>
    </cfRule>
  </conditionalFormatting>
  <conditionalFormatting sqref="C171 E171 G171 I171 K171 M171 O171">
    <cfRule type="expression" dxfId="438" priority="441">
      <formula>B167&lt;15</formula>
    </cfRule>
  </conditionalFormatting>
  <conditionalFormatting sqref="B172 D172 F172 H172 J172 L172 N172">
    <cfRule type="expression" dxfId="437" priority="442">
      <formula>B167&lt;15</formula>
    </cfRule>
  </conditionalFormatting>
  <conditionalFormatting sqref="C172 E172 G172 I172 K172 M172 O172">
    <cfRule type="expression" dxfId="436" priority="443">
      <formula>B167&lt;15</formula>
    </cfRule>
  </conditionalFormatting>
  <conditionalFormatting sqref="B173 D173 F173 H173 J173 L173 N173">
    <cfRule type="expression" dxfId="435" priority="444">
      <formula>B167&lt;15</formula>
    </cfRule>
  </conditionalFormatting>
  <conditionalFormatting sqref="C173 E173 G173 I173 K173 M173 O173">
    <cfRule type="expression" dxfId="434" priority="445">
      <formula>B172&lt;15</formula>
    </cfRule>
  </conditionalFormatting>
  <conditionalFormatting sqref="B168 D168 F168 H168 J168 L168 N168">
    <cfRule type="expression" dxfId="433" priority="434">
      <formula>B167&lt;15</formula>
    </cfRule>
  </conditionalFormatting>
  <conditionalFormatting sqref="C168 E168 G168 I168 K168 M168 O168">
    <cfRule type="expression" dxfId="432" priority="435">
      <formula>B167&lt;15</formula>
    </cfRule>
  </conditionalFormatting>
  <conditionalFormatting sqref="B187 D187 F187 H187 J187 L187 N187">
    <cfRule type="expression" dxfId="431" priority="430">
      <formula>B180&gt;15</formula>
    </cfRule>
  </conditionalFormatting>
  <conditionalFormatting sqref="B182 D182 F182 H182 J182 L182 N182">
    <cfRule type="expression" dxfId="430" priority="420">
      <formula>B180&gt;15</formula>
    </cfRule>
  </conditionalFormatting>
  <conditionalFormatting sqref="B180:O180">
    <cfRule type="expression" dxfId="429" priority="417">
      <formula>B180&gt;15</formula>
    </cfRule>
  </conditionalFormatting>
  <conditionalFormatting sqref="C182 E182 G182 I182 K182 M182 O182">
    <cfRule type="expression" dxfId="428" priority="421">
      <formula>B180&gt;15</formula>
    </cfRule>
  </conditionalFormatting>
  <conditionalFormatting sqref="C187 E187 G187 I187 K187 M187 O187">
    <cfRule type="expression" dxfId="427" priority="431">
      <formula>B180&gt;15</formula>
    </cfRule>
  </conditionalFormatting>
  <conditionalFormatting sqref="P187">
    <cfRule type="expression" dxfId="426" priority="432">
      <formula>N180&gt;15</formula>
    </cfRule>
  </conditionalFormatting>
  <conditionalFormatting sqref="B183 D183 F183 H183 J183 L183 N183">
    <cfRule type="expression" dxfId="425" priority="422">
      <formula>B180&gt;15</formula>
    </cfRule>
  </conditionalFormatting>
  <conditionalFormatting sqref="C183 E183 G183 I183 K183 M183 O183">
    <cfRule type="expression" dxfId="424" priority="423">
      <formula>B180&gt;15</formula>
    </cfRule>
  </conditionalFormatting>
  <conditionalFormatting sqref="B184 D184 F184 H184 J184 L184 N184">
    <cfRule type="expression" dxfId="423" priority="424">
      <formula>B180&gt;15</formula>
    </cfRule>
  </conditionalFormatting>
  <conditionalFormatting sqref="C184 E184 G184 I184 K184 M184 O184">
    <cfRule type="expression" dxfId="422" priority="425">
      <formula>B180&gt;15</formula>
    </cfRule>
  </conditionalFormatting>
  <conditionalFormatting sqref="B185 D185 F185 H185 J185 L185 N185">
    <cfRule type="expression" dxfId="421" priority="426">
      <formula>B180&gt;15</formula>
    </cfRule>
  </conditionalFormatting>
  <conditionalFormatting sqref="C185 E185 G185 I185 K185 M185 O185">
    <cfRule type="expression" dxfId="420" priority="427">
      <formula>B180&gt;15</formula>
    </cfRule>
  </conditionalFormatting>
  <conditionalFormatting sqref="B186 D186 F186 H186 J186 L186 N186">
    <cfRule type="expression" dxfId="419" priority="428">
      <formula>B180&gt;15</formula>
    </cfRule>
  </conditionalFormatting>
  <conditionalFormatting sqref="C186 E186 G186 I186 K186 M186 O186">
    <cfRule type="expression" dxfId="418" priority="429">
      <formula>B185&gt;15</formula>
    </cfRule>
  </conditionalFormatting>
  <conditionalFormatting sqref="B181 D181 F181 H181 J181 L181 N181">
    <cfRule type="expression" dxfId="417" priority="418">
      <formula>B180&gt;15</formula>
    </cfRule>
  </conditionalFormatting>
  <conditionalFormatting sqref="C181 E181 G181 I181 K181 M181 O181">
    <cfRule type="expression" dxfId="416" priority="419">
      <formula>B180&gt;15</formula>
    </cfRule>
  </conditionalFormatting>
  <conditionalFormatting sqref="B223 D223 F223 H223 J223 L223 N223">
    <cfRule type="expression" dxfId="415" priority="414">
      <formula>B216&lt;15</formula>
    </cfRule>
  </conditionalFormatting>
  <conditionalFormatting sqref="B218 D218 F218 H218 J218 L218 N218">
    <cfRule type="expression" dxfId="414" priority="404">
      <formula>B216&lt;15</formula>
    </cfRule>
  </conditionalFormatting>
  <conditionalFormatting sqref="B216:O216">
    <cfRule type="expression" dxfId="413" priority="401">
      <formula>B216&lt;15</formula>
    </cfRule>
  </conditionalFormatting>
  <conditionalFormatting sqref="C218 E218 G218 I218 K218 M218 O218">
    <cfRule type="expression" dxfId="412" priority="405">
      <formula>B216&lt;15</formula>
    </cfRule>
  </conditionalFormatting>
  <conditionalFormatting sqref="C223 E223 G223 I223 K223 M223 O223">
    <cfRule type="expression" dxfId="411" priority="415">
      <formula>B216&lt;15</formula>
    </cfRule>
  </conditionalFormatting>
  <conditionalFormatting sqref="P223">
    <cfRule type="expression" dxfId="410" priority="416">
      <formula>N216&lt;15</formula>
    </cfRule>
  </conditionalFormatting>
  <conditionalFormatting sqref="B219 D219 F219 H219 J219 L219 N219">
    <cfRule type="expression" dxfId="409" priority="406">
      <formula>B216&lt;15</formula>
    </cfRule>
  </conditionalFormatting>
  <conditionalFormatting sqref="C219 E219 G219 I219 K219 M219 O219">
    <cfRule type="expression" dxfId="408" priority="407">
      <formula>B216&lt;15</formula>
    </cfRule>
  </conditionalFormatting>
  <conditionalFormatting sqref="B220 D220 F220 H220 J220 L220 N220">
    <cfRule type="expression" dxfId="407" priority="408">
      <formula>B216&lt;15</formula>
    </cfRule>
  </conditionalFormatting>
  <conditionalFormatting sqref="C220 E220 G220 I220 K220 M220 O220">
    <cfRule type="expression" dxfId="406" priority="409">
      <formula>B216&lt;15</formula>
    </cfRule>
  </conditionalFormatting>
  <conditionalFormatting sqref="B221 D221 F221 H221 J221 L221 N221">
    <cfRule type="expression" dxfId="405" priority="410">
      <formula>B216&lt;15</formula>
    </cfRule>
  </conditionalFormatting>
  <conditionalFormatting sqref="C221 E221 G221 I221 K221 M221 O221">
    <cfRule type="expression" dxfId="404" priority="411">
      <formula>B216&lt;15</formula>
    </cfRule>
  </conditionalFormatting>
  <conditionalFormatting sqref="B222 D222 F222 H222 J222 L222 N222">
    <cfRule type="expression" dxfId="403" priority="412">
      <formula>B216&lt;15</formula>
    </cfRule>
  </conditionalFormatting>
  <conditionalFormatting sqref="C222 E222 G222 I222 K222 M222 O222">
    <cfRule type="expression" dxfId="402" priority="413">
      <formula>B221&lt;15</formula>
    </cfRule>
  </conditionalFormatting>
  <conditionalFormatting sqref="B217 D217 F217 H217 J217 L217 N217">
    <cfRule type="expression" dxfId="401" priority="402">
      <formula>B216&lt;15</formula>
    </cfRule>
  </conditionalFormatting>
  <conditionalFormatting sqref="C217 E217 G217 I217 K217 M217 O217">
    <cfRule type="expression" dxfId="400" priority="403">
      <formula>B216&lt;15</formula>
    </cfRule>
  </conditionalFormatting>
  <conditionalFormatting sqref="B232 D232 F232 H232 J232 L232 N232">
    <cfRule type="expression" dxfId="399" priority="398">
      <formula>B225&lt;15</formula>
    </cfRule>
  </conditionalFormatting>
  <conditionalFormatting sqref="B227 D227 F227 H227 J227 L227 N227">
    <cfRule type="expression" dxfId="398" priority="388">
      <formula>B225&lt;15</formula>
    </cfRule>
  </conditionalFormatting>
  <conditionalFormatting sqref="B225:O225">
    <cfRule type="expression" dxfId="397" priority="385">
      <formula>B225&lt;15</formula>
    </cfRule>
  </conditionalFormatting>
  <conditionalFormatting sqref="C227 E227 G227 I227 K227 M227 O227">
    <cfRule type="expression" dxfId="396" priority="389">
      <formula>B225&lt;15</formula>
    </cfRule>
  </conditionalFormatting>
  <conditionalFormatting sqref="C232 E232 G232 I232 K232 M232 O232">
    <cfRule type="expression" dxfId="395" priority="399">
      <formula>B225&lt;15</formula>
    </cfRule>
  </conditionalFormatting>
  <conditionalFormatting sqref="P232">
    <cfRule type="expression" dxfId="394" priority="400">
      <formula>N225&lt;15</formula>
    </cfRule>
  </conditionalFormatting>
  <conditionalFormatting sqref="B228 D228 F228 H228 J228 L228 N228">
    <cfRule type="expression" dxfId="393" priority="390">
      <formula>B225&lt;15</formula>
    </cfRule>
  </conditionalFormatting>
  <conditionalFormatting sqref="C228 E228 G228 I228 K228 M228 O228">
    <cfRule type="expression" dxfId="392" priority="391">
      <formula>B225&lt;15</formula>
    </cfRule>
  </conditionalFormatting>
  <conditionalFormatting sqref="B229 D229 F229 H229 J229 L229 N229">
    <cfRule type="expression" dxfId="391" priority="392">
      <formula>B225&lt;15</formula>
    </cfRule>
  </conditionalFormatting>
  <conditionalFormatting sqref="C229 E229 G229 I229 K229 M229 O229">
    <cfRule type="expression" dxfId="390" priority="393">
      <formula>B225&lt;15</formula>
    </cfRule>
  </conditionalFormatting>
  <conditionalFormatting sqref="B230 D230 F230 H230 J230 L230 N230">
    <cfRule type="expression" dxfId="389" priority="394">
      <formula>B225&lt;15</formula>
    </cfRule>
  </conditionalFormatting>
  <conditionalFormatting sqref="C230 E230 G230 I230 K230 M230 O230">
    <cfRule type="expression" dxfId="388" priority="395">
      <formula>B225&lt;15</formula>
    </cfRule>
  </conditionalFormatting>
  <conditionalFormatting sqref="B231 D231 F231 H231 J231 L231 N231">
    <cfRule type="expression" dxfId="387" priority="396">
      <formula>B225&lt;15</formula>
    </cfRule>
  </conditionalFormatting>
  <conditionalFormatting sqref="C231 E231 G231 I231 K231 M231 O231">
    <cfRule type="expression" dxfId="386" priority="397">
      <formula>B230&lt;15</formula>
    </cfRule>
  </conditionalFormatting>
  <conditionalFormatting sqref="B226 D226 F226 H226 J226 L226 N226">
    <cfRule type="expression" dxfId="385" priority="386">
      <formula>B225&lt;15</formula>
    </cfRule>
  </conditionalFormatting>
  <conditionalFormatting sqref="C226 E226 G226 I226 K226 M226 O226">
    <cfRule type="expression" dxfId="384" priority="387">
      <formula>B225&lt;15</formula>
    </cfRule>
  </conditionalFormatting>
  <conditionalFormatting sqref="B245 D245 F245 H245 J245 L245 N245">
    <cfRule type="expression" dxfId="383" priority="382">
      <formula>B238&gt;15</formula>
    </cfRule>
  </conditionalFormatting>
  <conditionalFormatting sqref="B240 D240 F240 H240 J240 L240 N240">
    <cfRule type="expression" dxfId="382" priority="372">
      <formula>B238&gt;15</formula>
    </cfRule>
  </conditionalFormatting>
  <conditionalFormatting sqref="B238:O238">
    <cfRule type="expression" dxfId="381" priority="369">
      <formula>B238&gt;15</formula>
    </cfRule>
  </conditionalFormatting>
  <conditionalFormatting sqref="C240 E240 G240 I240 K240 M240 O240">
    <cfRule type="expression" dxfId="380" priority="373">
      <formula>B238&gt;15</formula>
    </cfRule>
  </conditionalFormatting>
  <conditionalFormatting sqref="C245 E245 G245 I245 K245 M245 O245">
    <cfRule type="expression" dxfId="379" priority="383">
      <formula>B238&gt;15</formula>
    </cfRule>
  </conditionalFormatting>
  <conditionalFormatting sqref="P245">
    <cfRule type="expression" dxfId="378" priority="384">
      <formula>N238&gt;15</formula>
    </cfRule>
  </conditionalFormatting>
  <conditionalFormatting sqref="B241 D241 F241 H241 J241 L241 N241">
    <cfRule type="expression" dxfId="377" priority="374">
      <formula>B238&gt;15</formula>
    </cfRule>
  </conditionalFormatting>
  <conditionalFormatting sqref="C241 E241 G241 I241 K241 M241 O241">
    <cfRule type="expression" dxfId="376" priority="375">
      <formula>B238&gt;15</formula>
    </cfRule>
  </conditionalFormatting>
  <conditionalFormatting sqref="B242 D242 F242 H242 J242 L242 N242">
    <cfRule type="expression" dxfId="375" priority="376">
      <formula>B238&gt;15</formula>
    </cfRule>
  </conditionalFormatting>
  <conditionalFormatting sqref="C242 E242 G242 I242 K242 M242 O242">
    <cfRule type="expression" dxfId="374" priority="377">
      <formula>B238&gt;15</formula>
    </cfRule>
  </conditionalFormatting>
  <conditionalFormatting sqref="B243 D243 F243 H243 J243 L243 N243">
    <cfRule type="expression" dxfId="373" priority="378">
      <formula>B238&gt;15</formula>
    </cfRule>
  </conditionalFormatting>
  <conditionalFormatting sqref="C243 E243 G243 I243 K243 M243 O243">
    <cfRule type="expression" dxfId="372" priority="379">
      <formula>B238&gt;15</formula>
    </cfRule>
  </conditionalFormatting>
  <conditionalFormatting sqref="B244 D244 F244 H244 J244 L244 N244">
    <cfRule type="expression" dxfId="371" priority="380">
      <formula>B238&gt;15</formula>
    </cfRule>
  </conditionalFormatting>
  <conditionalFormatting sqref="C244 E244 G244 I244 K244 M244 O244">
    <cfRule type="expression" dxfId="370" priority="381">
      <formula>B243&gt;15</formula>
    </cfRule>
  </conditionalFormatting>
  <conditionalFormatting sqref="B239 D239 F239 H239 J239 L239 N239">
    <cfRule type="expression" dxfId="369" priority="370">
      <formula>B238&gt;15</formula>
    </cfRule>
  </conditionalFormatting>
  <conditionalFormatting sqref="C239 E239 G239 I239 K239 M239 O239">
    <cfRule type="expression" dxfId="368" priority="371">
      <formula>B238&gt;15</formula>
    </cfRule>
  </conditionalFormatting>
  <conditionalFormatting sqref="B281 D281 F281 H281 J281 L281 N281">
    <cfRule type="expression" dxfId="367" priority="366">
      <formula>B274&lt;15</formula>
    </cfRule>
  </conditionalFormatting>
  <conditionalFormatting sqref="B276 D276 F276 H276 J276 L276 N276">
    <cfRule type="expression" dxfId="366" priority="356">
      <formula>B274&lt;15</formula>
    </cfRule>
  </conditionalFormatting>
  <conditionalFormatting sqref="B274:O274">
    <cfRule type="expression" dxfId="365" priority="353">
      <formula>B274&lt;15</formula>
    </cfRule>
  </conditionalFormatting>
  <conditionalFormatting sqref="C276 E276 G276 I276 K276 M276 O276">
    <cfRule type="expression" dxfId="364" priority="357">
      <formula>B274&lt;15</formula>
    </cfRule>
  </conditionalFormatting>
  <conditionalFormatting sqref="C281 E281 G281 I281 K281 M281 O281">
    <cfRule type="expression" dxfId="363" priority="367">
      <formula>B274&lt;15</formula>
    </cfRule>
  </conditionalFormatting>
  <conditionalFormatting sqref="P281">
    <cfRule type="expression" dxfId="362" priority="368">
      <formula>N274&lt;15</formula>
    </cfRule>
  </conditionalFormatting>
  <conditionalFormatting sqref="B277 D277 F277 H277 J277 L277 N277">
    <cfRule type="expression" dxfId="361" priority="358">
      <formula>B274&lt;15</formula>
    </cfRule>
  </conditionalFormatting>
  <conditionalFormatting sqref="C277 E277 G277 I277 K277 M277 O277">
    <cfRule type="expression" dxfId="360" priority="359">
      <formula>B274&lt;15</formula>
    </cfRule>
  </conditionalFormatting>
  <conditionalFormatting sqref="B278 D278 F278 H278 J278 L278 N278">
    <cfRule type="expression" dxfId="359" priority="360">
      <formula>B274&lt;15</formula>
    </cfRule>
  </conditionalFormatting>
  <conditionalFormatting sqref="C278 E278 G278 I278 K278 M278 O278">
    <cfRule type="expression" dxfId="358" priority="361">
      <formula>B274&lt;15</formula>
    </cfRule>
  </conditionalFormatting>
  <conditionalFormatting sqref="B279 D279 F279 H279 J279 L279 N279">
    <cfRule type="expression" dxfId="357" priority="362">
      <formula>B274&lt;15</formula>
    </cfRule>
  </conditionalFormatting>
  <conditionalFormatting sqref="C279 E279 G279 I279 K279 M279 O279">
    <cfRule type="expression" dxfId="356" priority="363">
      <formula>B274&lt;15</formula>
    </cfRule>
  </conditionalFormatting>
  <conditionalFormatting sqref="B280 D280 F280 H280 J280 L280 N280">
    <cfRule type="expression" dxfId="355" priority="364">
      <formula>B274&lt;15</formula>
    </cfRule>
  </conditionalFormatting>
  <conditionalFormatting sqref="C280 E280 G280 I280 K280 M280 O280">
    <cfRule type="expression" dxfId="354" priority="365">
      <formula>B279&lt;15</formula>
    </cfRule>
  </conditionalFormatting>
  <conditionalFormatting sqref="B275 D275 F275 H275 J275 L275 N275">
    <cfRule type="expression" dxfId="353" priority="354">
      <formula>B274&lt;15</formula>
    </cfRule>
  </conditionalFormatting>
  <conditionalFormatting sqref="C275 E275 G275 I275 K275 M275 O275">
    <cfRule type="expression" dxfId="352" priority="355">
      <formula>B274&lt;15</formula>
    </cfRule>
  </conditionalFormatting>
  <conditionalFormatting sqref="B290 D290 F290 H290 J290 L290 N290">
    <cfRule type="expression" dxfId="351" priority="350">
      <formula>B283&lt;15</formula>
    </cfRule>
  </conditionalFormatting>
  <conditionalFormatting sqref="B285 D285 F285 H285 J285 L285 N285">
    <cfRule type="expression" dxfId="350" priority="340">
      <formula>B283&lt;15</formula>
    </cfRule>
  </conditionalFormatting>
  <conditionalFormatting sqref="B283:O283">
    <cfRule type="expression" dxfId="349" priority="337">
      <formula>B283&lt;15</formula>
    </cfRule>
  </conditionalFormatting>
  <conditionalFormatting sqref="C285 E285 G285 I285 K285 M285 O285">
    <cfRule type="expression" dxfId="348" priority="341">
      <formula>B283&lt;15</formula>
    </cfRule>
  </conditionalFormatting>
  <conditionalFormatting sqref="C290 E290 G290 I290 K290 M290 O290">
    <cfRule type="expression" dxfId="347" priority="351">
      <formula>B283&lt;15</formula>
    </cfRule>
  </conditionalFormatting>
  <conditionalFormatting sqref="P290">
    <cfRule type="expression" dxfId="346" priority="352">
      <formula>N283&lt;15</formula>
    </cfRule>
  </conditionalFormatting>
  <conditionalFormatting sqref="B286 D286 F286 H286 J286 L286 N286">
    <cfRule type="expression" dxfId="345" priority="342">
      <formula>B283&lt;15</formula>
    </cfRule>
  </conditionalFormatting>
  <conditionalFormatting sqref="C286 E286 G286 I286 K286 M286 O286">
    <cfRule type="expression" dxfId="344" priority="343">
      <formula>B283&lt;15</formula>
    </cfRule>
  </conditionalFormatting>
  <conditionalFormatting sqref="B287 D287 F287 H287 J287 L287 N287">
    <cfRule type="expression" dxfId="343" priority="344">
      <formula>B283&lt;15</formula>
    </cfRule>
  </conditionalFormatting>
  <conditionalFormatting sqref="C287 E287 G287 I287 K287 M287 O287">
    <cfRule type="expression" dxfId="342" priority="345">
      <formula>B283&lt;15</formula>
    </cfRule>
  </conditionalFormatting>
  <conditionalFormatting sqref="B288 D288 F288 H288 J288 L288 N288">
    <cfRule type="expression" dxfId="341" priority="346">
      <formula>B283&lt;15</formula>
    </cfRule>
  </conditionalFormatting>
  <conditionalFormatting sqref="C288 E288 G288 I288 K288 M288 O288">
    <cfRule type="expression" dxfId="340" priority="347">
      <formula>B283&lt;15</formula>
    </cfRule>
  </conditionalFormatting>
  <conditionalFormatting sqref="B289 D289 F289 H289 J289 L289 N289">
    <cfRule type="expression" dxfId="339" priority="348">
      <formula>B283&lt;15</formula>
    </cfRule>
  </conditionalFormatting>
  <conditionalFormatting sqref="C289 E289 G289 I289 K289 M289 O289">
    <cfRule type="expression" dxfId="338" priority="349">
      <formula>B288&lt;15</formula>
    </cfRule>
  </conditionalFormatting>
  <conditionalFormatting sqref="B284 D284 F284 H284 J284 L284 N284">
    <cfRule type="expression" dxfId="337" priority="338">
      <formula>B283&lt;15</formula>
    </cfRule>
  </conditionalFormatting>
  <conditionalFormatting sqref="C284 E284 G284 I284 K284 M284 O284">
    <cfRule type="expression" dxfId="336" priority="339">
      <formula>B283&lt;15</formula>
    </cfRule>
  </conditionalFormatting>
  <conditionalFormatting sqref="B303 D303 F303 H303 J303 L303 N303">
    <cfRule type="expression" dxfId="335" priority="334">
      <formula>B296&gt;15</formula>
    </cfRule>
  </conditionalFormatting>
  <conditionalFormatting sqref="B298 D298 F298 H298 J298 L298 N298">
    <cfRule type="expression" dxfId="334" priority="324">
      <formula>B296&gt;15</formula>
    </cfRule>
  </conditionalFormatting>
  <conditionalFormatting sqref="B296:O296">
    <cfRule type="expression" dxfId="333" priority="321">
      <formula>B296&gt;15</formula>
    </cfRule>
  </conditionalFormatting>
  <conditionalFormatting sqref="C298 E298 G298 I298 K298 M298 O298">
    <cfRule type="expression" dxfId="332" priority="325">
      <formula>B296&gt;15</formula>
    </cfRule>
  </conditionalFormatting>
  <conditionalFormatting sqref="C303 E303 G303 I303 K303 M303 O303">
    <cfRule type="expression" dxfId="331" priority="335">
      <formula>B296&gt;15</formula>
    </cfRule>
  </conditionalFormatting>
  <conditionalFormatting sqref="P303">
    <cfRule type="expression" dxfId="330" priority="336">
      <formula>N296&gt;15</formula>
    </cfRule>
  </conditionalFormatting>
  <conditionalFormatting sqref="B299 D299 F299 H299 J299 L299 N299">
    <cfRule type="expression" dxfId="329" priority="326">
      <formula>B296&gt;15</formula>
    </cfRule>
  </conditionalFormatting>
  <conditionalFormatting sqref="C299 E299 G299 I299 K299 M299 O299">
    <cfRule type="expression" dxfId="328" priority="327">
      <formula>B296&gt;15</formula>
    </cfRule>
  </conditionalFormatting>
  <conditionalFormatting sqref="B300 D300 F300 H300 J300 L300 N300">
    <cfRule type="expression" dxfId="327" priority="328">
      <formula>B296&gt;15</formula>
    </cfRule>
  </conditionalFormatting>
  <conditionalFormatting sqref="C300 E300 G300 I300 K300 M300 O300">
    <cfRule type="expression" dxfId="326" priority="329">
      <formula>B296&gt;15</formula>
    </cfRule>
  </conditionalFormatting>
  <conditionalFormatting sqref="B301 D301 F301 H301 J301 L301 N301">
    <cfRule type="expression" dxfId="325" priority="330">
      <formula>B296&gt;15</formula>
    </cfRule>
  </conditionalFormatting>
  <conditionalFormatting sqref="C301 E301 G301 I301 K301 M301 O301">
    <cfRule type="expression" dxfId="324" priority="331">
      <formula>B296&gt;15</formula>
    </cfRule>
  </conditionalFormatting>
  <conditionalFormatting sqref="B302 D302 F302 H302 J302 L302 N302">
    <cfRule type="expression" dxfId="323" priority="332">
      <formula>B296&gt;15</formula>
    </cfRule>
  </conditionalFormatting>
  <conditionalFormatting sqref="C302 E302 G302 I302 K302 M302 O302">
    <cfRule type="expression" dxfId="322" priority="333">
      <formula>B301&gt;15</formula>
    </cfRule>
  </conditionalFormatting>
  <conditionalFormatting sqref="B297 D297 F297 H297 J297 L297 N297">
    <cfRule type="expression" dxfId="321" priority="322">
      <formula>B296&gt;15</formula>
    </cfRule>
  </conditionalFormatting>
  <conditionalFormatting sqref="C297 E297 G297 I297 K297 M297 O297">
    <cfRule type="expression" dxfId="320" priority="323">
      <formula>B296&gt;15</formula>
    </cfRule>
  </conditionalFormatting>
  <conditionalFormatting sqref="B339 D339 F339 H339 J339 L339 N339">
    <cfRule type="expression" dxfId="319" priority="318">
      <formula>B332&lt;15</formula>
    </cfRule>
  </conditionalFormatting>
  <conditionalFormatting sqref="B334 D334 F334 H334 J334 L334 N334">
    <cfRule type="expression" dxfId="318" priority="308">
      <formula>B332&lt;15</formula>
    </cfRule>
  </conditionalFormatting>
  <conditionalFormatting sqref="B332:O332">
    <cfRule type="expression" dxfId="317" priority="305">
      <formula>B332&lt;15</formula>
    </cfRule>
  </conditionalFormatting>
  <conditionalFormatting sqref="C334 E334 G334 I334 K334 M334 O334">
    <cfRule type="expression" dxfId="316" priority="309">
      <formula>B332&lt;15</formula>
    </cfRule>
  </conditionalFormatting>
  <conditionalFormatting sqref="C339 E339 G339 I339 K339 M339 O339">
    <cfRule type="expression" dxfId="315" priority="319">
      <formula>B332&lt;15</formula>
    </cfRule>
  </conditionalFormatting>
  <conditionalFormatting sqref="P339">
    <cfRule type="expression" dxfId="314" priority="320">
      <formula>N332&lt;15</formula>
    </cfRule>
  </conditionalFormatting>
  <conditionalFormatting sqref="B335 D335 F335 H335 J335 L335 N335">
    <cfRule type="expression" dxfId="313" priority="310">
      <formula>B332&lt;15</formula>
    </cfRule>
  </conditionalFormatting>
  <conditionalFormatting sqref="C335 E335 G335 I335 K335 M335 O335">
    <cfRule type="expression" dxfId="312" priority="311">
      <formula>B332&lt;15</formula>
    </cfRule>
  </conditionalFormatting>
  <conditionalFormatting sqref="B336 D336 F336 H336 J336 L336 N336">
    <cfRule type="expression" dxfId="311" priority="312">
      <formula>B332&lt;15</formula>
    </cfRule>
  </conditionalFormatting>
  <conditionalFormatting sqref="C336 E336 G336 I336 K336 M336 O336">
    <cfRule type="expression" dxfId="310" priority="313">
      <formula>B332&lt;15</formula>
    </cfRule>
  </conditionalFormatting>
  <conditionalFormatting sqref="B337 D337 F337 H337 J337 L337 N337">
    <cfRule type="expression" dxfId="309" priority="314">
      <formula>B332&lt;15</formula>
    </cfRule>
  </conditionalFormatting>
  <conditionalFormatting sqref="C337 E337 G337 I337 K337 M337 O337">
    <cfRule type="expression" dxfId="308" priority="315">
      <formula>B332&lt;15</formula>
    </cfRule>
  </conditionalFormatting>
  <conditionalFormatting sqref="B338 D338 F338 H338 J338 L338 N338">
    <cfRule type="expression" dxfId="307" priority="316">
      <formula>B332&lt;15</formula>
    </cfRule>
  </conditionalFormatting>
  <conditionalFormatting sqref="C338 E338 G338 I338 K338 M338 O338">
    <cfRule type="expression" dxfId="306" priority="317">
      <formula>B337&lt;15</formula>
    </cfRule>
  </conditionalFormatting>
  <conditionalFormatting sqref="B333 D333 F333 H333 J333 L333 N333">
    <cfRule type="expression" dxfId="305" priority="306">
      <formula>B332&lt;15</formula>
    </cfRule>
  </conditionalFormatting>
  <conditionalFormatting sqref="C333 E333 G333 I333 K333 M333 O333">
    <cfRule type="expression" dxfId="304" priority="307">
      <formula>B332&lt;15</formula>
    </cfRule>
  </conditionalFormatting>
  <conditionalFormatting sqref="B348 D348 F348 H348 J348 L348 N348">
    <cfRule type="expression" dxfId="303" priority="302">
      <formula>B341&lt;15</formula>
    </cfRule>
  </conditionalFormatting>
  <conditionalFormatting sqref="B343 D343 F343 H343 J343 L343 N343">
    <cfRule type="expression" dxfId="302" priority="292">
      <formula>B341&lt;15</formula>
    </cfRule>
  </conditionalFormatting>
  <conditionalFormatting sqref="B341:O341">
    <cfRule type="expression" dxfId="301" priority="289">
      <formula>B341&lt;15</formula>
    </cfRule>
  </conditionalFormatting>
  <conditionalFormatting sqref="C343 E343 G343 I343 K343 M343 O343">
    <cfRule type="expression" dxfId="300" priority="293">
      <formula>B341&lt;15</formula>
    </cfRule>
  </conditionalFormatting>
  <conditionalFormatting sqref="C348 E348 G348 I348 K348 M348 O348">
    <cfRule type="expression" dxfId="299" priority="303">
      <formula>B341&lt;15</formula>
    </cfRule>
  </conditionalFormatting>
  <conditionalFormatting sqref="P348">
    <cfRule type="expression" dxfId="298" priority="304">
      <formula>N341&lt;15</formula>
    </cfRule>
  </conditionalFormatting>
  <conditionalFormatting sqref="B344 D344 F344 H344 J344 L344 N344">
    <cfRule type="expression" dxfId="297" priority="294">
      <formula>B341&lt;15</formula>
    </cfRule>
  </conditionalFormatting>
  <conditionalFormatting sqref="C344 E344 G344 I344 K344 M344 O344">
    <cfRule type="expression" dxfId="296" priority="295">
      <formula>B341&lt;15</formula>
    </cfRule>
  </conditionalFormatting>
  <conditionalFormatting sqref="B345 D345 F345 H345 J345 L345 N345">
    <cfRule type="expression" dxfId="295" priority="296">
      <formula>B341&lt;15</formula>
    </cfRule>
  </conditionalFormatting>
  <conditionalFormatting sqref="C345 E345 G345 I345 K345 M345 O345">
    <cfRule type="expression" dxfId="294" priority="297">
      <formula>B341&lt;15</formula>
    </cfRule>
  </conditionalFormatting>
  <conditionalFormatting sqref="B346 D346 F346 H346 J346 L346 N346">
    <cfRule type="expression" dxfId="293" priority="298">
      <formula>B341&lt;15</formula>
    </cfRule>
  </conditionalFormatting>
  <conditionalFormatting sqref="C346 E346 G346 I346 K346 M346 O346">
    <cfRule type="expression" dxfId="292" priority="299">
      <formula>B341&lt;15</formula>
    </cfRule>
  </conditionalFormatting>
  <conditionalFormatting sqref="B347 D347 F347 H347 J347 L347 N347">
    <cfRule type="expression" dxfId="291" priority="300">
      <formula>B341&lt;15</formula>
    </cfRule>
  </conditionalFormatting>
  <conditionalFormatting sqref="C347 E347 G347 I347 K347 M347 O347">
    <cfRule type="expression" dxfId="290" priority="301">
      <formula>B346&lt;15</formula>
    </cfRule>
  </conditionalFormatting>
  <conditionalFormatting sqref="B342 D342 F342 H342 J342 L342 N342">
    <cfRule type="expression" dxfId="289" priority="290">
      <formula>B341&lt;15</formula>
    </cfRule>
  </conditionalFormatting>
  <conditionalFormatting sqref="C342 E342 G342 I342 K342 M342 O342">
    <cfRule type="expression" dxfId="288" priority="291">
      <formula>B341&lt;15</formula>
    </cfRule>
  </conditionalFormatting>
  <conditionalFormatting sqref="B361 D361 F361 H361 J361 L361 N361">
    <cfRule type="expression" dxfId="287" priority="286">
      <formula>B354&gt;15</formula>
    </cfRule>
  </conditionalFormatting>
  <conditionalFormatting sqref="B356 D356 F356 H356 J356 L356 N356">
    <cfRule type="expression" dxfId="286" priority="276">
      <formula>B354&gt;15</formula>
    </cfRule>
  </conditionalFormatting>
  <conditionalFormatting sqref="B354:O354">
    <cfRule type="expression" dxfId="285" priority="273">
      <formula>B354&gt;15</formula>
    </cfRule>
  </conditionalFormatting>
  <conditionalFormatting sqref="C356 E356 G356 I356 K356 M356 O356">
    <cfRule type="expression" dxfId="284" priority="277">
      <formula>B354&gt;15</formula>
    </cfRule>
  </conditionalFormatting>
  <conditionalFormatting sqref="C361 E361 G361 I361 K361 M361 O361">
    <cfRule type="expression" dxfId="283" priority="287">
      <formula>B354&gt;15</formula>
    </cfRule>
  </conditionalFormatting>
  <conditionalFormatting sqref="P361">
    <cfRule type="expression" dxfId="282" priority="288">
      <formula>N354&gt;15</formula>
    </cfRule>
  </conditionalFormatting>
  <conditionalFormatting sqref="B357 D357 F357 H357 J357 L357 N357">
    <cfRule type="expression" dxfId="281" priority="278">
      <formula>B354&gt;15</formula>
    </cfRule>
  </conditionalFormatting>
  <conditionalFormatting sqref="C357 E357 G357 I357 K357 M357 O357">
    <cfRule type="expression" dxfId="280" priority="279">
      <formula>B354&gt;15</formula>
    </cfRule>
  </conditionalFormatting>
  <conditionalFormatting sqref="B358 D358 F358 H358 J358 L358 N358">
    <cfRule type="expression" dxfId="279" priority="280">
      <formula>B354&gt;15</formula>
    </cfRule>
  </conditionalFormatting>
  <conditionalFormatting sqref="C358 E358 G358 I358 K358 M358 O358">
    <cfRule type="expression" dxfId="278" priority="281">
      <formula>B354&gt;15</formula>
    </cfRule>
  </conditionalFormatting>
  <conditionalFormatting sqref="B359 D359 F359 H359 J359 L359 N359">
    <cfRule type="expression" dxfId="277" priority="282">
      <formula>B354&gt;15</formula>
    </cfRule>
  </conditionalFormatting>
  <conditionalFormatting sqref="C359 E359 G359 I359 K359 M359 O359">
    <cfRule type="expression" dxfId="276" priority="283">
      <formula>B354&gt;15</formula>
    </cfRule>
  </conditionalFormatting>
  <conditionalFormatting sqref="B360 D360 F360 H360 J360 L360 N360">
    <cfRule type="expression" dxfId="275" priority="284">
      <formula>B354&gt;15</formula>
    </cfRule>
  </conditionalFormatting>
  <conditionalFormatting sqref="C360 E360 G360 I360 K360 M360 O360">
    <cfRule type="expression" dxfId="274" priority="285">
      <formula>B359&gt;15</formula>
    </cfRule>
  </conditionalFormatting>
  <conditionalFormatting sqref="B355 D355 F355 H355 J355 L355 N355">
    <cfRule type="expression" dxfId="273" priority="274">
      <formula>B354&gt;15</formula>
    </cfRule>
  </conditionalFormatting>
  <conditionalFormatting sqref="C355 E355 G355 I355 K355 M355 O355">
    <cfRule type="expression" dxfId="272" priority="275">
      <formula>B354&gt;15</formula>
    </cfRule>
  </conditionalFormatting>
  <conditionalFormatting sqref="B397 D397 F397 H397 J397 L397 N397">
    <cfRule type="expression" dxfId="271" priority="270">
      <formula>B390&lt;15</formula>
    </cfRule>
  </conditionalFormatting>
  <conditionalFormatting sqref="B392 D392 F392 H392 J392 L392 N392">
    <cfRule type="expression" dxfId="270" priority="260">
      <formula>B390&lt;15</formula>
    </cfRule>
  </conditionalFormatting>
  <conditionalFormatting sqref="B390:O390">
    <cfRule type="expression" dxfId="269" priority="257">
      <formula>B390&lt;15</formula>
    </cfRule>
  </conditionalFormatting>
  <conditionalFormatting sqref="C392 E392 G392 I392 K392 M392 O392">
    <cfRule type="expression" dxfId="268" priority="261">
      <formula>B390&lt;15</formula>
    </cfRule>
  </conditionalFormatting>
  <conditionalFormatting sqref="C397 E397 G397 I397 K397 M397 O397">
    <cfRule type="expression" dxfId="267" priority="271">
      <formula>B390&lt;15</formula>
    </cfRule>
  </conditionalFormatting>
  <conditionalFormatting sqref="P397">
    <cfRule type="expression" dxfId="266" priority="272">
      <formula>N390&lt;15</formula>
    </cfRule>
  </conditionalFormatting>
  <conditionalFormatting sqref="B393 D393 F393 H393 J393 L393 N393">
    <cfRule type="expression" dxfId="265" priority="262">
      <formula>B390&lt;15</formula>
    </cfRule>
  </conditionalFormatting>
  <conditionalFormatting sqref="C393 E393 G393 I393 K393 M393 O393">
    <cfRule type="expression" dxfId="264" priority="263">
      <formula>B390&lt;15</formula>
    </cfRule>
  </conditionalFormatting>
  <conditionalFormatting sqref="B394 D394 F394 H394 J394 L394 N394">
    <cfRule type="expression" dxfId="263" priority="264">
      <formula>B390&lt;15</formula>
    </cfRule>
  </conditionalFormatting>
  <conditionalFormatting sqref="C394 E394 G394 I394 K394 M394 O394">
    <cfRule type="expression" dxfId="262" priority="265">
      <formula>B390&lt;15</formula>
    </cfRule>
  </conditionalFormatting>
  <conditionalFormatting sqref="B395 D395 F395 H395 J395 L395 N395">
    <cfRule type="expression" dxfId="261" priority="266">
      <formula>B390&lt;15</formula>
    </cfRule>
  </conditionalFormatting>
  <conditionalFormatting sqref="C395 E395 G395 I395 K395 M395 O395">
    <cfRule type="expression" dxfId="260" priority="267">
      <formula>B390&lt;15</formula>
    </cfRule>
  </conditionalFormatting>
  <conditionalFormatting sqref="B396 D396 F396 H396 J396 L396 N396">
    <cfRule type="expression" dxfId="259" priority="268">
      <formula>B390&lt;15</formula>
    </cfRule>
  </conditionalFormatting>
  <conditionalFormatting sqref="C396 E396 G396 I396 K396 M396 O396">
    <cfRule type="expression" dxfId="258" priority="269">
      <formula>B395&lt;15</formula>
    </cfRule>
  </conditionalFormatting>
  <conditionalFormatting sqref="B391 D391 F391 H391 J391 L391 N391">
    <cfRule type="expression" dxfId="257" priority="258">
      <formula>B390&lt;15</formula>
    </cfRule>
  </conditionalFormatting>
  <conditionalFormatting sqref="C391 E391 G391 I391 K391 M391 O391">
    <cfRule type="expression" dxfId="256" priority="259">
      <formula>B390&lt;15</formula>
    </cfRule>
  </conditionalFormatting>
  <conditionalFormatting sqref="B406 D406 F406 H406 J406 L406 N406">
    <cfRule type="expression" dxfId="255" priority="254">
      <formula>B399&lt;15</formula>
    </cfRule>
  </conditionalFormatting>
  <conditionalFormatting sqref="B401 D401 F401 H401 J401 L401 N401">
    <cfRule type="expression" dxfId="254" priority="244">
      <formula>B399&lt;15</formula>
    </cfRule>
  </conditionalFormatting>
  <conditionalFormatting sqref="B399:O399">
    <cfRule type="expression" dxfId="253" priority="241">
      <formula>B399&lt;15</formula>
    </cfRule>
  </conditionalFormatting>
  <conditionalFormatting sqref="C401 E401 G401 I401 K401 M401 O401">
    <cfRule type="expression" dxfId="252" priority="245">
      <formula>B399&lt;15</formula>
    </cfRule>
  </conditionalFormatting>
  <conditionalFormatting sqref="C406 E406 G406 I406 K406 M406 O406">
    <cfRule type="expression" dxfId="251" priority="255">
      <formula>B399&lt;15</formula>
    </cfRule>
  </conditionalFormatting>
  <conditionalFormatting sqref="P406">
    <cfRule type="expression" dxfId="250" priority="256">
      <formula>N399&lt;15</formula>
    </cfRule>
  </conditionalFormatting>
  <conditionalFormatting sqref="B402 D402 F402 H402 J402 L402 N402">
    <cfRule type="expression" dxfId="249" priority="246">
      <formula>B399&lt;15</formula>
    </cfRule>
  </conditionalFormatting>
  <conditionalFormatting sqref="C402 E402 G402 I402 K402 M402 O402">
    <cfRule type="expression" dxfId="248" priority="247">
      <formula>B399&lt;15</formula>
    </cfRule>
  </conditionalFormatting>
  <conditionalFormatting sqref="B403 D403 F403 H403 J403 L403 N403">
    <cfRule type="expression" dxfId="247" priority="248">
      <formula>B399&lt;15</formula>
    </cfRule>
  </conditionalFormatting>
  <conditionalFormatting sqref="C403 E403 G403 I403 K403 M403 O403">
    <cfRule type="expression" dxfId="246" priority="249">
      <formula>B399&lt;15</formula>
    </cfRule>
  </conditionalFormatting>
  <conditionalFormatting sqref="B404 D404 F404 H404 J404 L404 N404">
    <cfRule type="expression" dxfId="245" priority="250">
      <formula>B399&lt;15</formula>
    </cfRule>
  </conditionalFormatting>
  <conditionalFormatting sqref="C404 E404 G404 I404 K404 M404 O404">
    <cfRule type="expression" dxfId="244" priority="251">
      <formula>B399&lt;15</formula>
    </cfRule>
  </conditionalFormatting>
  <conditionalFormatting sqref="B405 D405 F405 H405 J405 L405 N405">
    <cfRule type="expression" dxfId="243" priority="252">
      <formula>B399&lt;15</formula>
    </cfRule>
  </conditionalFormatting>
  <conditionalFormatting sqref="C405 E405 G405 I405 K405 M405 O405">
    <cfRule type="expression" dxfId="242" priority="253">
      <formula>B404&lt;15</formula>
    </cfRule>
  </conditionalFormatting>
  <conditionalFormatting sqref="B400 D400 F400 H400 J400 L400 N400">
    <cfRule type="expression" dxfId="241" priority="242">
      <formula>B399&lt;15</formula>
    </cfRule>
  </conditionalFormatting>
  <conditionalFormatting sqref="C400 E400 G400 I400 K400 M400 O400">
    <cfRule type="expression" dxfId="240" priority="243">
      <formula>B399&lt;15</formula>
    </cfRule>
  </conditionalFormatting>
  <conditionalFormatting sqref="B419 D419 F419 H419 J419 L419 N419">
    <cfRule type="expression" dxfId="239" priority="238">
      <formula>B412&gt;15</formula>
    </cfRule>
  </conditionalFormatting>
  <conditionalFormatting sqref="B414 D414 F414 H414 J414 L414 N414">
    <cfRule type="expression" dxfId="238" priority="228">
      <formula>B412&gt;15</formula>
    </cfRule>
  </conditionalFormatting>
  <conditionalFormatting sqref="B412:O412">
    <cfRule type="expression" dxfId="237" priority="225">
      <formula>B412&gt;15</formula>
    </cfRule>
  </conditionalFormatting>
  <conditionalFormatting sqref="C414 E414 G414 I414 K414 M414 O414">
    <cfRule type="expression" dxfId="236" priority="229">
      <formula>B412&gt;15</formula>
    </cfRule>
  </conditionalFormatting>
  <conditionalFormatting sqref="C419 E419 G419 I419 K419 M419 O419">
    <cfRule type="expression" dxfId="235" priority="239">
      <formula>B412&gt;15</formula>
    </cfRule>
  </conditionalFormatting>
  <conditionalFormatting sqref="P419">
    <cfRule type="expression" dxfId="234" priority="240">
      <formula>N412&gt;15</formula>
    </cfRule>
  </conditionalFormatting>
  <conditionalFormatting sqref="B415 D415 F415 H415 J415 L415 N415">
    <cfRule type="expression" dxfId="233" priority="230">
      <formula>B412&gt;15</formula>
    </cfRule>
  </conditionalFormatting>
  <conditionalFormatting sqref="C415 E415 G415 I415 K415 M415 O415">
    <cfRule type="expression" dxfId="232" priority="231">
      <formula>B412&gt;15</formula>
    </cfRule>
  </conditionalFormatting>
  <conditionalFormatting sqref="B416 D416 F416 H416 J416 L416 N416">
    <cfRule type="expression" dxfId="231" priority="232">
      <formula>B412&gt;15</formula>
    </cfRule>
  </conditionalFormatting>
  <conditionalFormatting sqref="C416 E416 G416 I416 K416 M416 O416">
    <cfRule type="expression" dxfId="230" priority="233">
      <formula>B412&gt;15</formula>
    </cfRule>
  </conditionalFormatting>
  <conditionalFormatting sqref="B417 D417 F417 H417 J417 L417 N417">
    <cfRule type="expression" dxfId="229" priority="234">
      <formula>B412&gt;15</formula>
    </cfRule>
  </conditionalFormatting>
  <conditionalFormatting sqref="C417 E417 G417 I417 K417 M417 O417">
    <cfRule type="expression" dxfId="228" priority="235">
      <formula>B412&gt;15</formula>
    </cfRule>
  </conditionalFormatting>
  <conditionalFormatting sqref="B418 D418 F418 H418 J418 L418 N418">
    <cfRule type="expression" dxfId="227" priority="236">
      <formula>B412&gt;15</formula>
    </cfRule>
  </conditionalFormatting>
  <conditionalFormatting sqref="C418 E418 G418 I418 K418 M418 O418">
    <cfRule type="expression" dxfId="226" priority="237">
      <formula>B417&gt;15</formula>
    </cfRule>
  </conditionalFormatting>
  <conditionalFormatting sqref="B413 D413 F413 H413 J413 L413 N413">
    <cfRule type="expression" dxfId="225" priority="226">
      <formula>B412&gt;15</formula>
    </cfRule>
  </conditionalFormatting>
  <conditionalFormatting sqref="C413 E413 G413 I413 K413 M413 O413">
    <cfRule type="expression" dxfId="224" priority="227">
      <formula>B412&gt;15</formula>
    </cfRule>
  </conditionalFormatting>
  <conditionalFormatting sqref="B455 D455 F455 H455 J455 L455 N455">
    <cfRule type="expression" dxfId="223" priority="222">
      <formula>B448&lt;15</formula>
    </cfRule>
  </conditionalFormatting>
  <conditionalFormatting sqref="B450 D450 F450 H450 J450 L450 N450">
    <cfRule type="expression" dxfId="222" priority="212">
      <formula>B448&lt;15</formula>
    </cfRule>
  </conditionalFormatting>
  <conditionalFormatting sqref="B448:O448">
    <cfRule type="expression" dxfId="221" priority="209">
      <formula>B448&lt;15</formula>
    </cfRule>
  </conditionalFormatting>
  <conditionalFormatting sqref="C450 E450 G450 I450 K450 M450 O450">
    <cfRule type="expression" dxfId="220" priority="213">
      <formula>B448&lt;15</formula>
    </cfRule>
  </conditionalFormatting>
  <conditionalFormatting sqref="C455 E455 G455 I455 K455 M455 O455">
    <cfRule type="expression" dxfId="219" priority="223">
      <formula>B448&lt;15</formula>
    </cfRule>
  </conditionalFormatting>
  <conditionalFormatting sqref="P455">
    <cfRule type="expression" dxfId="218" priority="224">
      <formula>N448&lt;15</formula>
    </cfRule>
  </conditionalFormatting>
  <conditionalFormatting sqref="B451 D451 F451 H451 J451 L451 N451">
    <cfRule type="expression" dxfId="217" priority="214">
      <formula>B448&lt;15</formula>
    </cfRule>
  </conditionalFormatting>
  <conditionalFormatting sqref="C451 E451 G451 I451 K451 M451 O451">
    <cfRule type="expression" dxfId="216" priority="215">
      <formula>B448&lt;15</formula>
    </cfRule>
  </conditionalFormatting>
  <conditionalFormatting sqref="B452 D452 F452 H452 J452 L452 N452">
    <cfRule type="expression" dxfId="215" priority="216">
      <formula>B448&lt;15</formula>
    </cfRule>
  </conditionalFormatting>
  <conditionalFormatting sqref="C452 E452 G452 I452 K452 M452 O452">
    <cfRule type="expression" dxfId="214" priority="217">
      <formula>B448&lt;15</formula>
    </cfRule>
  </conditionalFormatting>
  <conditionalFormatting sqref="B453 D453 F453 H453 J453 L453 N453">
    <cfRule type="expression" dxfId="213" priority="218">
      <formula>B448&lt;15</formula>
    </cfRule>
  </conditionalFormatting>
  <conditionalFormatting sqref="C453 E453 G453 I453 K453 M453 O453">
    <cfRule type="expression" dxfId="212" priority="219">
      <formula>B448&lt;15</formula>
    </cfRule>
  </conditionalFormatting>
  <conditionalFormatting sqref="B454 D454 F454 H454 J454 L454 N454">
    <cfRule type="expression" dxfId="211" priority="220">
      <formula>B448&lt;15</formula>
    </cfRule>
  </conditionalFormatting>
  <conditionalFormatting sqref="C454 E454 G454 I454 K454 M454 O454">
    <cfRule type="expression" dxfId="210" priority="221">
      <formula>B453&lt;15</formula>
    </cfRule>
  </conditionalFormatting>
  <conditionalFormatting sqref="B449 D449 F449 H449 J449 L449 N449">
    <cfRule type="expression" dxfId="209" priority="210">
      <formula>B448&lt;15</formula>
    </cfRule>
  </conditionalFormatting>
  <conditionalFormatting sqref="C449 E449 G449 I449 K449 M449 O449">
    <cfRule type="expression" dxfId="208" priority="211">
      <formula>B448&lt;15</formula>
    </cfRule>
  </conditionalFormatting>
  <conditionalFormatting sqref="B464 D464 F464 H464 J464 L464 N464">
    <cfRule type="expression" dxfId="207" priority="206">
      <formula>B457&lt;15</formula>
    </cfRule>
  </conditionalFormatting>
  <conditionalFormatting sqref="B459 D459 F459 H459 J459 L459 N459">
    <cfRule type="expression" dxfId="206" priority="196">
      <formula>B457&lt;15</formula>
    </cfRule>
  </conditionalFormatting>
  <conditionalFormatting sqref="B457:O457">
    <cfRule type="expression" dxfId="205" priority="193">
      <formula>B457&lt;15</formula>
    </cfRule>
  </conditionalFormatting>
  <conditionalFormatting sqref="C459 E459 G459 I459 K459 M459 O459">
    <cfRule type="expression" dxfId="204" priority="197">
      <formula>B457&lt;15</formula>
    </cfRule>
  </conditionalFormatting>
  <conditionalFormatting sqref="C464 E464 G464 I464 K464 M464 O464">
    <cfRule type="expression" dxfId="203" priority="207">
      <formula>B457&lt;15</formula>
    </cfRule>
  </conditionalFormatting>
  <conditionalFormatting sqref="P464">
    <cfRule type="expression" dxfId="202" priority="208">
      <formula>N457&lt;15</formula>
    </cfRule>
  </conditionalFormatting>
  <conditionalFormatting sqref="B460 D460 F460 H460 J460 L460 N460">
    <cfRule type="expression" dxfId="201" priority="198">
      <formula>B457&lt;15</formula>
    </cfRule>
  </conditionalFormatting>
  <conditionalFormatting sqref="C460 E460 G460 I460 K460 M460 O460">
    <cfRule type="expression" dxfId="200" priority="199">
      <formula>B457&lt;15</formula>
    </cfRule>
  </conditionalFormatting>
  <conditionalFormatting sqref="B461 D461 F461 H461 J461 L461 N461">
    <cfRule type="expression" dxfId="199" priority="200">
      <formula>B457&lt;15</formula>
    </cfRule>
  </conditionalFormatting>
  <conditionalFormatting sqref="C461 E461 G461 I461 K461 M461 O461">
    <cfRule type="expression" dxfId="198" priority="201">
      <formula>B457&lt;15</formula>
    </cfRule>
  </conditionalFormatting>
  <conditionalFormatting sqref="B462 D462 F462 H462 J462 L462 N462">
    <cfRule type="expression" dxfId="197" priority="202">
      <formula>B457&lt;15</formula>
    </cfRule>
  </conditionalFormatting>
  <conditionalFormatting sqref="C462 E462 G462 I462 K462 M462 O462">
    <cfRule type="expression" dxfId="196" priority="203">
      <formula>B457&lt;15</formula>
    </cfRule>
  </conditionalFormatting>
  <conditionalFormatting sqref="B463 D463 F463 H463 J463 L463 N463">
    <cfRule type="expression" dxfId="195" priority="204">
      <formula>B457&lt;15</formula>
    </cfRule>
  </conditionalFormatting>
  <conditionalFormatting sqref="C463 E463 G463 I463 K463 M463 O463">
    <cfRule type="expression" dxfId="194" priority="205">
      <formula>B462&lt;15</formula>
    </cfRule>
  </conditionalFormatting>
  <conditionalFormatting sqref="B458 D458 F458 H458 J458 L458 N458">
    <cfRule type="expression" dxfId="193" priority="194">
      <formula>B457&lt;15</formula>
    </cfRule>
  </conditionalFormatting>
  <conditionalFormatting sqref="C458 E458 G458 I458 K458 M458 O458">
    <cfRule type="expression" dxfId="192" priority="195">
      <formula>B457&lt;15</formula>
    </cfRule>
  </conditionalFormatting>
  <conditionalFormatting sqref="B477 D477 F477 H477 J477 L477 N477">
    <cfRule type="expression" dxfId="191" priority="190">
      <formula>B470&gt;15</formula>
    </cfRule>
  </conditionalFormatting>
  <conditionalFormatting sqref="B472 D472 F472 H472 J472 L472 N472">
    <cfRule type="expression" dxfId="190" priority="180">
      <formula>B470&gt;15</formula>
    </cfRule>
  </conditionalFormatting>
  <conditionalFormatting sqref="B470:O470">
    <cfRule type="expression" dxfId="189" priority="177">
      <formula>B470&gt;15</formula>
    </cfRule>
  </conditionalFormatting>
  <conditionalFormatting sqref="C472 E472 G472 I472 K472 M472 O472">
    <cfRule type="expression" dxfId="188" priority="181">
      <formula>B470&gt;15</formula>
    </cfRule>
  </conditionalFormatting>
  <conditionalFormatting sqref="C477 E477 G477 I477 K477 M477 O477">
    <cfRule type="expression" dxfId="187" priority="191">
      <formula>B470&gt;15</formula>
    </cfRule>
  </conditionalFormatting>
  <conditionalFormatting sqref="P477">
    <cfRule type="expression" dxfId="186" priority="192">
      <formula>N470&gt;15</formula>
    </cfRule>
  </conditionalFormatting>
  <conditionalFormatting sqref="B473 D473 F473 H473 J473 L473 N473">
    <cfRule type="expression" dxfId="185" priority="182">
      <formula>B470&gt;15</formula>
    </cfRule>
  </conditionalFormatting>
  <conditionalFormatting sqref="C473 E473 G473 I473 K473 M473 O473">
    <cfRule type="expression" dxfId="184" priority="183">
      <formula>B470&gt;15</formula>
    </cfRule>
  </conditionalFormatting>
  <conditionalFormatting sqref="B474 D474 F474 H474 J474 L474 N474">
    <cfRule type="expression" dxfId="183" priority="184">
      <formula>B470&gt;15</formula>
    </cfRule>
  </conditionalFormatting>
  <conditionalFormatting sqref="C474 E474 G474 I474 K474 M474 O474">
    <cfRule type="expression" dxfId="182" priority="185">
      <formula>B470&gt;15</formula>
    </cfRule>
  </conditionalFormatting>
  <conditionalFormatting sqref="B475 D475 F475 H475 J475 L475 N475">
    <cfRule type="expression" dxfId="181" priority="186">
      <formula>B470&gt;15</formula>
    </cfRule>
  </conditionalFormatting>
  <conditionalFormatting sqref="C475 E475 G475 I475 K475 M475 O475">
    <cfRule type="expression" dxfId="180" priority="187">
      <formula>B470&gt;15</formula>
    </cfRule>
  </conditionalFormatting>
  <conditionalFormatting sqref="B476 D476 F476 H476 J476 L476 N476">
    <cfRule type="expression" dxfId="179" priority="188">
      <formula>B470&gt;15</formula>
    </cfRule>
  </conditionalFormatting>
  <conditionalFormatting sqref="C476 E476 G476 I476 K476 M476 O476">
    <cfRule type="expression" dxfId="178" priority="189">
      <formula>B475&gt;15</formula>
    </cfRule>
  </conditionalFormatting>
  <conditionalFormatting sqref="B471 D471 F471 H471 J471 L471 N471">
    <cfRule type="expression" dxfId="177" priority="178">
      <formula>B470&gt;15</formula>
    </cfRule>
  </conditionalFormatting>
  <conditionalFormatting sqref="C471 E471 G471 I471 K471 M471 O471">
    <cfRule type="expression" dxfId="176" priority="179">
      <formula>B470&gt;15</formula>
    </cfRule>
  </conditionalFormatting>
  <conditionalFormatting sqref="B513 D513 F513 H513 J513 L513 N513">
    <cfRule type="expression" dxfId="175" priority="174">
      <formula>B506&lt;15</formula>
    </cfRule>
  </conditionalFormatting>
  <conditionalFormatting sqref="B508 D508 F508 H508 J508 L508 N508">
    <cfRule type="expression" dxfId="174" priority="164">
      <formula>B506&lt;15</formula>
    </cfRule>
  </conditionalFormatting>
  <conditionalFormatting sqref="B506:O506">
    <cfRule type="expression" dxfId="173" priority="161">
      <formula>B506&lt;15</formula>
    </cfRule>
  </conditionalFormatting>
  <conditionalFormatting sqref="C508 E508 G508 I508 K508 M508 O508">
    <cfRule type="expression" dxfId="172" priority="165">
      <formula>B506&lt;15</formula>
    </cfRule>
  </conditionalFormatting>
  <conditionalFormatting sqref="C513 E513 G513 I513 K513 M513 O513">
    <cfRule type="expression" dxfId="171" priority="175">
      <formula>B506&lt;15</formula>
    </cfRule>
  </conditionalFormatting>
  <conditionalFormatting sqref="P513">
    <cfRule type="expression" dxfId="170" priority="176">
      <formula>N506&lt;15</formula>
    </cfRule>
  </conditionalFormatting>
  <conditionalFormatting sqref="B509 D509 F509 H509 J509 L509 N509">
    <cfRule type="expression" dxfId="169" priority="166">
      <formula>B506&lt;15</formula>
    </cfRule>
  </conditionalFormatting>
  <conditionalFormatting sqref="C509 E509 G509 I509 K509 M509 O509">
    <cfRule type="expression" dxfId="168" priority="167">
      <formula>B506&lt;15</formula>
    </cfRule>
  </conditionalFormatting>
  <conditionalFormatting sqref="B510 D510 F510 H510 J510 L510 N510">
    <cfRule type="expression" dxfId="167" priority="168">
      <formula>B506&lt;15</formula>
    </cfRule>
  </conditionalFormatting>
  <conditionalFormatting sqref="C510 E510 G510 I510 K510 M510 O510">
    <cfRule type="expression" dxfId="166" priority="169">
      <formula>B506&lt;15</formula>
    </cfRule>
  </conditionalFormatting>
  <conditionalFormatting sqref="B511 D511 F511 H511 J511 L511 N511">
    <cfRule type="expression" dxfId="165" priority="170">
      <formula>B506&lt;15</formula>
    </cfRule>
  </conditionalFormatting>
  <conditionalFormatting sqref="C511 E511 G511 I511 K511 M511 O511">
    <cfRule type="expression" dxfId="164" priority="171">
      <formula>B506&lt;15</formula>
    </cfRule>
  </conditionalFormatting>
  <conditionalFormatting sqref="B512 D512 F512 H512 J512 L512 N512">
    <cfRule type="expression" dxfId="163" priority="172">
      <formula>B506&lt;15</formula>
    </cfRule>
  </conditionalFormatting>
  <conditionalFormatting sqref="C512 E512 G512 I512 K512 M512 O512">
    <cfRule type="expression" dxfId="162" priority="173">
      <formula>B511&lt;15</formula>
    </cfRule>
  </conditionalFormatting>
  <conditionalFormatting sqref="B507 D507 F507 H507 J507 L507 N507">
    <cfRule type="expression" dxfId="161" priority="162">
      <formula>B506&lt;15</formula>
    </cfRule>
  </conditionalFormatting>
  <conditionalFormatting sqref="C507 E507 G507 I507 K507 M507 O507">
    <cfRule type="expression" dxfId="160" priority="163">
      <formula>B506&lt;15</formula>
    </cfRule>
  </conditionalFormatting>
  <conditionalFormatting sqref="B522 D522 F522 H522 J522 L522 N522">
    <cfRule type="expression" dxfId="159" priority="158">
      <formula>B515&lt;15</formula>
    </cfRule>
  </conditionalFormatting>
  <conditionalFormatting sqref="B517 D517 F517 H517 J517 L517 N517">
    <cfRule type="expression" dxfId="158" priority="148">
      <formula>B515&lt;15</formula>
    </cfRule>
  </conditionalFormatting>
  <conditionalFormatting sqref="B515:O515">
    <cfRule type="expression" dxfId="157" priority="145">
      <formula>B515&lt;15</formula>
    </cfRule>
  </conditionalFormatting>
  <conditionalFormatting sqref="C517 E517 G517 I517 K517 M517 O517">
    <cfRule type="expression" dxfId="156" priority="149">
      <formula>B515&lt;15</formula>
    </cfRule>
  </conditionalFormatting>
  <conditionalFormatting sqref="C522 E522 G522 I522 K522 M522 O522">
    <cfRule type="expression" dxfId="155" priority="159">
      <formula>B515&lt;15</formula>
    </cfRule>
  </conditionalFormatting>
  <conditionalFormatting sqref="P522">
    <cfRule type="expression" dxfId="154" priority="160">
      <formula>N515&lt;15</formula>
    </cfRule>
  </conditionalFormatting>
  <conditionalFormatting sqref="B518 D518 F518 H518 J518 L518 N518">
    <cfRule type="expression" dxfId="153" priority="150">
      <formula>B515&lt;15</formula>
    </cfRule>
  </conditionalFormatting>
  <conditionalFormatting sqref="C518 E518 G518 I518 K518 M518 O518">
    <cfRule type="expression" dxfId="152" priority="151">
      <formula>B515&lt;15</formula>
    </cfRule>
  </conditionalFormatting>
  <conditionalFormatting sqref="B519 D519 F519 H519 J519 L519 N519">
    <cfRule type="expression" dxfId="151" priority="152">
      <formula>B515&lt;15</formula>
    </cfRule>
  </conditionalFormatting>
  <conditionalFormatting sqref="C519 E519 G519 I519 K519 M519 O519">
    <cfRule type="expression" dxfId="150" priority="153">
      <formula>B515&lt;15</formula>
    </cfRule>
  </conditionalFormatting>
  <conditionalFormatting sqref="B520 D520 F520 H520 J520 L520 N520">
    <cfRule type="expression" dxfId="149" priority="154">
      <formula>B515&lt;15</formula>
    </cfRule>
  </conditionalFormatting>
  <conditionalFormatting sqref="C520 E520 G520 I520 K520 M520 O520">
    <cfRule type="expression" dxfId="148" priority="155">
      <formula>B515&lt;15</formula>
    </cfRule>
  </conditionalFormatting>
  <conditionalFormatting sqref="B521 D521 F521 H521 J521 L521 N521">
    <cfRule type="expression" dxfId="147" priority="156">
      <formula>B515&lt;15</formula>
    </cfRule>
  </conditionalFormatting>
  <conditionalFormatting sqref="C521 E521 G521 I521 K521 M521 O521">
    <cfRule type="expression" dxfId="146" priority="157">
      <formula>B520&lt;15</formula>
    </cfRule>
  </conditionalFormatting>
  <conditionalFormatting sqref="B516 D516 F516 H516 J516 L516 N516">
    <cfRule type="expression" dxfId="145" priority="146">
      <formula>B515&lt;15</formula>
    </cfRule>
  </conditionalFormatting>
  <conditionalFormatting sqref="C516 E516 G516 I516 K516 M516 O516">
    <cfRule type="expression" dxfId="144" priority="147">
      <formula>B515&lt;15</formula>
    </cfRule>
  </conditionalFormatting>
  <conditionalFormatting sqref="B535 D535 F535 H535 J535 L535 N535">
    <cfRule type="expression" dxfId="143" priority="142">
      <formula>B528&gt;15</formula>
    </cfRule>
  </conditionalFormatting>
  <conditionalFormatting sqref="B530 D530 F530 H530 J530 L530 N530">
    <cfRule type="expression" dxfId="142" priority="132">
      <formula>B528&gt;15</formula>
    </cfRule>
  </conditionalFormatting>
  <conditionalFormatting sqref="B528:O528">
    <cfRule type="expression" dxfId="141" priority="129">
      <formula>B528&gt;15</formula>
    </cfRule>
  </conditionalFormatting>
  <conditionalFormatting sqref="C530 E530 G530 I530 K530 M530 O530">
    <cfRule type="expression" dxfId="140" priority="133">
      <formula>B528&gt;15</formula>
    </cfRule>
  </conditionalFormatting>
  <conditionalFormatting sqref="C535 E535 G535 I535 K535 M535 O535">
    <cfRule type="expression" dxfId="139" priority="143">
      <formula>B528&gt;15</formula>
    </cfRule>
  </conditionalFormatting>
  <conditionalFormatting sqref="P535">
    <cfRule type="expression" dxfId="138" priority="144">
      <formula>N528&gt;15</formula>
    </cfRule>
  </conditionalFormatting>
  <conditionalFormatting sqref="B531 D531 F531 H531 J531 L531 N531">
    <cfRule type="expression" dxfId="137" priority="134">
      <formula>B528&gt;15</formula>
    </cfRule>
  </conditionalFormatting>
  <conditionalFormatting sqref="C531 E531 G531 I531 K531 M531 O531">
    <cfRule type="expression" dxfId="136" priority="135">
      <formula>B528&gt;15</formula>
    </cfRule>
  </conditionalFormatting>
  <conditionalFormatting sqref="B532 D532 F532 H532 J532 L532 N532">
    <cfRule type="expression" dxfId="135" priority="136">
      <formula>B528&gt;15</formula>
    </cfRule>
  </conditionalFormatting>
  <conditionalFormatting sqref="C532 E532 G532 I532 K532 M532 O532">
    <cfRule type="expression" dxfId="134" priority="137">
      <formula>B528&gt;15</formula>
    </cfRule>
  </conditionalFormatting>
  <conditionalFormatting sqref="B533 D533 F533 H533 J533 L533 N533">
    <cfRule type="expression" dxfId="133" priority="138">
      <formula>B528&gt;15</formula>
    </cfRule>
  </conditionalFormatting>
  <conditionalFormatting sqref="C533 E533 G533 I533 K533 M533 O533">
    <cfRule type="expression" dxfId="132" priority="139">
      <formula>B528&gt;15</formula>
    </cfRule>
  </conditionalFormatting>
  <conditionalFormatting sqref="B534 D534 F534 H534 J534 L534 N534">
    <cfRule type="expression" dxfId="131" priority="140">
      <formula>B528&gt;15</formula>
    </cfRule>
  </conditionalFormatting>
  <conditionalFormatting sqref="C534 E534 G534 I534 K534 M534 O534">
    <cfRule type="expression" dxfId="130" priority="141">
      <formula>B533&gt;15</formula>
    </cfRule>
  </conditionalFormatting>
  <conditionalFormatting sqref="B529 D529 F529 H529 J529 L529 N529">
    <cfRule type="expression" dxfId="129" priority="130">
      <formula>B528&gt;15</formula>
    </cfRule>
  </conditionalFormatting>
  <conditionalFormatting sqref="C529 E529 G529 I529 K529 M529 O529">
    <cfRule type="expression" dxfId="128" priority="131">
      <formula>B528&gt;15</formula>
    </cfRule>
  </conditionalFormatting>
  <conditionalFormatting sqref="B571 D571 F571 H571 J571 L571 N571">
    <cfRule type="expression" dxfId="127" priority="126">
      <formula>B564&lt;15</formula>
    </cfRule>
  </conditionalFormatting>
  <conditionalFormatting sqref="B566 D566 F566 H566 J566 L566 N566">
    <cfRule type="expression" dxfId="126" priority="116">
      <formula>B564&lt;15</formula>
    </cfRule>
  </conditionalFormatting>
  <conditionalFormatting sqref="B564:O564">
    <cfRule type="expression" dxfId="125" priority="113">
      <formula>B564&lt;15</formula>
    </cfRule>
  </conditionalFormatting>
  <conditionalFormatting sqref="C566 E566 G566 I566 K566 M566 O566">
    <cfRule type="expression" dxfId="124" priority="117">
      <formula>B564&lt;15</formula>
    </cfRule>
  </conditionalFormatting>
  <conditionalFormatting sqref="C571 E571 G571 I571 K571 M571 O571">
    <cfRule type="expression" dxfId="123" priority="127">
      <formula>B564&lt;15</formula>
    </cfRule>
  </conditionalFormatting>
  <conditionalFormatting sqref="P571">
    <cfRule type="expression" dxfId="122" priority="128">
      <formula>N564&lt;15</formula>
    </cfRule>
  </conditionalFormatting>
  <conditionalFormatting sqref="B567 D567 F567 H567 J567 L567 N567">
    <cfRule type="expression" dxfId="121" priority="118">
      <formula>B564&lt;15</formula>
    </cfRule>
  </conditionalFormatting>
  <conditionalFormatting sqref="C567 E567 G567 I567 K567 M567 O567">
    <cfRule type="expression" dxfId="120" priority="119">
      <formula>B564&lt;15</formula>
    </cfRule>
  </conditionalFormatting>
  <conditionalFormatting sqref="B568 D568 F568 H568 J568 L568 N568">
    <cfRule type="expression" dxfId="119" priority="120">
      <formula>B564&lt;15</formula>
    </cfRule>
  </conditionalFormatting>
  <conditionalFormatting sqref="C568 E568 G568 I568 K568 M568 O568">
    <cfRule type="expression" dxfId="118" priority="121">
      <formula>B564&lt;15</formula>
    </cfRule>
  </conditionalFormatting>
  <conditionalFormatting sqref="B569 D569 F569 H569 J569 L569 N569">
    <cfRule type="expression" dxfId="117" priority="122">
      <formula>B564&lt;15</formula>
    </cfRule>
  </conditionalFormatting>
  <conditionalFormatting sqref="C569 E569 G569 I569 K569 M569 O569">
    <cfRule type="expression" dxfId="116" priority="123">
      <formula>B564&lt;15</formula>
    </cfRule>
  </conditionalFormatting>
  <conditionalFormatting sqref="B570 D570 F570 H570 J570 L570 N570">
    <cfRule type="expression" dxfId="115" priority="124">
      <formula>B564&lt;15</formula>
    </cfRule>
  </conditionalFormatting>
  <conditionalFormatting sqref="C570 E570 G570 I570 K570 M570 O570">
    <cfRule type="expression" dxfId="114" priority="125">
      <formula>B569&lt;15</formula>
    </cfRule>
  </conditionalFormatting>
  <conditionalFormatting sqref="B565 D565 F565 H565 J565 L565 N565">
    <cfRule type="expression" dxfId="113" priority="114">
      <formula>B564&lt;15</formula>
    </cfRule>
  </conditionalFormatting>
  <conditionalFormatting sqref="C565 E565 G565 I565 K565 M565 O565">
    <cfRule type="expression" dxfId="112" priority="115">
      <formula>B564&lt;15</formula>
    </cfRule>
  </conditionalFormatting>
  <conditionalFormatting sqref="B580 D580 F580 H580 J580 L580 N580">
    <cfRule type="expression" dxfId="111" priority="110">
      <formula>B573&lt;15</formula>
    </cfRule>
  </conditionalFormatting>
  <conditionalFormatting sqref="B575 D575 F575 H575 J575 L575 N575">
    <cfRule type="expression" dxfId="110" priority="100">
      <formula>B573&lt;15</formula>
    </cfRule>
  </conditionalFormatting>
  <conditionalFormatting sqref="B573:O573">
    <cfRule type="expression" dxfId="109" priority="97">
      <formula>B573&lt;15</formula>
    </cfRule>
  </conditionalFormatting>
  <conditionalFormatting sqref="C575 E575 G575 I575 K575 M575 O575">
    <cfRule type="expression" dxfId="108" priority="101">
      <formula>B573&lt;15</formula>
    </cfRule>
  </conditionalFormatting>
  <conditionalFormatting sqref="C580 E580 G580 I580 K580 M580 O580">
    <cfRule type="expression" dxfId="107" priority="111">
      <formula>B573&lt;15</formula>
    </cfRule>
  </conditionalFormatting>
  <conditionalFormatting sqref="P580">
    <cfRule type="expression" dxfId="106" priority="112">
      <formula>N573&lt;15</formula>
    </cfRule>
  </conditionalFormatting>
  <conditionalFormatting sqref="B576 D576 F576 H576 J576 L576 N576">
    <cfRule type="expression" dxfId="105" priority="102">
      <formula>B573&lt;15</formula>
    </cfRule>
  </conditionalFormatting>
  <conditionalFormatting sqref="C576 E576 G576 I576 K576 M576 O576">
    <cfRule type="expression" dxfId="104" priority="103">
      <formula>B573&lt;15</formula>
    </cfRule>
  </conditionalFormatting>
  <conditionalFormatting sqref="B577 D577 F577 H577 J577 L577 N577">
    <cfRule type="expression" dxfId="103" priority="104">
      <formula>B573&lt;15</formula>
    </cfRule>
  </conditionalFormatting>
  <conditionalFormatting sqref="C577 E577 G577 I577 K577 M577 O577">
    <cfRule type="expression" dxfId="102" priority="105">
      <formula>B573&lt;15</formula>
    </cfRule>
  </conditionalFormatting>
  <conditionalFormatting sqref="B578 D578 F578 H578 J578 L578 N578">
    <cfRule type="expression" dxfId="101" priority="106">
      <formula>B573&lt;15</formula>
    </cfRule>
  </conditionalFormatting>
  <conditionalFormatting sqref="C578 E578 G578 I578 K578 M578 O578">
    <cfRule type="expression" dxfId="100" priority="107">
      <formula>B573&lt;15</formula>
    </cfRule>
  </conditionalFormatting>
  <conditionalFormatting sqref="B579 D579 F579 H579 J579 L579 N579">
    <cfRule type="expression" dxfId="99" priority="108">
      <formula>B573&lt;15</formula>
    </cfRule>
  </conditionalFormatting>
  <conditionalFormatting sqref="C579 E579 G579 I579 K579 M579 O579">
    <cfRule type="expression" dxfId="98" priority="109">
      <formula>B578&lt;15</formula>
    </cfRule>
  </conditionalFormatting>
  <conditionalFormatting sqref="B574 D574 F574 H574 J574 L574 N574">
    <cfRule type="expression" dxfId="97" priority="98">
      <formula>B573&lt;15</formula>
    </cfRule>
  </conditionalFormatting>
  <conditionalFormatting sqref="C574 E574 G574 I574 K574 M574 O574">
    <cfRule type="expression" dxfId="96" priority="99">
      <formula>B573&lt;15</formula>
    </cfRule>
  </conditionalFormatting>
  <conditionalFormatting sqref="B593 D593 F593 H593 J593 L593 N593">
    <cfRule type="expression" dxfId="95" priority="94">
      <formula>B586&gt;15</formula>
    </cfRule>
  </conditionalFormatting>
  <conditionalFormatting sqref="B588 D588 F588 H588 J588 L588 N588">
    <cfRule type="expression" dxfId="94" priority="84">
      <formula>B586&gt;15</formula>
    </cfRule>
  </conditionalFormatting>
  <conditionalFormatting sqref="B586:O586">
    <cfRule type="expression" dxfId="93" priority="81">
      <formula>B586&gt;15</formula>
    </cfRule>
  </conditionalFormatting>
  <conditionalFormatting sqref="C588 E588 G588 I588 K588 M588 O588">
    <cfRule type="expression" dxfId="92" priority="85">
      <formula>B586&gt;15</formula>
    </cfRule>
  </conditionalFormatting>
  <conditionalFormatting sqref="C593 E593 G593 I593 K593 M593 O593">
    <cfRule type="expression" dxfId="91" priority="95">
      <formula>B586&gt;15</formula>
    </cfRule>
  </conditionalFormatting>
  <conditionalFormatting sqref="P593">
    <cfRule type="expression" dxfId="90" priority="96">
      <formula>N586&gt;15</formula>
    </cfRule>
  </conditionalFormatting>
  <conditionalFormatting sqref="B589 D589 F589 H589 J589 L589 N589">
    <cfRule type="expression" dxfId="89" priority="86">
      <formula>B586&gt;15</formula>
    </cfRule>
  </conditionalFormatting>
  <conditionalFormatting sqref="C589 E589 G589 I589 K589 M589 O589">
    <cfRule type="expression" dxfId="88" priority="87">
      <formula>B586&gt;15</formula>
    </cfRule>
  </conditionalFormatting>
  <conditionalFormatting sqref="B590 D590 F590 H590 J590 L590 N590">
    <cfRule type="expression" dxfId="87" priority="88">
      <formula>B586&gt;15</formula>
    </cfRule>
  </conditionalFormatting>
  <conditionalFormatting sqref="C590 E590 G590 I590 K590 M590 O590">
    <cfRule type="expression" dxfId="86" priority="89">
      <formula>B586&gt;15</formula>
    </cfRule>
  </conditionalFormatting>
  <conditionalFormatting sqref="B591 D591 F591 H591 J591 L591 N591">
    <cfRule type="expression" dxfId="85" priority="90">
      <formula>B586&gt;15</formula>
    </cfRule>
  </conditionalFormatting>
  <conditionalFormatting sqref="C591 E591 G591 I591 K591 M591 O591">
    <cfRule type="expression" dxfId="84" priority="91">
      <formula>B586&gt;15</formula>
    </cfRule>
  </conditionalFormatting>
  <conditionalFormatting sqref="B592 D592 F592 H592 J592 L592 N592">
    <cfRule type="expression" dxfId="83" priority="92">
      <formula>B586&gt;15</formula>
    </cfRule>
  </conditionalFormatting>
  <conditionalFormatting sqref="C592 E592 G592 I592 K592 M592 O592">
    <cfRule type="expression" dxfId="82" priority="93">
      <formula>B591&gt;15</formula>
    </cfRule>
  </conditionalFormatting>
  <conditionalFormatting sqref="B587 D587 F587 H587 J587 L587 N587">
    <cfRule type="expression" dxfId="81" priority="82">
      <formula>B586&gt;15</formula>
    </cfRule>
  </conditionalFormatting>
  <conditionalFormatting sqref="C587 E587 G587 I587 K587 M587 O587">
    <cfRule type="expression" dxfId="80" priority="83">
      <formula>B586&gt;15</formula>
    </cfRule>
  </conditionalFormatting>
  <conditionalFormatting sqref="B629 D629 F629 H629 J629 L629 N629">
    <cfRule type="expression" dxfId="79" priority="78">
      <formula>B622&lt;15</formula>
    </cfRule>
  </conditionalFormatting>
  <conditionalFormatting sqref="B624 D624 F624 H624 J624 L624 N624">
    <cfRule type="expression" dxfId="78" priority="68">
      <formula>B622&lt;15</formula>
    </cfRule>
  </conditionalFormatting>
  <conditionalFormatting sqref="B622:O622">
    <cfRule type="expression" dxfId="77" priority="65">
      <formula>B622&lt;15</formula>
    </cfRule>
  </conditionalFormatting>
  <conditionalFormatting sqref="C624 E624 G624 I624 K624 M624 O624">
    <cfRule type="expression" dxfId="76" priority="69">
      <formula>B622&lt;15</formula>
    </cfRule>
  </conditionalFormatting>
  <conditionalFormatting sqref="C629 E629 G629 I629 K629 M629 O629">
    <cfRule type="expression" dxfId="75" priority="79">
      <formula>B622&lt;15</formula>
    </cfRule>
  </conditionalFormatting>
  <conditionalFormatting sqref="P629">
    <cfRule type="expression" dxfId="74" priority="80">
      <formula>N622&lt;15</formula>
    </cfRule>
  </conditionalFormatting>
  <conditionalFormatting sqref="B625 D625 F625 H625 J625 L625 N625">
    <cfRule type="expression" dxfId="73" priority="70">
      <formula>B622&lt;15</formula>
    </cfRule>
  </conditionalFormatting>
  <conditionalFormatting sqref="C625 E625 G625 I625 K625 M625 O625">
    <cfRule type="expression" dxfId="72" priority="71">
      <formula>B622&lt;15</formula>
    </cfRule>
  </conditionalFormatting>
  <conditionalFormatting sqref="B626 D626 F626 H626 J626 L626 N626">
    <cfRule type="expression" dxfId="71" priority="72">
      <formula>B622&lt;15</formula>
    </cfRule>
  </conditionalFormatting>
  <conditionalFormatting sqref="C626 E626 G626 I626 K626 M626 O626">
    <cfRule type="expression" dxfId="70" priority="73">
      <formula>B622&lt;15</formula>
    </cfRule>
  </conditionalFormatting>
  <conditionalFormatting sqref="B627 D627 F627 H627 J627 L627 N627">
    <cfRule type="expression" dxfId="69" priority="74">
      <formula>B622&lt;15</formula>
    </cfRule>
  </conditionalFormatting>
  <conditionalFormatting sqref="C627 E627 G627 I627 K627 M627 O627">
    <cfRule type="expression" dxfId="68" priority="75">
      <formula>B622&lt;15</formula>
    </cfRule>
  </conditionalFormatting>
  <conditionalFormatting sqref="B628 D628 F628 H628 J628 L628 N628">
    <cfRule type="expression" dxfId="67" priority="76">
      <formula>B622&lt;15</formula>
    </cfRule>
  </conditionalFormatting>
  <conditionalFormatting sqref="C628 E628 G628 I628 K628 M628 O628">
    <cfRule type="expression" dxfId="66" priority="77">
      <formula>B627&lt;15</formula>
    </cfRule>
  </conditionalFormatting>
  <conditionalFormatting sqref="B623 D623 F623 H623 J623 L623 N623">
    <cfRule type="expression" dxfId="65" priority="66">
      <formula>B622&lt;15</formula>
    </cfRule>
  </conditionalFormatting>
  <conditionalFormatting sqref="C623 E623 G623 I623 K623 M623 O623">
    <cfRule type="expression" dxfId="64" priority="67">
      <formula>B622&lt;15</formula>
    </cfRule>
  </conditionalFormatting>
  <conditionalFormatting sqref="B638 D638 F638 H638 J638 L638 N638">
    <cfRule type="expression" dxfId="63" priority="62">
      <formula>B631&lt;15</formula>
    </cfRule>
  </conditionalFormatting>
  <conditionalFormatting sqref="B633 D633 F633 H633 J633 L633 N633">
    <cfRule type="expression" dxfId="62" priority="52">
      <formula>B631&lt;15</formula>
    </cfRule>
  </conditionalFormatting>
  <conditionalFormatting sqref="B631:O631">
    <cfRule type="expression" dxfId="61" priority="49">
      <formula>B631&lt;15</formula>
    </cfRule>
  </conditionalFormatting>
  <conditionalFormatting sqref="C633 E633 G633 I633 K633 M633 O633">
    <cfRule type="expression" dxfId="60" priority="53">
      <formula>B631&lt;15</formula>
    </cfRule>
  </conditionalFormatting>
  <conditionalFormatting sqref="C638 E638 G638 I638 K638 M638 O638">
    <cfRule type="expression" dxfId="59" priority="63">
      <formula>B631&lt;15</formula>
    </cfRule>
  </conditionalFormatting>
  <conditionalFormatting sqref="P638">
    <cfRule type="expression" dxfId="58" priority="64">
      <formula>N631&lt;15</formula>
    </cfRule>
  </conditionalFormatting>
  <conditionalFormatting sqref="B634 D634 F634 H634 J634 L634 N634">
    <cfRule type="expression" dxfId="57" priority="54">
      <formula>B631&lt;15</formula>
    </cfRule>
  </conditionalFormatting>
  <conditionalFormatting sqref="C634 E634 G634 I634 K634 M634 O634">
    <cfRule type="expression" dxfId="56" priority="55">
      <formula>B631&lt;15</formula>
    </cfRule>
  </conditionalFormatting>
  <conditionalFormatting sqref="B635 D635 F635 H635 J635 L635 N635">
    <cfRule type="expression" dxfId="55" priority="56">
      <formula>B631&lt;15</formula>
    </cfRule>
  </conditionalFormatting>
  <conditionalFormatting sqref="C635 E635 G635 I635 K635 M635 O635">
    <cfRule type="expression" dxfId="54" priority="57">
      <formula>B631&lt;15</formula>
    </cfRule>
  </conditionalFormatting>
  <conditionalFormatting sqref="B636 D636 F636 H636 J636 L636 N636">
    <cfRule type="expression" dxfId="53" priority="58">
      <formula>B631&lt;15</formula>
    </cfRule>
  </conditionalFormatting>
  <conditionalFormatting sqref="C636 E636 G636 I636 K636 M636 O636">
    <cfRule type="expression" dxfId="52" priority="59">
      <formula>B631&lt;15</formula>
    </cfRule>
  </conditionalFormatting>
  <conditionalFormatting sqref="B637 D637 F637 H637 J637 L637 N637">
    <cfRule type="expression" dxfId="51" priority="60">
      <formula>B631&lt;15</formula>
    </cfRule>
  </conditionalFormatting>
  <conditionalFormatting sqref="C637 E637 G637 I637 K637 M637 O637">
    <cfRule type="expression" dxfId="50" priority="61">
      <formula>B636&lt;15</formula>
    </cfRule>
  </conditionalFormatting>
  <conditionalFormatting sqref="B632 D632 F632 H632 J632 L632 N632">
    <cfRule type="expression" dxfId="49" priority="50">
      <formula>B631&lt;15</formula>
    </cfRule>
  </conditionalFormatting>
  <conditionalFormatting sqref="C632 E632 G632 I632 K632 M632 O632">
    <cfRule type="expression" dxfId="48" priority="51">
      <formula>B631&lt;15</formula>
    </cfRule>
  </conditionalFormatting>
  <conditionalFormatting sqref="B651 D651 F651 H651 J651 L651 N651">
    <cfRule type="expression" dxfId="47" priority="46">
      <formula>B644&gt;15</formula>
    </cfRule>
  </conditionalFormatting>
  <conditionalFormatting sqref="B646 D646 F646 H646 J646 L646 N646">
    <cfRule type="expression" dxfId="46" priority="36">
      <formula>B644&gt;15</formula>
    </cfRule>
  </conditionalFormatting>
  <conditionalFormatting sqref="B644:O644">
    <cfRule type="expression" dxfId="45" priority="33">
      <formula>B644&gt;15</formula>
    </cfRule>
  </conditionalFormatting>
  <conditionalFormatting sqref="C646 E646 G646 I646 K646 M646 O646">
    <cfRule type="expression" dxfId="44" priority="37">
      <formula>B644&gt;15</formula>
    </cfRule>
  </conditionalFormatting>
  <conditionalFormatting sqref="C651 E651 G651 I651 K651 M651 O651">
    <cfRule type="expression" dxfId="43" priority="47">
      <formula>B644&gt;15</formula>
    </cfRule>
  </conditionalFormatting>
  <conditionalFormatting sqref="P651">
    <cfRule type="expression" dxfId="42" priority="48">
      <formula>N644&gt;15</formula>
    </cfRule>
  </conditionalFormatting>
  <conditionalFormatting sqref="B647 D647 F647 H647 J647 L647 N647">
    <cfRule type="expression" dxfId="41" priority="38">
      <formula>B644&gt;15</formula>
    </cfRule>
  </conditionalFormatting>
  <conditionalFormatting sqref="C647 E647 G647 I647 K647 M647 O647">
    <cfRule type="expression" dxfId="40" priority="39">
      <formula>B644&gt;15</formula>
    </cfRule>
  </conditionalFormatting>
  <conditionalFormatting sqref="B648 D648 F648 H648 J648 L648 N648">
    <cfRule type="expression" dxfId="39" priority="40">
      <formula>B644&gt;15</formula>
    </cfRule>
  </conditionalFormatting>
  <conditionalFormatting sqref="C648 E648 G648 I648 K648 M648 O648">
    <cfRule type="expression" dxfId="38" priority="41">
      <formula>B644&gt;15</formula>
    </cfRule>
  </conditionalFormatting>
  <conditionalFormatting sqref="B649 D649 F649 H649 J649 L649 N649">
    <cfRule type="expression" dxfId="37" priority="42">
      <formula>B644&gt;15</formula>
    </cfRule>
  </conditionalFormatting>
  <conditionalFormatting sqref="C649 E649 G649 I649 K649 M649 O649">
    <cfRule type="expression" dxfId="36" priority="43">
      <formula>B644&gt;15</formula>
    </cfRule>
  </conditionalFormatting>
  <conditionalFormatting sqref="B650 D650 F650 H650 J650 L650 N650">
    <cfRule type="expression" dxfId="35" priority="44">
      <formula>B644&gt;15</formula>
    </cfRule>
  </conditionalFormatting>
  <conditionalFormatting sqref="C650 E650 G650 I650 K650 M650 O650">
    <cfRule type="expression" dxfId="34" priority="45">
      <formula>B649&gt;15</formula>
    </cfRule>
  </conditionalFormatting>
  <conditionalFormatting sqref="B645 D645 F645 H645 J645 L645 N645">
    <cfRule type="expression" dxfId="33" priority="34">
      <formula>B644&gt;15</formula>
    </cfRule>
  </conditionalFormatting>
  <conditionalFormatting sqref="C645 E645 G645 I645 K645 M645 O645">
    <cfRule type="expression" dxfId="32" priority="35">
      <formula>B644&gt;15</formula>
    </cfRule>
  </conditionalFormatting>
  <conditionalFormatting sqref="B687 D687 F687 H687 J687 L687 N687">
    <cfRule type="expression" dxfId="31" priority="30">
      <formula>B680&lt;15</formula>
    </cfRule>
  </conditionalFormatting>
  <conditionalFormatting sqref="B682 D682 F682 H682 J682 L682 N682">
    <cfRule type="expression" dxfId="30" priority="20">
      <formula>B680&lt;15</formula>
    </cfRule>
  </conditionalFormatting>
  <conditionalFormatting sqref="B680:O680">
    <cfRule type="expression" dxfId="29" priority="17">
      <formula>B680&lt;15</formula>
    </cfRule>
  </conditionalFormatting>
  <conditionalFormatting sqref="C682 E682 G682 I682 K682 M682 O682">
    <cfRule type="expression" dxfId="28" priority="21">
      <formula>B680&lt;15</formula>
    </cfRule>
  </conditionalFormatting>
  <conditionalFormatting sqref="C687 E687 G687 I687 K687 M687 O687">
    <cfRule type="expression" dxfId="27" priority="31">
      <formula>B680&lt;15</formula>
    </cfRule>
  </conditionalFormatting>
  <conditionalFormatting sqref="P687">
    <cfRule type="expression" dxfId="26" priority="32">
      <formula>N680&lt;15</formula>
    </cfRule>
  </conditionalFormatting>
  <conditionalFormatting sqref="B683 D683 F683 H683 J683 L683 N683">
    <cfRule type="expression" dxfId="25" priority="22">
      <formula>B680&lt;15</formula>
    </cfRule>
  </conditionalFormatting>
  <conditionalFormatting sqref="C683 E683 G683 I683 K683 M683 O683">
    <cfRule type="expression" dxfId="24" priority="23">
      <formula>B680&lt;15</formula>
    </cfRule>
  </conditionalFormatting>
  <conditionalFormatting sqref="B684 D684 F684 H684 J684 L684 N684">
    <cfRule type="expression" dxfId="23" priority="24">
      <formula>B680&lt;15</formula>
    </cfRule>
  </conditionalFormatting>
  <conditionalFormatting sqref="C684 E684 G684 I684 K684 M684 O684">
    <cfRule type="expression" dxfId="22" priority="25">
      <formula>B680&lt;15</formula>
    </cfRule>
  </conditionalFormatting>
  <conditionalFormatting sqref="B685 D685 F685 H685 J685 L685 N685">
    <cfRule type="expression" dxfId="21" priority="26">
      <formula>B680&lt;15</formula>
    </cfRule>
  </conditionalFormatting>
  <conditionalFormatting sqref="C685 E685 G685 I685 K685 M685 O685">
    <cfRule type="expression" dxfId="20" priority="27">
      <formula>B680&lt;15</formula>
    </cfRule>
  </conditionalFormatting>
  <conditionalFormatting sqref="B686 D686 F686 H686 J686 L686 N686">
    <cfRule type="expression" dxfId="19" priority="28">
      <formula>B680&lt;15</formula>
    </cfRule>
  </conditionalFormatting>
  <conditionalFormatting sqref="C686 E686 G686 I686 K686 M686 O686">
    <cfRule type="expression" dxfId="18" priority="29">
      <formula>B685&lt;15</formula>
    </cfRule>
  </conditionalFormatting>
  <conditionalFormatting sqref="B681 D681 F681 H681 J681 L681 N681">
    <cfRule type="expression" dxfId="17" priority="18">
      <formula>B680&lt;15</formula>
    </cfRule>
  </conditionalFormatting>
  <conditionalFormatting sqref="C681 E681 G681 I681 K681 M681 O681">
    <cfRule type="expression" dxfId="16" priority="19">
      <formula>B680&lt;15</formula>
    </cfRule>
  </conditionalFormatting>
  <conditionalFormatting sqref="B696 D696 F696 H696 J696 L696 N696">
    <cfRule type="expression" dxfId="15" priority="14">
      <formula>B689&lt;15</formula>
    </cfRule>
  </conditionalFormatting>
  <conditionalFormatting sqref="B691 D691 F691 H691 J691 L691 N691">
    <cfRule type="expression" dxfId="14" priority="4">
      <formula>B689&lt;15</formula>
    </cfRule>
  </conditionalFormatting>
  <conditionalFormatting sqref="B689:O689">
    <cfRule type="expression" dxfId="13" priority="1">
      <formula>B689&lt;15</formula>
    </cfRule>
  </conditionalFormatting>
  <conditionalFormatting sqref="C691 E691 G691 I691 K691 M691 O691">
    <cfRule type="expression" dxfId="12" priority="5">
      <formula>B689&lt;15</formula>
    </cfRule>
  </conditionalFormatting>
  <conditionalFormatting sqref="C696 E696 G696 I696 K696 M696 O696">
    <cfRule type="expression" dxfId="11" priority="15">
      <formula>B689&lt;15</formula>
    </cfRule>
  </conditionalFormatting>
  <conditionalFormatting sqref="P696">
    <cfRule type="expression" dxfId="10" priority="16">
      <formula>N689&lt;15</formula>
    </cfRule>
  </conditionalFormatting>
  <conditionalFormatting sqref="B692 D692 F692 H692 J692 L692 N692">
    <cfRule type="expression" dxfId="9" priority="6">
      <formula>B689&lt;15</formula>
    </cfRule>
  </conditionalFormatting>
  <conditionalFormatting sqref="C692 E692 G692 I692 K692 M692 O692">
    <cfRule type="expression" dxfId="8" priority="7">
      <formula>B689&lt;15</formula>
    </cfRule>
  </conditionalFormatting>
  <conditionalFormatting sqref="B693 D693 F693 H693 J693 L693 N693">
    <cfRule type="expression" dxfId="7" priority="8">
      <formula>B689&lt;15</formula>
    </cfRule>
  </conditionalFormatting>
  <conditionalFormatting sqref="C693 E693 G693 I693 K693 M693 O693">
    <cfRule type="expression" dxfId="6" priority="9">
      <formula>B689&lt;15</formula>
    </cfRule>
  </conditionalFormatting>
  <conditionalFormatting sqref="B694 D694 F694 H694 J694 L694 N694">
    <cfRule type="expression" dxfId="5" priority="10">
      <formula>B689&lt;15</formula>
    </cfRule>
  </conditionalFormatting>
  <conditionalFormatting sqref="C694 E694 G694 I694 K694 M694 O694">
    <cfRule type="expression" dxfId="4" priority="11">
      <formula>B689&lt;15</formula>
    </cfRule>
  </conditionalFormatting>
  <conditionalFormatting sqref="B695 D695 F695 H695 J695 L695 N695">
    <cfRule type="expression" dxfId="3" priority="12">
      <formula>B689&lt;15</formula>
    </cfRule>
  </conditionalFormatting>
  <conditionalFormatting sqref="C695 E695 G695 I695 K695 M695 O695">
    <cfRule type="expression" dxfId="2" priority="13">
      <formula>B694&lt;15</formula>
    </cfRule>
  </conditionalFormatting>
  <conditionalFormatting sqref="B690 D690 F690 H690 J690 L690 N690">
    <cfRule type="expression" dxfId="1" priority="2">
      <formula>B689&lt;15</formula>
    </cfRule>
  </conditionalFormatting>
  <conditionalFormatting sqref="C690 E690 G690 I690 K690 M690 O690">
    <cfRule type="expression" dxfId="0" priority="3">
      <formula>B689&lt;15</formula>
    </cfRule>
  </conditionalFormatting>
  <printOptions horizontalCentered="1" verticalCentered="1"/>
  <pageMargins left="0.5" right="0.5" top="0.7" bottom="0.75" header="0.3" footer="0.3"/>
  <pageSetup paperSize="9" scale="80" fitToHeight="12" orientation="landscape" r:id="rId1"/>
  <rowBreaks count="11" manualBreakCount="11">
    <brk id="58" min="1" max="15" man="1"/>
    <brk id="116" min="1" max="15" man="1"/>
    <brk id="174" min="1" max="15" man="1"/>
    <brk id="232" min="1" max="15" man="1"/>
    <brk id="290" min="1" max="15" man="1"/>
    <brk id="348" min="1" max="15" man="1"/>
    <brk id="406" min="1" max="15" man="1"/>
    <brk id="464" min="1" max="15" man="1"/>
    <brk id="522" min="1" max="15" man="1"/>
    <brk id="580" min="1" max="15" man="1"/>
    <brk id="638" min="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3</vt:i4>
      </vt:variant>
    </vt:vector>
  </HeadingPairs>
  <TitlesOfParts>
    <vt:vector size="4" baseType="lpstr">
      <vt:lpstr>Calendário de Despesas</vt:lpstr>
      <vt:lpstr>'Calendário de Despesas'!Área_de_Impressão</vt:lpstr>
      <vt:lpstr>InícioDoMês</vt:lpstr>
      <vt:lpstr>'Calendário de Despesas'!Mês1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terms:modified xsi:type="dcterms:W3CDTF">2018-04-08T07:04:09Z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