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TG\Desktop\PTG\"/>
    </mc:Choice>
  </mc:AlternateContent>
  <bookViews>
    <workbookView xWindow="0" yWindow="900" windowWidth="20490" windowHeight="7515" tabRatio="741"/>
  </bookViews>
  <sheets>
    <sheet name="Jan" sheetId="1" r:id="rId1"/>
    <sheet name="Fev" sheetId="6" r:id="rId2"/>
    <sheet name="Mar" sheetId="7" r:id="rId3"/>
    <sheet name="Abr" sheetId="8" r:id="rId4"/>
    <sheet name="Mai" sheetId="9" r:id="rId5"/>
    <sheet name="Jun" sheetId="10" r:id="rId6"/>
    <sheet name="Jul" sheetId="11" r:id="rId7"/>
    <sheet name="Ago" sheetId="12" r:id="rId8"/>
    <sheet name="Set" sheetId="13" r:id="rId9"/>
    <sheet name="Out" sheetId="14" r:id="rId10"/>
    <sheet name="Nov" sheetId="15" r:id="rId11"/>
    <sheet name="Dez" sheetId="16" r:id="rId12"/>
  </sheets>
  <definedNames>
    <definedName name="AbrDom1">DATE(AnoDoCalendário,4,1)-WEEKDAY(DATE(AnoDoCalendário,4,1))+1</definedName>
    <definedName name="AgoDom1">DATE(AnoDoCalendário,8,1)-WEEKDAY(DATE(AnoDoCalendário,8,1))+1</definedName>
    <definedName name="AnoDoCalendário">Jan!$N$2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10">Nov!$A$1:$N$33</definedName>
    <definedName name="DezembroDom1">DATE(AnoDoCalendário,12,1)-WEEKDAY(DATE(AnoDoCalendário,12,1))+1</definedName>
    <definedName name="DiasDeTarefas" localSheetId="3">Abr!$L$4:$L$33</definedName>
    <definedName name="DiasDeTarefas" localSheetId="7">Ago!$L$4:$L$33</definedName>
    <definedName name="DiasDeTarefas" localSheetId="11">Dez!$L$4:$L$33</definedName>
    <definedName name="DiasDeTarefas" localSheetId="1">Fev!$L$4:$L$33</definedName>
    <definedName name="DiasDeTarefas" localSheetId="6">Jul!$L$4:$L$33</definedName>
    <definedName name="DiasDeTarefas" localSheetId="5">Jun!$L$4:$L$33</definedName>
    <definedName name="DiasDeTarefas" localSheetId="4">Mai!$L$4:$L$33</definedName>
    <definedName name="DiasDeTarefas" localSheetId="2">Mar!$L$4:$L$33</definedName>
    <definedName name="DiasDeTarefas" localSheetId="10">Nov!$L$4:$L$33</definedName>
    <definedName name="DiasDeTarefas" localSheetId="9">Out!$L$4:$L$33</definedName>
    <definedName name="DiasDeTarefas" localSheetId="8">Set!$L$4:$L$33</definedName>
    <definedName name="DiasDeTarefas">Jan!$L$4:$L$33</definedName>
    <definedName name="FevereiroDom1">DATE(AnoDoCalendário,2,1)-WEEKDAY(DATE(AnoDoCalendário,2,1))+1</definedName>
    <definedName name="JanDom1">DATE(AnoDoCalendário,1,1)-WEEKDAY(DATE(AnoDoCalendário,1,1))+1</definedName>
    <definedName name="JulDom1">DATE(AnoDoCalendário,7,1)-WEEKDAY(DATE(AnoDoCalendário,7,1))+1</definedName>
    <definedName name="JunDom1">DATE(AnoDoCalendário,6,1)-WEEKDAY(DATE(AnoDoCalendário,6,1))+1</definedName>
    <definedName name="MaiDom1">DATE(AnoDoCalendário,5,1)-WEEKDAY(DATE(AnoDoCalendário,5,1))+1</definedName>
    <definedName name="MarDom1">DATE(AnoDoCalendário,3,1)-WEEKDAY(DATE(AnoDoCalendário,3,1))+1</definedName>
    <definedName name="NovDom1">DATE(AnoDoCalendário,11,1)-WEEKDAY(DATE(AnoDoCalendário,11,1))+1</definedName>
    <definedName name="OutDom1">DATE(AnoDoCalendário,10,1)-WEEKDAY(DATE(AnoDoCalendário,10,1))+1</definedName>
    <definedName name="SetDom1">DATE(AnoDoCalendário,9,1)-WEEKDAY(DATE(AnoDoCalendário,9,1))+1</definedName>
    <definedName name="TabelaDatasImportantes" localSheetId="3">Abr!$L$4:$M$8</definedName>
    <definedName name="TabelaDatasImportantes" localSheetId="7">Ago!$L$4:$M$8</definedName>
    <definedName name="TabelaDatasImportantes" localSheetId="11">Dez!$L$4:$M$8</definedName>
    <definedName name="TabelaDatasImportantes" localSheetId="1">Fev!$L$4:$M$8</definedName>
    <definedName name="TabelaDatasImportantes" localSheetId="6">Jul!$L$4:$M$8</definedName>
    <definedName name="TabelaDatasImportantes" localSheetId="5">Jun!$L$4:$M$8</definedName>
    <definedName name="TabelaDatasImportantes" localSheetId="4">Mai!$L$4:$M$8</definedName>
    <definedName name="TabelaDatasImportantes" localSheetId="2">Mar!$L$4:$M$8</definedName>
    <definedName name="TabelaDatasImportantes" localSheetId="10">Nov!$L$4:$M$8</definedName>
    <definedName name="TabelaDatasImportantes" localSheetId="9">Out!$L$4:$M$8</definedName>
    <definedName name="TabelaDatasImportantes" localSheetId="8">Set!$L$4:$M$8</definedName>
    <definedName name="TabelaDatasImportantes">Jan!$L$4:$M$8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N2" i="16"/>
  <c r="N2" i="15"/>
  <c r="N2" i="14"/>
  <c r="N2" i="13"/>
  <c r="N2" i="12"/>
  <c r="N2" i="11"/>
  <c r="N2" i="10"/>
  <c r="N2" i="9"/>
  <c r="N2" i="8"/>
  <c r="N2" i="7"/>
  <c r="N2" i="6"/>
</calcChain>
</file>

<file path=xl/sharedStrings.xml><?xml version="1.0" encoding="utf-8"?>
<sst xmlns="http://schemas.openxmlformats.org/spreadsheetml/2006/main" count="555" uniqueCount="36">
  <si>
    <t>JAN</t>
  </si>
  <si>
    <t>HORÁRIO SEMANAL</t>
  </si>
  <si>
    <t>SEG</t>
  </si>
  <si>
    <t>8:00</t>
  </si>
  <si>
    <t>Francês</t>
  </si>
  <si>
    <t>10:00</t>
  </si>
  <si>
    <t>Matemática</t>
  </si>
  <si>
    <t>14:00</t>
  </si>
  <si>
    <t>Inglês</t>
  </si>
  <si>
    <t>S</t>
  </si>
  <si>
    <t>TER</t>
  </si>
  <si>
    <t>9:00</t>
  </si>
  <si>
    <t>História de Arte</t>
  </si>
  <si>
    <t>16:00</t>
  </si>
  <si>
    <t>Programação</t>
  </si>
  <si>
    <t>T</t>
  </si>
  <si>
    <t>Q</t>
  </si>
  <si>
    <t>QUA</t>
  </si>
  <si>
    <t>QUI</t>
  </si>
  <si>
    <t>D</t>
  </si>
  <si>
    <t>SEX</t>
  </si>
  <si>
    <t>TAREFAS</t>
  </si>
  <si>
    <t>Francês: Prazo de entrega do primeiro rascunho do trabalho</t>
  </si>
  <si>
    <t>História de Arte: Teste</t>
  </si>
  <si>
    <t>&lt; Introduza o ano do calendário em N2.</t>
  </si>
  <si>
    <t>OUT</t>
  </si>
  <si>
    <t>NOV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</si>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</sst>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Normal" xfId="0" builtinId="0" customBuiltin="1"/>
    <cellStyle name="Título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EstiloDeTabelaClaro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EstiloDeTabelaClaro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8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7">
        <v>2016</v>
      </c>
      <c r="P2" s="32" t="s">
        <v>24</v>
      </c>
    </row>
    <row r="3" spans="1:16" ht="21" customHeight="1" x14ac:dyDescent="0.2">
      <c r="A3" s="4"/>
      <c r="B3" s="31" t="s">
        <v>0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IF(DAY(JanDom1)=1,JanDom1-6,JanDom1+1)</f>
        <v>42366</v>
      </c>
      <c r="D4" s="10">
        <f>IF(DAY(JanDom1)=1,JanDom1-5,JanDom1+2)</f>
        <v>42367</v>
      </c>
      <c r="E4" s="10">
        <f>IF(DAY(JanDom1)=1,JanDom1-4,JanDom1+3)</f>
        <v>42368</v>
      </c>
      <c r="F4" s="10">
        <f>IF(DAY(JanDom1)=1,JanDom1-3,JanDom1+4)</f>
        <v>42369</v>
      </c>
      <c r="G4" s="10">
        <f>IF(DAY(JanDom1)=1,JanDom1-2,JanDom1+5)</f>
        <v>42370</v>
      </c>
      <c r="H4" s="10">
        <f>IF(DAY(JanDom1)=1,JanDom1-1,JanDom1+6)</f>
        <v>42371</v>
      </c>
      <c r="I4" s="10">
        <f>IF(DAY(JanDom1)=1,JanDom1,JanDom1+7)</f>
        <v>42372</v>
      </c>
      <c r="J4" s="5"/>
      <c r="K4" s="74" t="s">
        <v>2</v>
      </c>
      <c r="L4" s="16">
        <v>5</v>
      </c>
      <c r="M4" s="75" t="s">
        <v>22</v>
      </c>
      <c r="N4" s="76"/>
      <c r="P4" s="25"/>
    </row>
    <row r="5" spans="1:16" ht="18" customHeight="1" x14ac:dyDescent="0.2">
      <c r="A5" s="4"/>
      <c r="B5" s="26"/>
      <c r="C5" s="10">
        <f>IF(DAY(JanDom1)=1,JanDom1+1,JanDom1+8)</f>
        <v>42373</v>
      </c>
      <c r="D5" s="10">
        <f>IF(DAY(JanDom1)=1,JanDom1+2,JanDom1+9)</f>
        <v>42374</v>
      </c>
      <c r="E5" s="10">
        <f>IF(DAY(JanDom1)=1,JanDom1+3,JanDom1+10)</f>
        <v>42375</v>
      </c>
      <c r="F5" s="10">
        <f>IF(DAY(JanDom1)=1,JanDom1+4,JanDom1+11)</f>
        <v>42376</v>
      </c>
      <c r="G5" s="10">
        <f>IF(DAY(JanDom1)=1,JanDom1+5,JanDom1+12)</f>
        <v>42377</v>
      </c>
      <c r="H5" s="10">
        <f>IF(DAY(JanDom1)=1,JanDom1+6,JanDom1+13)</f>
        <v>42378</v>
      </c>
      <c r="I5" s="10">
        <f>IF(DAY(JanDom1)=1,JanDom1+7,JanDom1+14)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IF(DAY(JanDom1)=1,JanDom1+8,JanDom1+15)</f>
        <v>42380</v>
      </c>
      <c r="D6" s="10">
        <f>IF(DAY(JanDom1)=1,JanDom1+9,JanDom1+16)</f>
        <v>42381</v>
      </c>
      <c r="E6" s="10">
        <f>IF(DAY(JanDom1)=1,JanDom1+10,JanDom1+17)</f>
        <v>42382</v>
      </c>
      <c r="F6" s="10">
        <f>IF(DAY(JanDom1)=1,JanDom1+11,JanDom1+18)</f>
        <v>42383</v>
      </c>
      <c r="G6" s="10">
        <f>IF(DAY(JanDom1)=1,JanDom1+12,JanDom1+19)</f>
        <v>42384</v>
      </c>
      <c r="H6" s="10">
        <f>IF(DAY(JanDom1)=1,JanDom1+13,JanDom1+20)</f>
        <v>42385</v>
      </c>
      <c r="I6" s="10">
        <f>IF(DAY(JanDom1)=1,JanDom1+14,JanDom1+21)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IF(DAY(JanDom1)=1,JanDom1+15,JanDom1+22)</f>
        <v>42387</v>
      </c>
      <c r="D7" s="10">
        <f>IF(DAY(JanDom1)=1,JanDom1+16,JanDom1+23)</f>
        <v>42388</v>
      </c>
      <c r="E7" s="10">
        <f>IF(DAY(JanDom1)=1,JanDom1+17,JanDom1+24)</f>
        <v>42389</v>
      </c>
      <c r="F7" s="10">
        <f>IF(DAY(JanDom1)=1,JanDom1+18,JanDom1+25)</f>
        <v>42390</v>
      </c>
      <c r="G7" s="10">
        <f>IF(DAY(JanDom1)=1,JanDom1+19,JanDom1+26)</f>
        <v>42391</v>
      </c>
      <c r="H7" s="10">
        <f>IF(DAY(JanDom1)=1,JanDom1+20,JanDom1+27)</f>
        <v>42392</v>
      </c>
      <c r="I7" s="10">
        <f>IF(DAY(JanDom1)=1,JanDom1+21,JanDom1+28)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IF(DAY(JanDom1)=1,JanDom1+22,JanDom1+29)</f>
        <v>42394</v>
      </c>
      <c r="D8" s="10">
        <f>IF(DAY(JanDom1)=1,JanDom1+23,JanDom1+30)</f>
        <v>42395</v>
      </c>
      <c r="E8" s="10">
        <f>IF(DAY(JanDom1)=1,JanDom1+24,JanDom1+31)</f>
        <v>42396</v>
      </c>
      <c r="F8" s="10">
        <f>IF(DAY(JanDom1)=1,JanDom1+25,JanDom1+32)</f>
        <v>42397</v>
      </c>
      <c r="G8" s="10">
        <f>IF(DAY(JanDom1)=1,JanDom1+26,JanDom1+33)</f>
        <v>42398</v>
      </c>
      <c r="H8" s="10">
        <f>IF(DAY(JanDom1)=1,JanDom1+27,JanDom1+34)</f>
        <v>42399</v>
      </c>
      <c r="I8" s="10">
        <f>IF(DAY(JanDom1)=1,JanDom1+28,JanDom1+35)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IF(DAY(JanDom1)=1,JanDom1+29,JanDom1+36)</f>
        <v>42401</v>
      </c>
      <c r="D9" s="10">
        <f>IF(DAY(JanDom1)=1,JanDom1+30,JanDom1+37)</f>
        <v>42402</v>
      </c>
      <c r="E9" s="10">
        <f>IF(DAY(JanDom1)=1,JanDom1+31,JanDom1+38)</f>
        <v>42403</v>
      </c>
      <c r="F9" s="10">
        <f>IF(DAY(JanDom1)=1,JanDom1+32,JanDom1+39)</f>
        <v>42404</v>
      </c>
      <c r="G9" s="10">
        <f>IF(DAY(JanDom1)=1,JanDom1+33,JanDom1+40)</f>
        <v>42405</v>
      </c>
      <c r="H9" s="10">
        <f>IF(DAY(JanDom1)=1,JanDom1+34,JanDom1+41)</f>
        <v>42406</v>
      </c>
      <c r="I9" s="10">
        <f>IF(DAY(JanDom1)=1,JanDom1+35,JanDom1+42)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>
        <v>20</v>
      </c>
      <c r="M10" s="42" t="s">
        <v>23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VLOOKUP(DAY(C4),DiasDeTarefas,1,FALSE)=DAY(C4)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25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IF(DAY(OutDom1)=1,OutDom1-6,OutDom1+1)</f>
        <v>42639</v>
      </c>
      <c r="D4" s="10">
        <f>IF(DAY(OutDom1)=1,OutDom1-5,OutDom1+2)</f>
        <v>42640</v>
      </c>
      <c r="E4" s="10">
        <f>IF(DAY(OutDom1)=1,OutDom1-4,OutDom1+3)</f>
        <v>42641</v>
      </c>
      <c r="F4" s="10">
        <f>IF(DAY(OutDom1)=1,OutDom1-3,OutDom1+4)</f>
        <v>42642</v>
      </c>
      <c r="G4" s="10">
        <f>IF(DAY(OutDom1)=1,OutDom1-2,OutDom1+5)</f>
        <v>42643</v>
      </c>
      <c r="H4" s="10">
        <f>IF(DAY(OutDom1)=1,OutDom1-1,OutDom1+6)</f>
        <v>42644</v>
      </c>
      <c r="I4" s="10">
        <f>IF(DAY(OutDom1)=1,OutDom1,OutDom1+7)</f>
        <v>42645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IF(DAY(OutDom1)=1,OutDom1+1,OutDom1+8)</f>
        <v>42646</v>
      </c>
      <c r="D5" s="10">
        <f>IF(DAY(OutDom1)=1,OutDom1+2,OutDom1+9)</f>
        <v>42647</v>
      </c>
      <c r="E5" s="10">
        <f>IF(DAY(OutDom1)=1,OutDom1+3,OutDom1+10)</f>
        <v>42648</v>
      </c>
      <c r="F5" s="10">
        <f>IF(DAY(OutDom1)=1,OutDom1+4,OutDom1+11)</f>
        <v>42649</v>
      </c>
      <c r="G5" s="10">
        <f>IF(DAY(OutDom1)=1,OutDom1+5,OutDom1+12)</f>
        <v>42650</v>
      </c>
      <c r="H5" s="10">
        <f>IF(DAY(OutDom1)=1,OutDom1+6,OutDom1+13)</f>
        <v>42651</v>
      </c>
      <c r="I5" s="10">
        <f>IF(DAY(OutDom1)=1,OutDom1+7,OutDom1+14)</f>
        <v>42652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IF(DAY(OutDom1)=1,OutDom1+8,OutDom1+15)</f>
        <v>42653</v>
      </c>
      <c r="D6" s="10">
        <f>IF(DAY(OutDom1)=1,OutDom1+9,OutDom1+16)</f>
        <v>42654</v>
      </c>
      <c r="E6" s="10">
        <f>IF(DAY(OutDom1)=1,OutDom1+10,OutDom1+17)</f>
        <v>42655</v>
      </c>
      <c r="F6" s="10">
        <f>IF(DAY(OutDom1)=1,OutDom1+11,OutDom1+18)</f>
        <v>42656</v>
      </c>
      <c r="G6" s="10">
        <f>IF(DAY(OutDom1)=1,OutDom1+12,OutDom1+19)</f>
        <v>42657</v>
      </c>
      <c r="H6" s="10">
        <f>IF(DAY(OutDom1)=1,OutDom1+13,OutDom1+20)</f>
        <v>42658</v>
      </c>
      <c r="I6" s="10">
        <f>IF(DAY(OutDom1)=1,OutDom1+14,OutDom1+21)</f>
        <v>42659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IF(DAY(OutDom1)=1,OutDom1+15,OutDom1+22)</f>
        <v>42660</v>
      </c>
      <c r="D7" s="10">
        <f>IF(DAY(OutDom1)=1,OutDom1+16,OutDom1+23)</f>
        <v>42661</v>
      </c>
      <c r="E7" s="10">
        <f>IF(DAY(OutDom1)=1,OutDom1+17,OutDom1+24)</f>
        <v>42662</v>
      </c>
      <c r="F7" s="10">
        <f>IF(DAY(OutDom1)=1,OutDom1+18,OutDom1+25)</f>
        <v>42663</v>
      </c>
      <c r="G7" s="10">
        <f>IF(DAY(OutDom1)=1,OutDom1+19,OutDom1+26)</f>
        <v>42664</v>
      </c>
      <c r="H7" s="10">
        <f>IF(DAY(OutDom1)=1,OutDom1+20,OutDom1+27)</f>
        <v>42665</v>
      </c>
      <c r="I7" s="10">
        <f>IF(DAY(OutDom1)=1,OutDom1+21,OutDom1+28)</f>
        <v>42666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IF(DAY(OutDom1)=1,OutDom1+22,OutDom1+29)</f>
        <v>42667</v>
      </c>
      <c r="D8" s="10">
        <f>IF(DAY(OutDom1)=1,OutDom1+23,OutDom1+30)</f>
        <v>42668</v>
      </c>
      <c r="E8" s="10">
        <f>IF(DAY(OutDom1)=1,OutDom1+24,OutDom1+31)</f>
        <v>42669</v>
      </c>
      <c r="F8" s="10">
        <f>IF(DAY(OutDom1)=1,OutDom1+25,OutDom1+32)</f>
        <v>42670</v>
      </c>
      <c r="G8" s="10">
        <f>IF(DAY(OutDom1)=1,OutDom1+26,OutDom1+33)</f>
        <v>42671</v>
      </c>
      <c r="H8" s="10">
        <f>IF(DAY(OutDom1)=1,OutDom1+27,OutDom1+34)</f>
        <v>42672</v>
      </c>
      <c r="I8" s="10">
        <f>IF(DAY(OutDom1)=1,OutDom1+28,OutDom1+35)</f>
        <v>42673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IF(DAY(OutDom1)=1,OutDom1+29,OutDom1+36)</f>
        <v>42674</v>
      </c>
      <c r="D9" s="10">
        <f>IF(DAY(OutDom1)=1,OutDom1+30,OutDom1+37)</f>
        <v>42675</v>
      </c>
      <c r="E9" s="10">
        <f>IF(DAY(OutDom1)=1,OutDom1+31,OutDom1+38)</f>
        <v>42676</v>
      </c>
      <c r="F9" s="10">
        <f>IF(DAY(OutDom1)=1,OutDom1+32,OutDom1+39)</f>
        <v>42677</v>
      </c>
      <c r="G9" s="10">
        <f>IF(DAY(OutDom1)=1,OutDom1+33,OutDom1+40)</f>
        <v>42678</v>
      </c>
      <c r="H9" s="10">
        <f>IF(DAY(OutDom1)=1,OutDom1+34,OutDom1+41)</f>
        <v>42679</v>
      </c>
      <c r="I9" s="10">
        <f>IF(DAY(OutDom1)=1,OutDom1+35,OutDom1+42)</f>
        <v>42680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VLOOKUP(DAY(C4),DiasDeTarefas,1,FALSE)=DAY(C4)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26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IF(DAY(NovDom1)=1,NovDom1-6,NovDom1+1)</f>
        <v>42674</v>
      </c>
      <c r="D4" s="10">
        <f>IF(DAY(NovDom1)=1,NovDom1-5,NovDom1+2)</f>
        <v>42675</v>
      </c>
      <c r="E4" s="10">
        <f>IF(DAY(NovDom1)=1,NovDom1-4,NovDom1+3)</f>
        <v>42676</v>
      </c>
      <c r="F4" s="10">
        <f>IF(DAY(NovDom1)=1,NovDom1-3,NovDom1+4)</f>
        <v>42677</v>
      </c>
      <c r="G4" s="10">
        <f>IF(DAY(NovDom1)=1,NovDom1-2,NovDom1+5)</f>
        <v>42678</v>
      </c>
      <c r="H4" s="10">
        <f>IF(DAY(NovDom1)=1,NovDom1-1,NovDom1+6)</f>
        <v>42679</v>
      </c>
      <c r="I4" s="10">
        <f>IF(DAY(NovDom1)=1,NovDom1,NovDom1+7)</f>
        <v>42680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IF(DAY(NovDom1)=1,NovDom1+1,NovDom1+8)</f>
        <v>42681</v>
      </c>
      <c r="D5" s="10">
        <f>IF(DAY(NovDom1)=1,NovDom1+2,NovDom1+9)</f>
        <v>42682</v>
      </c>
      <c r="E5" s="10">
        <f>IF(DAY(NovDom1)=1,NovDom1+3,NovDom1+10)</f>
        <v>42683</v>
      </c>
      <c r="F5" s="10">
        <f>IF(DAY(NovDom1)=1,NovDom1+4,NovDom1+11)</f>
        <v>42684</v>
      </c>
      <c r="G5" s="10">
        <f>IF(DAY(NovDom1)=1,NovDom1+5,NovDom1+12)</f>
        <v>42685</v>
      </c>
      <c r="H5" s="10">
        <f>IF(DAY(NovDom1)=1,NovDom1+6,NovDom1+13)</f>
        <v>42686</v>
      </c>
      <c r="I5" s="10">
        <f>IF(DAY(NovDom1)=1,NovDom1+7,NovDom1+14)</f>
        <v>42687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IF(DAY(NovDom1)=1,NovDom1+8,NovDom1+15)</f>
        <v>42688</v>
      </c>
      <c r="D6" s="10">
        <f>IF(DAY(NovDom1)=1,NovDom1+9,NovDom1+16)</f>
        <v>42689</v>
      </c>
      <c r="E6" s="10">
        <f>IF(DAY(NovDom1)=1,NovDom1+10,NovDom1+17)</f>
        <v>42690</v>
      </c>
      <c r="F6" s="10">
        <f>IF(DAY(NovDom1)=1,NovDom1+11,NovDom1+18)</f>
        <v>42691</v>
      </c>
      <c r="G6" s="10">
        <f>IF(DAY(NovDom1)=1,NovDom1+12,NovDom1+19)</f>
        <v>42692</v>
      </c>
      <c r="H6" s="10">
        <f>IF(DAY(NovDom1)=1,NovDom1+13,NovDom1+20)</f>
        <v>42693</v>
      </c>
      <c r="I6" s="10">
        <f>IF(DAY(NovDom1)=1,NovDom1+14,NovDom1+21)</f>
        <v>42694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IF(DAY(NovDom1)=1,NovDom1+15,NovDom1+22)</f>
        <v>42695</v>
      </c>
      <c r="D7" s="10">
        <f>IF(DAY(NovDom1)=1,NovDom1+16,NovDom1+23)</f>
        <v>42696</v>
      </c>
      <c r="E7" s="10">
        <f>IF(DAY(NovDom1)=1,NovDom1+17,NovDom1+24)</f>
        <v>42697</v>
      </c>
      <c r="F7" s="10">
        <f>IF(DAY(NovDom1)=1,NovDom1+18,NovDom1+25)</f>
        <v>42698</v>
      </c>
      <c r="G7" s="10">
        <f>IF(DAY(NovDom1)=1,NovDom1+19,NovDom1+26)</f>
        <v>42699</v>
      </c>
      <c r="H7" s="10">
        <f>IF(DAY(NovDom1)=1,NovDom1+20,NovDom1+27)</f>
        <v>42700</v>
      </c>
      <c r="I7" s="10">
        <f>IF(DAY(NovDom1)=1,NovDom1+21,NovDom1+28)</f>
        <v>42701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IF(DAY(NovDom1)=1,NovDom1+22,NovDom1+29)</f>
        <v>42702</v>
      </c>
      <c r="D8" s="10">
        <f>IF(DAY(NovDom1)=1,NovDom1+23,NovDom1+30)</f>
        <v>42703</v>
      </c>
      <c r="E8" s="10">
        <f>IF(DAY(NovDom1)=1,NovDom1+24,NovDom1+31)</f>
        <v>42704</v>
      </c>
      <c r="F8" s="10">
        <f>IF(DAY(NovDom1)=1,NovDom1+25,NovDom1+32)</f>
        <v>42705</v>
      </c>
      <c r="G8" s="10">
        <f>IF(DAY(NovDom1)=1,NovDom1+26,NovDom1+33)</f>
        <v>42706</v>
      </c>
      <c r="H8" s="10">
        <f>IF(DAY(NovDom1)=1,NovDom1+27,NovDom1+34)</f>
        <v>42707</v>
      </c>
      <c r="I8" s="10">
        <f>IF(DAY(NovDom1)=1,NovDom1+28,NovDom1+35)</f>
        <v>42708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IF(DAY(NovDom1)=1,NovDom1+29,NovDom1+36)</f>
        <v>42709</v>
      </c>
      <c r="D9" s="10">
        <f>IF(DAY(NovDom1)=1,NovDom1+30,NovDom1+37)</f>
        <v>42710</v>
      </c>
      <c r="E9" s="10">
        <f>IF(DAY(NovDom1)=1,NovDom1+31,NovDom1+38)</f>
        <v>42711</v>
      </c>
      <c r="F9" s="10">
        <f>IF(DAY(NovDom1)=1,NovDom1+32,NovDom1+39)</f>
        <v>42712</v>
      </c>
      <c r="G9" s="10">
        <f>IF(DAY(NovDom1)=1,NovDom1+33,NovDom1+40)</f>
        <v>42713</v>
      </c>
      <c r="H9" s="10">
        <f>IF(DAY(NovDom1)=1,NovDom1+34,NovDom1+41)</f>
        <v>42714</v>
      </c>
      <c r="I9" s="10">
        <f>IF(DAY(NovDom1)=1,NovDom1+35,NovDom1+42)</f>
        <v>42715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VLOOKUP(DAY(C4),DiasDeTarefas,1,FALSE)=DAY(C4)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27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IF(DAY(DezembroDom1)=1,DezembroDom1-6,DezembroDom1+1)</f>
        <v>42702</v>
      </c>
      <c r="D4" s="10">
        <f>IF(DAY(DezembroDom1)=1,DezembroDom1-5,DezembroDom1+2)</f>
        <v>42703</v>
      </c>
      <c r="E4" s="10">
        <f>IF(DAY(DezembroDom1)=1,DezembroDom1-4,DezembroDom1+3)</f>
        <v>42704</v>
      </c>
      <c r="F4" s="10">
        <f>IF(DAY(DezembroDom1)=1,DezembroDom1-3,DezembroDom1+4)</f>
        <v>42705</v>
      </c>
      <c r="G4" s="10">
        <f>IF(DAY(DezembroDom1)=1,DezembroDom1-2,DezembroDom1+5)</f>
        <v>42706</v>
      </c>
      <c r="H4" s="10">
        <f>IF(DAY(DezembroDom1)=1,DezembroDom1-1,DezembroDom1+6)</f>
        <v>42707</v>
      </c>
      <c r="I4" s="10">
        <f>IF(DAY(DezembroDom1)=1,DezembroDom1,DezembroDom1+7)</f>
        <v>42708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IF(DAY(DezembroDom1)=1,DezembroDom1+1,DezembroDom1+8)</f>
        <v>42709</v>
      </c>
      <c r="D5" s="10">
        <f>IF(DAY(DezembroDom1)=1,DezembroDom1+2,DezembroDom1+9)</f>
        <v>42710</v>
      </c>
      <c r="E5" s="10">
        <f>IF(DAY(DezembroDom1)=1,DezembroDom1+3,DezembroDom1+10)</f>
        <v>42711</v>
      </c>
      <c r="F5" s="10">
        <f>IF(DAY(DezembroDom1)=1,DezembroDom1+4,DezembroDom1+11)</f>
        <v>42712</v>
      </c>
      <c r="G5" s="10">
        <f>IF(DAY(DezembroDom1)=1,DezembroDom1+5,DezembroDom1+12)</f>
        <v>42713</v>
      </c>
      <c r="H5" s="10">
        <f>IF(DAY(DezembroDom1)=1,DezembroDom1+6,DezembroDom1+13)</f>
        <v>42714</v>
      </c>
      <c r="I5" s="10">
        <f>IF(DAY(DezembroDom1)=1,DezembroDom1+7,DezembroDom1+14)</f>
        <v>42715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IF(DAY(DezembroDom1)=1,DezembroDom1+8,DezembroDom1+15)</f>
        <v>42716</v>
      </c>
      <c r="D6" s="10">
        <f>IF(DAY(DezembroDom1)=1,DezembroDom1+9,DezembroDom1+16)</f>
        <v>42717</v>
      </c>
      <c r="E6" s="10">
        <f>IF(DAY(DezembroDom1)=1,DezembroDom1+10,DezembroDom1+17)</f>
        <v>42718</v>
      </c>
      <c r="F6" s="10">
        <f>IF(DAY(DezembroDom1)=1,DezembroDom1+11,DezembroDom1+18)</f>
        <v>42719</v>
      </c>
      <c r="G6" s="10">
        <f>IF(DAY(DezembroDom1)=1,DezembroDom1+12,DezembroDom1+19)</f>
        <v>42720</v>
      </c>
      <c r="H6" s="10">
        <f>IF(DAY(DezembroDom1)=1,DezembroDom1+13,DezembroDom1+20)</f>
        <v>42721</v>
      </c>
      <c r="I6" s="10">
        <f>IF(DAY(DezembroDom1)=1,DezembroDom1+14,DezembroDom1+21)</f>
        <v>42722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IF(DAY(DezembroDom1)=1,DezembroDom1+15,DezembroDom1+22)</f>
        <v>42723</v>
      </c>
      <c r="D7" s="10">
        <f>IF(DAY(DezembroDom1)=1,DezembroDom1+16,DezembroDom1+23)</f>
        <v>42724</v>
      </c>
      <c r="E7" s="10">
        <f>IF(DAY(DezembroDom1)=1,DezembroDom1+17,DezembroDom1+24)</f>
        <v>42725</v>
      </c>
      <c r="F7" s="10">
        <f>IF(DAY(DezembroDom1)=1,DezembroDom1+18,DezembroDom1+25)</f>
        <v>42726</v>
      </c>
      <c r="G7" s="10">
        <f>IF(DAY(DezembroDom1)=1,DezembroDom1+19,DezembroDom1+26)</f>
        <v>42727</v>
      </c>
      <c r="H7" s="10">
        <f>IF(DAY(DezembroDom1)=1,DezembroDom1+20,DezembroDom1+27)</f>
        <v>42728</v>
      </c>
      <c r="I7" s="10">
        <f>IF(DAY(DezembroDom1)=1,DezembroDom1+21,DezembroDom1+28)</f>
        <v>42729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IF(DAY(DezembroDom1)=1,DezembroDom1+22,DezembroDom1+29)</f>
        <v>42730</v>
      </c>
      <c r="D8" s="10">
        <f>IF(DAY(DezembroDom1)=1,DezembroDom1+23,DezembroDom1+30)</f>
        <v>42731</v>
      </c>
      <c r="E8" s="10">
        <f>IF(DAY(DezembroDom1)=1,DezembroDom1+24,DezembroDom1+31)</f>
        <v>42732</v>
      </c>
      <c r="F8" s="10">
        <f>IF(DAY(DezembroDom1)=1,DezembroDom1+25,DezembroDom1+32)</f>
        <v>42733</v>
      </c>
      <c r="G8" s="10">
        <f>IF(DAY(DezembroDom1)=1,DezembroDom1+26,DezembroDom1+33)</f>
        <v>42734</v>
      </c>
      <c r="H8" s="10">
        <f>IF(DAY(DezembroDom1)=1,DezembroDom1+27,DezembroDom1+34)</f>
        <v>42735</v>
      </c>
      <c r="I8" s="10">
        <f>IF(DAY(DezembroDom1)=1,DezembroDom1+28,DezembroDom1+35)</f>
        <v>42736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IF(DAY(DezembroDom1)=1,DezembroDom1+29,DezembroDom1+36)</f>
        <v>42737</v>
      </c>
      <c r="D9" s="10">
        <f>IF(DAY(DezembroDom1)=1,DezembroDom1+30,DezembroDom1+37)</f>
        <v>42738</v>
      </c>
      <c r="E9" s="10">
        <f>IF(DAY(DezembroDom1)=1,DezembroDom1+31,DezembroDom1+38)</f>
        <v>42739</v>
      </c>
      <c r="F9" s="10">
        <f>IF(DAY(DezembroDom1)=1,DezembroDom1+32,DezembroDom1+39)</f>
        <v>42740</v>
      </c>
      <c r="G9" s="10">
        <f>IF(DAY(DezembroDom1)=1,DezembroDom1+33,DezembroDom1+40)</f>
        <v>42741</v>
      </c>
      <c r="H9" s="10">
        <f>IF(DAY(DezembroDom1)=1,DezembroDom1+34,DezembroDom1+41)</f>
        <v>42742</v>
      </c>
      <c r="I9" s="10">
        <f>IF(DAY(DezembroDom1)=1,DezembroDom1+35,DezembroDom1+42)</f>
        <v>42743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VLOOKUP(DAY(C4),DiasDeTarefas,1,FALSE)=DAY(C4)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28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IF(DAY(FevereiroDom1)=1,FevereiroDom1-6,FevereiroDom1+1)</f>
        <v>42401</v>
      </c>
      <c r="D4" s="10">
        <f>IF(DAY(FevereiroDom1)=1,FevereiroDom1-5,FevereiroDom1+2)</f>
        <v>42402</v>
      </c>
      <c r="E4" s="10">
        <f>IF(DAY(FevereiroDom1)=1,FevereiroDom1-4,FevereiroDom1+3)</f>
        <v>42403</v>
      </c>
      <c r="F4" s="10">
        <f>IF(DAY(FevereiroDom1)=1,FevereiroDom1-3,FevereiroDom1+4)</f>
        <v>42404</v>
      </c>
      <c r="G4" s="10">
        <f>IF(DAY(FevereiroDom1)=1,FevereiroDom1-2,FevereiroDom1+5)</f>
        <v>42405</v>
      </c>
      <c r="H4" s="10">
        <f>IF(DAY(FevereiroDom1)=1,FevereiroDom1-1,FevereiroDom1+6)</f>
        <v>42406</v>
      </c>
      <c r="I4" s="10">
        <f>IF(DAY(FevereiroDom1)=1,FevereiroDom1,FevereiroDom1+7)</f>
        <v>42407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IF(DAY(FevereiroDom1)=1,FevereiroDom1+1,FevereiroDom1+8)</f>
        <v>42408</v>
      </c>
      <c r="D5" s="10">
        <f>IF(DAY(FevereiroDom1)=1,FevereiroDom1+2,FevereiroDom1+9)</f>
        <v>42409</v>
      </c>
      <c r="E5" s="10">
        <f>IF(DAY(FevereiroDom1)=1,FevereiroDom1+3,FevereiroDom1+10)</f>
        <v>42410</v>
      </c>
      <c r="F5" s="10">
        <f>IF(DAY(FevereiroDom1)=1,FevereiroDom1+4,FevereiroDom1+11)</f>
        <v>42411</v>
      </c>
      <c r="G5" s="10">
        <f>IF(DAY(FevereiroDom1)=1,FevereiroDom1+5,FevereiroDom1+12)</f>
        <v>42412</v>
      </c>
      <c r="H5" s="10">
        <f>IF(DAY(FevereiroDom1)=1,FevereiroDom1+6,FevereiroDom1+13)</f>
        <v>42413</v>
      </c>
      <c r="I5" s="10">
        <f>IF(DAY(FevereiroDom1)=1,FevereiroDom1+7,FevereiroDom1+14)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IF(DAY(FevereiroDom1)=1,FevereiroDom1+8,FevereiroDom1+15)</f>
        <v>42415</v>
      </c>
      <c r="D6" s="10">
        <f>IF(DAY(FevereiroDom1)=1,FevereiroDom1+9,FevereiroDom1+16)</f>
        <v>42416</v>
      </c>
      <c r="E6" s="10">
        <f>IF(DAY(FevereiroDom1)=1,FevereiroDom1+10,FevereiroDom1+17)</f>
        <v>42417</v>
      </c>
      <c r="F6" s="10">
        <f>IF(DAY(FevereiroDom1)=1,FevereiroDom1+11,FevereiroDom1+18)</f>
        <v>42418</v>
      </c>
      <c r="G6" s="10">
        <f>IF(DAY(FevereiroDom1)=1,FevereiroDom1+12,FevereiroDom1+19)</f>
        <v>42419</v>
      </c>
      <c r="H6" s="10">
        <f>IF(DAY(FevereiroDom1)=1,FevereiroDom1+13,FevereiroDom1+20)</f>
        <v>42420</v>
      </c>
      <c r="I6" s="10">
        <f>IF(DAY(FevereiroDom1)=1,FevereiroDom1+14,FevereiroDom1+21)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IF(DAY(FevereiroDom1)=1,FevereiroDom1+15,FevereiroDom1+22)</f>
        <v>42422</v>
      </c>
      <c r="D7" s="10">
        <f>IF(DAY(FevereiroDom1)=1,FevereiroDom1+16,FevereiroDom1+23)</f>
        <v>42423</v>
      </c>
      <c r="E7" s="10">
        <f>IF(DAY(FevereiroDom1)=1,FevereiroDom1+17,FevereiroDom1+24)</f>
        <v>42424</v>
      </c>
      <c r="F7" s="10">
        <f>IF(DAY(FevereiroDom1)=1,FevereiroDom1+18,FevereiroDom1+25)</f>
        <v>42425</v>
      </c>
      <c r="G7" s="10">
        <f>IF(DAY(FevereiroDom1)=1,FevereiroDom1+19,FevereiroDom1+26)</f>
        <v>42426</v>
      </c>
      <c r="H7" s="10">
        <f>IF(DAY(FevereiroDom1)=1,FevereiroDom1+20,FevereiroDom1+27)</f>
        <v>42427</v>
      </c>
      <c r="I7" s="10">
        <f>IF(DAY(FevereiroDom1)=1,FevereiroDom1+21,FevereiroDom1+28)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IF(DAY(FevereiroDom1)=1,FevereiroDom1+22,FevereiroDom1+29)</f>
        <v>42429</v>
      </c>
      <c r="D8" s="10">
        <f>IF(DAY(FevereiroDom1)=1,FevereiroDom1+23,FevereiroDom1+30)</f>
        <v>42430</v>
      </c>
      <c r="E8" s="10">
        <f>IF(DAY(FevereiroDom1)=1,FevereiroDom1+24,FevereiroDom1+31)</f>
        <v>42431</v>
      </c>
      <c r="F8" s="10">
        <f>IF(DAY(FevereiroDom1)=1,FevereiroDom1+25,FevereiroDom1+32)</f>
        <v>42432</v>
      </c>
      <c r="G8" s="10">
        <f>IF(DAY(FevereiroDom1)=1,FevereiroDom1+26,FevereiroDom1+33)</f>
        <v>42433</v>
      </c>
      <c r="H8" s="10">
        <f>IF(DAY(FevereiroDom1)=1,FevereiroDom1+27,FevereiroDom1+34)</f>
        <v>42434</v>
      </c>
      <c r="I8" s="10">
        <f>IF(DAY(FevereiroDom1)=1,FevereiroDom1+28,FevereiroDom1+35)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IF(DAY(FevereiroDom1)=1,FevereiroDom1+29,FevereiroDom1+36)</f>
        <v>42436</v>
      </c>
      <c r="D9" s="10">
        <f>IF(DAY(FevereiroDom1)=1,FevereiroDom1+30,FevereiroDom1+37)</f>
        <v>42437</v>
      </c>
      <c r="E9" s="10">
        <f>IF(DAY(FevereiroDom1)=1,FevereiroDom1+31,FevereiroDom1+38)</f>
        <v>42438</v>
      </c>
      <c r="F9" s="10">
        <f>IF(DAY(FevereiroDom1)=1,FevereiroDom1+32,FevereiroDom1+39)</f>
        <v>42439</v>
      </c>
      <c r="G9" s="10">
        <f>IF(DAY(FevereiroDom1)=1,FevereiroDom1+33,FevereiroDom1+40)</f>
        <v>42440</v>
      </c>
      <c r="H9" s="10">
        <f>IF(DAY(FevereiroDom1)=1,FevereiroDom1+34,FevereiroDom1+41)</f>
        <v>42441</v>
      </c>
      <c r="I9" s="10">
        <f>IF(DAY(FevereiroDom1)=1,FevereiroDom1+35,FevereiroDom1+42)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VLOOKUP(DAY(C4),DiasDeTarefas,1,FALSE)=DAY(C4)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29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IF(DAY(MarDom1)=1,MarDom1-6,MarDom1+1)</f>
        <v>42429</v>
      </c>
      <c r="D4" s="10">
        <f>IF(DAY(MarDom1)=1,MarDom1-5,MarDom1+2)</f>
        <v>42430</v>
      </c>
      <c r="E4" s="10">
        <f>IF(DAY(MarDom1)=1,MarDom1-4,MarDom1+3)</f>
        <v>42431</v>
      </c>
      <c r="F4" s="10">
        <f>IF(DAY(MarDom1)=1,MarDom1-3,MarDom1+4)</f>
        <v>42432</v>
      </c>
      <c r="G4" s="10">
        <f>IF(DAY(MarDom1)=1,MarDom1-2,MarDom1+5)</f>
        <v>42433</v>
      </c>
      <c r="H4" s="10">
        <f>IF(DAY(MarDom1)=1,MarDom1-1,MarDom1+6)</f>
        <v>42434</v>
      </c>
      <c r="I4" s="10">
        <f>IF(DAY(MarDom1)=1,MarDom1,MarDom1+7)</f>
        <v>42435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IF(DAY(MarDom1)=1,MarDom1+1,MarDom1+8)</f>
        <v>42436</v>
      </c>
      <c r="D5" s="10">
        <f>IF(DAY(MarDom1)=1,MarDom1+2,MarDom1+9)</f>
        <v>42437</v>
      </c>
      <c r="E5" s="10">
        <f>IF(DAY(MarDom1)=1,MarDom1+3,MarDom1+10)</f>
        <v>42438</v>
      </c>
      <c r="F5" s="10">
        <f>IF(DAY(MarDom1)=1,MarDom1+4,MarDom1+11)</f>
        <v>42439</v>
      </c>
      <c r="G5" s="10">
        <f>IF(DAY(MarDom1)=1,MarDom1+5,MarDom1+12)</f>
        <v>42440</v>
      </c>
      <c r="H5" s="10">
        <f>IF(DAY(MarDom1)=1,MarDom1+6,MarDom1+13)</f>
        <v>42441</v>
      </c>
      <c r="I5" s="10">
        <f>IF(DAY(MarDom1)=1,MarDom1+7,MarDom1+14)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IF(DAY(MarDom1)=1,MarDom1+8,MarDom1+15)</f>
        <v>42443</v>
      </c>
      <c r="D6" s="10">
        <f>IF(DAY(MarDom1)=1,MarDom1+9,MarDom1+16)</f>
        <v>42444</v>
      </c>
      <c r="E6" s="10">
        <f>IF(DAY(MarDom1)=1,MarDom1+10,MarDom1+17)</f>
        <v>42445</v>
      </c>
      <c r="F6" s="10">
        <f>IF(DAY(MarDom1)=1,MarDom1+11,MarDom1+18)</f>
        <v>42446</v>
      </c>
      <c r="G6" s="10">
        <f>IF(DAY(MarDom1)=1,MarDom1+12,MarDom1+19)</f>
        <v>42447</v>
      </c>
      <c r="H6" s="10">
        <f>IF(DAY(MarDom1)=1,MarDom1+13,MarDom1+20)</f>
        <v>42448</v>
      </c>
      <c r="I6" s="10">
        <f>IF(DAY(MarDom1)=1,MarDom1+14,MarDom1+21)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IF(DAY(MarDom1)=1,MarDom1+15,MarDom1+22)</f>
        <v>42450</v>
      </c>
      <c r="D7" s="10">
        <f>IF(DAY(MarDom1)=1,MarDom1+16,MarDom1+23)</f>
        <v>42451</v>
      </c>
      <c r="E7" s="10">
        <f>IF(DAY(MarDom1)=1,MarDom1+17,MarDom1+24)</f>
        <v>42452</v>
      </c>
      <c r="F7" s="10">
        <f>IF(DAY(MarDom1)=1,MarDom1+18,MarDom1+25)</f>
        <v>42453</v>
      </c>
      <c r="G7" s="10">
        <f>IF(DAY(MarDom1)=1,MarDom1+19,MarDom1+26)</f>
        <v>42454</v>
      </c>
      <c r="H7" s="10">
        <f>IF(DAY(MarDom1)=1,MarDom1+20,MarDom1+27)</f>
        <v>42455</v>
      </c>
      <c r="I7" s="10">
        <f>IF(DAY(MarDom1)=1,MarDom1+21,MarDom1+28)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IF(DAY(MarDom1)=1,MarDom1+22,MarDom1+29)</f>
        <v>42457</v>
      </c>
      <c r="D8" s="10">
        <f>IF(DAY(MarDom1)=1,MarDom1+23,MarDom1+30)</f>
        <v>42458</v>
      </c>
      <c r="E8" s="10">
        <f>IF(DAY(MarDom1)=1,MarDom1+24,MarDom1+31)</f>
        <v>42459</v>
      </c>
      <c r="F8" s="10">
        <f>IF(DAY(MarDom1)=1,MarDom1+25,MarDom1+32)</f>
        <v>42460</v>
      </c>
      <c r="G8" s="10">
        <f>IF(DAY(MarDom1)=1,MarDom1+26,MarDom1+33)</f>
        <v>42461</v>
      </c>
      <c r="H8" s="10">
        <f>IF(DAY(MarDom1)=1,MarDom1+27,MarDom1+34)</f>
        <v>42462</v>
      </c>
      <c r="I8" s="10">
        <f>IF(DAY(MarDom1)=1,MarDom1+28,MarDom1+35)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IF(DAY(MarDom1)=1,MarDom1+29,MarDom1+36)</f>
        <v>42464</v>
      </c>
      <c r="D9" s="10">
        <f>IF(DAY(MarDom1)=1,MarDom1+30,MarDom1+37)</f>
        <v>42465</v>
      </c>
      <c r="E9" s="10">
        <f>IF(DAY(MarDom1)=1,MarDom1+31,MarDom1+38)</f>
        <v>42466</v>
      </c>
      <c r="F9" s="10">
        <f>IF(DAY(MarDom1)=1,MarDom1+32,MarDom1+39)</f>
        <v>42467</v>
      </c>
      <c r="G9" s="10">
        <f>IF(DAY(MarDom1)=1,MarDom1+33,MarDom1+40)</f>
        <v>42468</v>
      </c>
      <c r="H9" s="10">
        <f>IF(DAY(MarDom1)=1,MarDom1+34,MarDom1+41)</f>
        <v>42469</v>
      </c>
      <c r="I9" s="10">
        <f>IF(DAY(MarDom1)=1,MarDom1+35,MarDom1+42)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VLOOKUP(DAY(C4),DiasDeTarefas,1,FALSE)=DAY(C4)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30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IF(DAY(AbrDom1)=1,AbrDom1-6,AbrDom1+1)</f>
        <v>42457</v>
      </c>
      <c r="D4" s="10">
        <f>IF(DAY(AbrDom1)=1,AbrDom1-5,AbrDom1+2)</f>
        <v>42458</v>
      </c>
      <c r="E4" s="10">
        <f>IF(DAY(AbrDom1)=1,AbrDom1-4,AbrDom1+3)</f>
        <v>42459</v>
      </c>
      <c r="F4" s="10">
        <f>IF(DAY(AbrDom1)=1,AbrDom1-3,AbrDom1+4)</f>
        <v>42460</v>
      </c>
      <c r="G4" s="10">
        <f>IF(DAY(AbrDom1)=1,AbrDom1-2,AbrDom1+5)</f>
        <v>42461</v>
      </c>
      <c r="H4" s="10">
        <f>IF(DAY(AbrDom1)=1,AbrDom1-1,AbrDom1+6)</f>
        <v>42462</v>
      </c>
      <c r="I4" s="10">
        <f>IF(DAY(AbrDom1)=1,AbrDom1,AbrDom1+7)</f>
        <v>42463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IF(DAY(AbrDom1)=1,AbrDom1+1,AbrDom1+8)</f>
        <v>42464</v>
      </c>
      <c r="D5" s="10">
        <f>IF(DAY(AbrDom1)=1,AbrDom1+2,AbrDom1+9)</f>
        <v>42465</v>
      </c>
      <c r="E5" s="10">
        <f>IF(DAY(AbrDom1)=1,AbrDom1+3,AbrDom1+10)</f>
        <v>42466</v>
      </c>
      <c r="F5" s="10">
        <f>IF(DAY(AbrDom1)=1,AbrDom1+4,AbrDom1+11)</f>
        <v>42467</v>
      </c>
      <c r="G5" s="10">
        <f>IF(DAY(AbrDom1)=1,AbrDom1+5,AbrDom1+12)</f>
        <v>42468</v>
      </c>
      <c r="H5" s="10">
        <f>IF(DAY(AbrDom1)=1,AbrDom1+6,AbrDom1+13)</f>
        <v>42469</v>
      </c>
      <c r="I5" s="10">
        <f>IF(DAY(AbrDom1)=1,AbrDom1+7,AbrDom1+14)</f>
        <v>42470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IF(DAY(AbrDom1)=1,AbrDom1+8,AbrDom1+15)</f>
        <v>42471</v>
      </c>
      <c r="D6" s="10">
        <f>IF(DAY(AbrDom1)=1,AbrDom1+9,AbrDom1+16)</f>
        <v>42472</v>
      </c>
      <c r="E6" s="10">
        <f>IF(DAY(AbrDom1)=1,AbrDom1+10,AbrDom1+17)</f>
        <v>42473</v>
      </c>
      <c r="F6" s="10">
        <f>IF(DAY(AbrDom1)=1,AbrDom1+11,AbrDom1+18)</f>
        <v>42474</v>
      </c>
      <c r="G6" s="10">
        <f>IF(DAY(AbrDom1)=1,AbrDom1+12,AbrDom1+19)</f>
        <v>42475</v>
      </c>
      <c r="H6" s="10">
        <f>IF(DAY(AbrDom1)=1,AbrDom1+13,AbrDom1+20)</f>
        <v>42476</v>
      </c>
      <c r="I6" s="10">
        <f>IF(DAY(AbrDom1)=1,AbrDom1+14,AbrDom1+21)</f>
        <v>42477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IF(DAY(AbrDom1)=1,AbrDom1+15,AbrDom1+22)</f>
        <v>42478</v>
      </c>
      <c r="D7" s="10">
        <f>IF(DAY(AbrDom1)=1,AbrDom1+16,AbrDom1+23)</f>
        <v>42479</v>
      </c>
      <c r="E7" s="10">
        <f>IF(DAY(AbrDom1)=1,AbrDom1+17,AbrDom1+24)</f>
        <v>42480</v>
      </c>
      <c r="F7" s="10">
        <f>IF(DAY(AbrDom1)=1,AbrDom1+18,AbrDom1+25)</f>
        <v>42481</v>
      </c>
      <c r="G7" s="10">
        <f>IF(DAY(AbrDom1)=1,AbrDom1+19,AbrDom1+26)</f>
        <v>42482</v>
      </c>
      <c r="H7" s="10">
        <f>IF(DAY(AbrDom1)=1,AbrDom1+20,AbrDom1+27)</f>
        <v>42483</v>
      </c>
      <c r="I7" s="10">
        <f>IF(DAY(AbrDom1)=1,AbrDom1+21,AbrDom1+28)</f>
        <v>42484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IF(DAY(AbrDom1)=1,AbrDom1+22,AbrDom1+29)</f>
        <v>42485</v>
      </c>
      <c r="D8" s="10">
        <f>IF(DAY(AbrDom1)=1,AbrDom1+23,AbrDom1+30)</f>
        <v>42486</v>
      </c>
      <c r="E8" s="10">
        <f>IF(DAY(AbrDom1)=1,AbrDom1+24,AbrDom1+31)</f>
        <v>42487</v>
      </c>
      <c r="F8" s="10">
        <f>IF(DAY(AbrDom1)=1,AbrDom1+25,AbrDom1+32)</f>
        <v>42488</v>
      </c>
      <c r="G8" s="10">
        <f>IF(DAY(AbrDom1)=1,AbrDom1+26,AbrDom1+33)</f>
        <v>42489</v>
      </c>
      <c r="H8" s="10">
        <f>IF(DAY(AbrDom1)=1,AbrDom1+27,AbrDom1+34)</f>
        <v>42490</v>
      </c>
      <c r="I8" s="10">
        <f>IF(DAY(AbrDom1)=1,AbrDom1+28,AbrDom1+35)</f>
        <v>42491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IF(DAY(AbrDom1)=1,AbrDom1+29,AbrDom1+36)</f>
        <v>42492</v>
      </c>
      <c r="D9" s="10">
        <f>IF(DAY(AbrDom1)=1,AbrDom1+30,AbrDom1+37)</f>
        <v>42493</v>
      </c>
      <c r="E9" s="10">
        <f>IF(DAY(AbrDom1)=1,AbrDom1+31,AbrDom1+38)</f>
        <v>42494</v>
      </c>
      <c r="F9" s="10">
        <f>IF(DAY(AbrDom1)=1,AbrDom1+32,AbrDom1+39)</f>
        <v>42495</v>
      </c>
      <c r="G9" s="10">
        <f>IF(DAY(AbrDom1)=1,AbrDom1+33,AbrDom1+40)</f>
        <v>42496</v>
      </c>
      <c r="H9" s="10">
        <f>IF(DAY(AbrDom1)=1,AbrDom1+34,AbrDom1+41)</f>
        <v>42497</v>
      </c>
      <c r="I9" s="10">
        <f>IF(DAY(AbrDom1)=1,AbrDom1+35,AbrDom1+42)</f>
        <v>42498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VLOOKUP(DAY(C4),DiasDeTarefas,1,FALSE)=DAY(C4)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31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IF(DAY(MaiDom1)=1,MaiDom1-6,MaiDom1+1)</f>
        <v>42485</v>
      </c>
      <c r="D4" s="10">
        <f>IF(DAY(MaiDom1)=1,MaiDom1-5,MaiDom1+2)</f>
        <v>42486</v>
      </c>
      <c r="E4" s="10">
        <f>IF(DAY(MaiDom1)=1,MaiDom1-4,MaiDom1+3)</f>
        <v>42487</v>
      </c>
      <c r="F4" s="10">
        <f>IF(DAY(MaiDom1)=1,MaiDom1-3,MaiDom1+4)</f>
        <v>42488</v>
      </c>
      <c r="G4" s="10">
        <f>IF(DAY(MaiDom1)=1,MaiDom1-2,MaiDom1+5)</f>
        <v>42489</v>
      </c>
      <c r="H4" s="10">
        <f>IF(DAY(MaiDom1)=1,MaiDom1-1,MaiDom1+6)</f>
        <v>42490</v>
      </c>
      <c r="I4" s="10">
        <f>IF(DAY(MaiDom1)=1,MaiDom1,MaiDom1+7)</f>
        <v>42491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IF(DAY(MaiDom1)=1,MaiDom1+1,MaiDom1+8)</f>
        <v>42492</v>
      </c>
      <c r="D5" s="10">
        <f>IF(DAY(MaiDom1)=1,MaiDom1+2,MaiDom1+9)</f>
        <v>42493</v>
      </c>
      <c r="E5" s="10">
        <f>IF(DAY(MaiDom1)=1,MaiDom1+3,MaiDom1+10)</f>
        <v>42494</v>
      </c>
      <c r="F5" s="10">
        <f>IF(DAY(MaiDom1)=1,MaiDom1+4,MaiDom1+11)</f>
        <v>42495</v>
      </c>
      <c r="G5" s="10">
        <f>IF(DAY(MaiDom1)=1,MaiDom1+5,MaiDom1+12)</f>
        <v>42496</v>
      </c>
      <c r="H5" s="10">
        <f>IF(DAY(MaiDom1)=1,MaiDom1+6,MaiDom1+13)</f>
        <v>42497</v>
      </c>
      <c r="I5" s="10">
        <f>IF(DAY(MaiDom1)=1,MaiDom1+7,MaiDom1+14)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IF(DAY(MaiDom1)=1,MaiDom1+8,MaiDom1+15)</f>
        <v>42499</v>
      </c>
      <c r="D6" s="10">
        <f>IF(DAY(MaiDom1)=1,MaiDom1+9,MaiDom1+16)</f>
        <v>42500</v>
      </c>
      <c r="E6" s="10">
        <f>IF(DAY(MaiDom1)=1,MaiDom1+10,MaiDom1+17)</f>
        <v>42501</v>
      </c>
      <c r="F6" s="10">
        <f>IF(DAY(MaiDom1)=1,MaiDom1+11,MaiDom1+18)</f>
        <v>42502</v>
      </c>
      <c r="G6" s="10">
        <f>IF(DAY(MaiDom1)=1,MaiDom1+12,MaiDom1+19)</f>
        <v>42503</v>
      </c>
      <c r="H6" s="10">
        <f>IF(DAY(MaiDom1)=1,MaiDom1+13,MaiDom1+20)</f>
        <v>42504</v>
      </c>
      <c r="I6" s="10">
        <f>IF(DAY(MaiDom1)=1,MaiDom1+14,MaiDom1+21)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IF(DAY(MaiDom1)=1,MaiDom1+15,MaiDom1+22)</f>
        <v>42506</v>
      </c>
      <c r="D7" s="10">
        <f>IF(DAY(MaiDom1)=1,MaiDom1+16,MaiDom1+23)</f>
        <v>42507</v>
      </c>
      <c r="E7" s="10">
        <f>IF(DAY(MaiDom1)=1,MaiDom1+17,MaiDom1+24)</f>
        <v>42508</v>
      </c>
      <c r="F7" s="10">
        <f>IF(DAY(MaiDom1)=1,MaiDom1+18,MaiDom1+25)</f>
        <v>42509</v>
      </c>
      <c r="G7" s="10">
        <f>IF(DAY(MaiDom1)=1,MaiDom1+19,MaiDom1+26)</f>
        <v>42510</v>
      </c>
      <c r="H7" s="10">
        <f>IF(DAY(MaiDom1)=1,MaiDom1+20,MaiDom1+27)</f>
        <v>42511</v>
      </c>
      <c r="I7" s="10">
        <f>IF(DAY(MaiDom1)=1,MaiDom1+21,MaiDom1+28)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IF(DAY(MaiDom1)=1,MaiDom1+22,MaiDom1+29)</f>
        <v>42513</v>
      </c>
      <c r="D8" s="10">
        <f>IF(DAY(MaiDom1)=1,MaiDom1+23,MaiDom1+30)</f>
        <v>42514</v>
      </c>
      <c r="E8" s="10">
        <f>IF(DAY(MaiDom1)=1,MaiDom1+24,MaiDom1+31)</f>
        <v>42515</v>
      </c>
      <c r="F8" s="10">
        <f>IF(DAY(MaiDom1)=1,MaiDom1+25,MaiDom1+32)</f>
        <v>42516</v>
      </c>
      <c r="G8" s="10">
        <f>IF(DAY(MaiDom1)=1,MaiDom1+26,MaiDom1+33)</f>
        <v>42517</v>
      </c>
      <c r="H8" s="10">
        <f>IF(DAY(MaiDom1)=1,MaiDom1+27,MaiDom1+34)</f>
        <v>42518</v>
      </c>
      <c r="I8" s="10">
        <f>IF(DAY(MaiDom1)=1,MaiDom1+28,MaiDom1+35)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IF(DAY(MaiDom1)=1,MaiDom1+29,MaiDom1+36)</f>
        <v>42520</v>
      </c>
      <c r="D9" s="10">
        <f>IF(DAY(MaiDom1)=1,MaiDom1+30,MaiDom1+37)</f>
        <v>42521</v>
      </c>
      <c r="E9" s="10">
        <f>IF(DAY(MaiDom1)=1,MaiDom1+31,MaiDom1+38)</f>
        <v>42522</v>
      </c>
      <c r="F9" s="10">
        <f>IF(DAY(MaiDom1)=1,MaiDom1+32,MaiDom1+39)</f>
        <v>42523</v>
      </c>
      <c r="G9" s="10">
        <f>IF(DAY(MaiDom1)=1,MaiDom1+33,MaiDom1+40)</f>
        <v>42524</v>
      </c>
      <c r="H9" s="10">
        <f>IF(DAY(MaiDom1)=1,MaiDom1+34,MaiDom1+41)</f>
        <v>42525</v>
      </c>
      <c r="I9" s="10">
        <f>IF(DAY(MaiDom1)=1,MaiDom1+35,MaiDom1+42)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VLOOKUP(DAY(C4),DiasDeTarefas,1,FALSE)=DAY(C4)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32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IF(DAY(JunDom1)=1,JunDom1-6,JunDom1+1)</f>
        <v>42520</v>
      </c>
      <c r="D4" s="10">
        <f>IF(DAY(JunDom1)=1,JunDom1-5,JunDom1+2)</f>
        <v>42521</v>
      </c>
      <c r="E4" s="10">
        <f>IF(DAY(JunDom1)=1,JunDom1-4,JunDom1+3)</f>
        <v>42522</v>
      </c>
      <c r="F4" s="10">
        <f>IF(DAY(JunDom1)=1,JunDom1-3,JunDom1+4)</f>
        <v>42523</v>
      </c>
      <c r="G4" s="10">
        <f>IF(DAY(JunDom1)=1,JunDom1-2,JunDom1+5)</f>
        <v>42524</v>
      </c>
      <c r="H4" s="10">
        <f>IF(DAY(JunDom1)=1,JunDom1-1,JunDom1+6)</f>
        <v>42525</v>
      </c>
      <c r="I4" s="10">
        <f>IF(DAY(JunDom1)=1,JunDom1,JunDom1+7)</f>
        <v>42526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IF(DAY(JunDom1)=1,JunDom1+1,JunDom1+8)</f>
        <v>42527</v>
      </c>
      <c r="D5" s="10">
        <f>IF(DAY(JunDom1)=1,JunDom1+2,JunDom1+9)</f>
        <v>42528</v>
      </c>
      <c r="E5" s="10">
        <f>IF(DAY(JunDom1)=1,JunDom1+3,JunDom1+10)</f>
        <v>42529</v>
      </c>
      <c r="F5" s="10">
        <f>IF(DAY(JunDom1)=1,JunDom1+4,JunDom1+11)</f>
        <v>42530</v>
      </c>
      <c r="G5" s="10">
        <f>IF(DAY(JunDom1)=1,JunDom1+5,JunDom1+12)</f>
        <v>42531</v>
      </c>
      <c r="H5" s="10">
        <f>IF(DAY(JunDom1)=1,JunDom1+6,JunDom1+13)</f>
        <v>42532</v>
      </c>
      <c r="I5" s="10">
        <f>IF(DAY(JunDom1)=1,JunDom1+7,JunDom1+14)</f>
        <v>42533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IF(DAY(JunDom1)=1,JunDom1+8,JunDom1+15)</f>
        <v>42534</v>
      </c>
      <c r="D6" s="10">
        <f>IF(DAY(JunDom1)=1,JunDom1+9,JunDom1+16)</f>
        <v>42535</v>
      </c>
      <c r="E6" s="10">
        <f>IF(DAY(JunDom1)=1,JunDom1+10,JunDom1+17)</f>
        <v>42536</v>
      </c>
      <c r="F6" s="10">
        <f>IF(DAY(JunDom1)=1,JunDom1+11,JunDom1+18)</f>
        <v>42537</v>
      </c>
      <c r="G6" s="10">
        <f>IF(DAY(JunDom1)=1,JunDom1+12,JunDom1+19)</f>
        <v>42538</v>
      </c>
      <c r="H6" s="10">
        <f>IF(DAY(JunDom1)=1,JunDom1+13,JunDom1+20)</f>
        <v>42539</v>
      </c>
      <c r="I6" s="10">
        <f>IF(DAY(JunDom1)=1,JunDom1+14,JunDom1+21)</f>
        <v>42540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IF(DAY(JunDom1)=1,JunDom1+15,JunDom1+22)</f>
        <v>42541</v>
      </c>
      <c r="D7" s="10">
        <f>IF(DAY(JunDom1)=1,JunDom1+16,JunDom1+23)</f>
        <v>42542</v>
      </c>
      <c r="E7" s="10">
        <f>IF(DAY(JunDom1)=1,JunDom1+17,JunDom1+24)</f>
        <v>42543</v>
      </c>
      <c r="F7" s="10">
        <f>IF(DAY(JunDom1)=1,JunDom1+18,JunDom1+25)</f>
        <v>42544</v>
      </c>
      <c r="G7" s="10">
        <f>IF(DAY(JunDom1)=1,JunDom1+19,JunDom1+26)</f>
        <v>42545</v>
      </c>
      <c r="H7" s="10">
        <f>IF(DAY(JunDom1)=1,JunDom1+20,JunDom1+27)</f>
        <v>42546</v>
      </c>
      <c r="I7" s="10">
        <f>IF(DAY(JunDom1)=1,JunDom1+21,JunDom1+28)</f>
        <v>42547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IF(DAY(JunDom1)=1,JunDom1+22,JunDom1+29)</f>
        <v>42548</v>
      </c>
      <c r="D8" s="10">
        <f>IF(DAY(JunDom1)=1,JunDom1+23,JunDom1+30)</f>
        <v>42549</v>
      </c>
      <c r="E8" s="10">
        <f>IF(DAY(JunDom1)=1,JunDom1+24,JunDom1+31)</f>
        <v>42550</v>
      </c>
      <c r="F8" s="10">
        <f>IF(DAY(JunDom1)=1,JunDom1+25,JunDom1+32)</f>
        <v>42551</v>
      </c>
      <c r="G8" s="10">
        <f>IF(DAY(JunDom1)=1,JunDom1+26,JunDom1+33)</f>
        <v>42552</v>
      </c>
      <c r="H8" s="10">
        <f>IF(DAY(JunDom1)=1,JunDom1+27,JunDom1+34)</f>
        <v>42553</v>
      </c>
      <c r="I8" s="10">
        <f>IF(DAY(JunDom1)=1,JunDom1+28,JunDom1+35)</f>
        <v>42554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IF(DAY(JunDom1)=1,JunDom1+29,JunDom1+36)</f>
        <v>42555</v>
      </c>
      <c r="D9" s="10">
        <f>IF(DAY(JunDom1)=1,JunDom1+30,JunDom1+37)</f>
        <v>42556</v>
      </c>
      <c r="E9" s="10">
        <f>IF(DAY(JunDom1)=1,JunDom1+31,JunDom1+38)</f>
        <v>42557</v>
      </c>
      <c r="F9" s="10">
        <f>IF(DAY(JunDom1)=1,JunDom1+32,JunDom1+39)</f>
        <v>42558</v>
      </c>
      <c r="G9" s="10">
        <f>IF(DAY(JunDom1)=1,JunDom1+33,JunDom1+40)</f>
        <v>42559</v>
      </c>
      <c r="H9" s="10">
        <f>IF(DAY(JunDom1)=1,JunDom1+34,JunDom1+41)</f>
        <v>42560</v>
      </c>
      <c r="I9" s="10">
        <f>IF(DAY(JunDom1)=1,JunDom1+35,JunDom1+42)</f>
        <v>42561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VLOOKUP(DAY(C4),DiasDeTarefas,1,FALSE)=DAY(C4)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33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IF(DAY(JulDom1)=1,JulDom1-6,JulDom1+1)</f>
        <v>42548</v>
      </c>
      <c r="D4" s="10">
        <f>IF(DAY(JulDom1)=1,JulDom1-5,JulDom1+2)</f>
        <v>42549</v>
      </c>
      <c r="E4" s="10">
        <f>IF(DAY(JulDom1)=1,JulDom1-4,JulDom1+3)</f>
        <v>42550</v>
      </c>
      <c r="F4" s="10">
        <f>IF(DAY(JulDom1)=1,JulDom1-3,JulDom1+4)</f>
        <v>42551</v>
      </c>
      <c r="G4" s="10">
        <f>IF(DAY(JulDom1)=1,JulDom1-2,JulDom1+5)</f>
        <v>42552</v>
      </c>
      <c r="H4" s="10">
        <f>IF(DAY(JulDom1)=1,JulDom1-1,JulDom1+6)</f>
        <v>42553</v>
      </c>
      <c r="I4" s="10">
        <f>IF(DAY(JulDom1)=1,JulDom1,JulDom1+7)</f>
        <v>42554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IF(DAY(JulDom1)=1,JulDom1+1,JulDom1+8)</f>
        <v>42555</v>
      </c>
      <c r="D5" s="10">
        <f>IF(DAY(JulDom1)=1,JulDom1+2,JulDom1+9)</f>
        <v>42556</v>
      </c>
      <c r="E5" s="10">
        <f>IF(DAY(JulDom1)=1,JulDom1+3,JulDom1+10)</f>
        <v>42557</v>
      </c>
      <c r="F5" s="10">
        <f>IF(DAY(JulDom1)=1,JulDom1+4,JulDom1+11)</f>
        <v>42558</v>
      </c>
      <c r="G5" s="10">
        <f>IF(DAY(JulDom1)=1,JulDom1+5,JulDom1+12)</f>
        <v>42559</v>
      </c>
      <c r="H5" s="10">
        <f>IF(DAY(JulDom1)=1,JulDom1+6,JulDom1+13)</f>
        <v>42560</v>
      </c>
      <c r="I5" s="10">
        <f>IF(DAY(JulDom1)=1,JulDom1+7,JulDom1+14)</f>
        <v>42561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IF(DAY(JulDom1)=1,JulDom1+8,JulDom1+15)</f>
        <v>42562</v>
      </c>
      <c r="D6" s="10">
        <f>IF(DAY(JulDom1)=1,JulDom1+9,JulDom1+16)</f>
        <v>42563</v>
      </c>
      <c r="E6" s="10">
        <f>IF(DAY(JulDom1)=1,JulDom1+10,JulDom1+17)</f>
        <v>42564</v>
      </c>
      <c r="F6" s="10">
        <f>IF(DAY(JulDom1)=1,JulDom1+11,JulDom1+18)</f>
        <v>42565</v>
      </c>
      <c r="G6" s="10">
        <f>IF(DAY(JulDom1)=1,JulDom1+12,JulDom1+19)</f>
        <v>42566</v>
      </c>
      <c r="H6" s="10">
        <f>IF(DAY(JulDom1)=1,JulDom1+13,JulDom1+20)</f>
        <v>42567</v>
      </c>
      <c r="I6" s="10">
        <f>IF(DAY(JulDom1)=1,JulDom1+14,JulDom1+21)</f>
        <v>42568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IF(DAY(JulDom1)=1,JulDom1+15,JulDom1+22)</f>
        <v>42569</v>
      </c>
      <c r="D7" s="10">
        <f>IF(DAY(JulDom1)=1,JulDom1+16,JulDom1+23)</f>
        <v>42570</v>
      </c>
      <c r="E7" s="10">
        <f>IF(DAY(JulDom1)=1,JulDom1+17,JulDom1+24)</f>
        <v>42571</v>
      </c>
      <c r="F7" s="10">
        <f>IF(DAY(JulDom1)=1,JulDom1+18,JulDom1+25)</f>
        <v>42572</v>
      </c>
      <c r="G7" s="10">
        <f>IF(DAY(JulDom1)=1,JulDom1+19,JulDom1+26)</f>
        <v>42573</v>
      </c>
      <c r="H7" s="10">
        <f>IF(DAY(JulDom1)=1,JulDom1+20,JulDom1+27)</f>
        <v>42574</v>
      </c>
      <c r="I7" s="10">
        <f>IF(DAY(JulDom1)=1,JulDom1+21,JulDom1+28)</f>
        <v>42575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IF(DAY(JulDom1)=1,JulDom1+22,JulDom1+29)</f>
        <v>42576</v>
      </c>
      <c r="D8" s="10">
        <f>IF(DAY(JulDom1)=1,JulDom1+23,JulDom1+30)</f>
        <v>42577</v>
      </c>
      <c r="E8" s="10">
        <f>IF(DAY(JulDom1)=1,JulDom1+24,JulDom1+31)</f>
        <v>42578</v>
      </c>
      <c r="F8" s="10">
        <f>IF(DAY(JulDom1)=1,JulDom1+25,JulDom1+32)</f>
        <v>42579</v>
      </c>
      <c r="G8" s="10">
        <f>IF(DAY(JulDom1)=1,JulDom1+26,JulDom1+33)</f>
        <v>42580</v>
      </c>
      <c r="H8" s="10">
        <f>IF(DAY(JulDom1)=1,JulDom1+27,JulDom1+34)</f>
        <v>42581</v>
      </c>
      <c r="I8" s="10">
        <f>IF(DAY(JulDom1)=1,JulDom1+28,JulDom1+35)</f>
        <v>42582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IF(DAY(JulDom1)=1,JulDom1+29,JulDom1+36)</f>
        <v>42583</v>
      </c>
      <c r="D9" s="10">
        <f>IF(DAY(JulDom1)=1,JulDom1+30,JulDom1+37)</f>
        <v>42584</v>
      </c>
      <c r="E9" s="10">
        <f>IF(DAY(JulDom1)=1,JulDom1+31,JulDom1+38)</f>
        <v>42585</v>
      </c>
      <c r="F9" s="10">
        <f>IF(DAY(JulDom1)=1,JulDom1+32,JulDom1+39)</f>
        <v>42586</v>
      </c>
      <c r="G9" s="10">
        <f>IF(DAY(JulDom1)=1,JulDom1+33,JulDom1+40)</f>
        <v>42587</v>
      </c>
      <c r="H9" s="10">
        <f>IF(DAY(JulDom1)=1,JulDom1+34,JulDom1+41)</f>
        <v>42588</v>
      </c>
      <c r="I9" s="10">
        <f>IF(DAY(JulDom1)=1,JulDom1+35,JulDom1+42)</f>
        <v>42589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VLOOKUP(DAY(C4),DiasDeTarefas,1,FALSE)=DAY(C4)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34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IF(DAY(AgoDom1)=1,AgoDom1-6,AgoDom1+1)</f>
        <v>42583</v>
      </c>
      <c r="D4" s="10">
        <f>IF(DAY(AgoDom1)=1,AgoDom1-5,AgoDom1+2)</f>
        <v>42584</v>
      </c>
      <c r="E4" s="10">
        <f>IF(DAY(AgoDom1)=1,AgoDom1-4,AgoDom1+3)</f>
        <v>42585</v>
      </c>
      <c r="F4" s="10">
        <f>IF(DAY(AgoDom1)=1,AgoDom1-3,AgoDom1+4)</f>
        <v>42586</v>
      </c>
      <c r="G4" s="10">
        <f>IF(DAY(AgoDom1)=1,AgoDom1-2,AgoDom1+5)</f>
        <v>42587</v>
      </c>
      <c r="H4" s="10">
        <f>IF(DAY(AgoDom1)=1,AgoDom1-1,AgoDom1+6)</f>
        <v>42588</v>
      </c>
      <c r="I4" s="10">
        <f>IF(DAY(AgoDom1)=1,AgoDom1,AgoDom1+7)</f>
        <v>42589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IF(DAY(AgoDom1)=1,AgoDom1+1,AgoDom1+8)</f>
        <v>42590</v>
      </c>
      <c r="D5" s="10">
        <f>IF(DAY(AgoDom1)=1,AgoDom1+2,AgoDom1+9)</f>
        <v>42591</v>
      </c>
      <c r="E5" s="10">
        <f>IF(DAY(AgoDom1)=1,AgoDom1+3,AgoDom1+10)</f>
        <v>42592</v>
      </c>
      <c r="F5" s="10">
        <f>IF(DAY(AgoDom1)=1,AgoDom1+4,AgoDom1+11)</f>
        <v>42593</v>
      </c>
      <c r="G5" s="10">
        <f>IF(DAY(AgoDom1)=1,AgoDom1+5,AgoDom1+12)</f>
        <v>42594</v>
      </c>
      <c r="H5" s="10">
        <f>IF(DAY(AgoDom1)=1,AgoDom1+6,AgoDom1+13)</f>
        <v>42595</v>
      </c>
      <c r="I5" s="10">
        <f>IF(DAY(AgoDom1)=1,AgoDom1+7,AgoDom1+14)</f>
        <v>42596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IF(DAY(AgoDom1)=1,AgoDom1+8,AgoDom1+15)</f>
        <v>42597</v>
      </c>
      <c r="D6" s="10">
        <f>IF(DAY(AgoDom1)=1,AgoDom1+9,AgoDom1+16)</f>
        <v>42598</v>
      </c>
      <c r="E6" s="10">
        <f>IF(DAY(AgoDom1)=1,AgoDom1+10,AgoDom1+17)</f>
        <v>42599</v>
      </c>
      <c r="F6" s="10">
        <f>IF(DAY(AgoDom1)=1,AgoDom1+11,AgoDom1+18)</f>
        <v>42600</v>
      </c>
      <c r="G6" s="10">
        <f>IF(DAY(AgoDom1)=1,AgoDom1+12,AgoDom1+19)</f>
        <v>42601</v>
      </c>
      <c r="H6" s="10">
        <f>IF(DAY(AgoDom1)=1,AgoDom1+13,AgoDom1+20)</f>
        <v>42602</v>
      </c>
      <c r="I6" s="10">
        <f>IF(DAY(AgoDom1)=1,AgoDom1+14,AgoDom1+21)</f>
        <v>42603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IF(DAY(AgoDom1)=1,AgoDom1+15,AgoDom1+22)</f>
        <v>42604</v>
      </c>
      <c r="D7" s="10">
        <f>IF(DAY(AgoDom1)=1,AgoDom1+16,AgoDom1+23)</f>
        <v>42605</v>
      </c>
      <c r="E7" s="10">
        <f>IF(DAY(AgoDom1)=1,AgoDom1+17,AgoDom1+24)</f>
        <v>42606</v>
      </c>
      <c r="F7" s="10">
        <f>IF(DAY(AgoDom1)=1,AgoDom1+18,AgoDom1+25)</f>
        <v>42607</v>
      </c>
      <c r="G7" s="10">
        <f>IF(DAY(AgoDom1)=1,AgoDom1+19,AgoDom1+26)</f>
        <v>42608</v>
      </c>
      <c r="H7" s="10">
        <f>IF(DAY(AgoDom1)=1,AgoDom1+20,AgoDom1+27)</f>
        <v>42609</v>
      </c>
      <c r="I7" s="10">
        <f>IF(DAY(AgoDom1)=1,AgoDom1+21,AgoDom1+28)</f>
        <v>42610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IF(DAY(AgoDom1)=1,AgoDom1+22,AgoDom1+29)</f>
        <v>42611</v>
      </c>
      <c r="D8" s="10">
        <f>IF(DAY(AgoDom1)=1,AgoDom1+23,AgoDom1+30)</f>
        <v>42612</v>
      </c>
      <c r="E8" s="10">
        <f>IF(DAY(AgoDom1)=1,AgoDom1+24,AgoDom1+31)</f>
        <v>42613</v>
      </c>
      <c r="F8" s="10">
        <f>IF(DAY(AgoDom1)=1,AgoDom1+25,AgoDom1+32)</f>
        <v>42614</v>
      </c>
      <c r="G8" s="10">
        <f>IF(DAY(AgoDom1)=1,AgoDom1+26,AgoDom1+33)</f>
        <v>42615</v>
      </c>
      <c r="H8" s="10">
        <f>IF(DAY(AgoDom1)=1,AgoDom1+27,AgoDom1+34)</f>
        <v>42616</v>
      </c>
      <c r="I8" s="10">
        <f>IF(DAY(AgoDom1)=1,AgoDom1+28,AgoDom1+35)</f>
        <v>42617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IF(DAY(AgoDom1)=1,AgoDom1+29,AgoDom1+36)</f>
        <v>42618</v>
      </c>
      <c r="D9" s="10">
        <f>IF(DAY(AgoDom1)=1,AgoDom1+30,AgoDom1+37)</f>
        <v>42619</v>
      </c>
      <c r="E9" s="10">
        <f>IF(DAY(AgoDom1)=1,AgoDom1+31,AgoDom1+38)</f>
        <v>42620</v>
      </c>
      <c r="F9" s="10">
        <f>IF(DAY(AgoDom1)=1,AgoDom1+32,AgoDom1+39)</f>
        <v>42621</v>
      </c>
      <c r="G9" s="10">
        <f>IF(DAY(AgoDom1)=1,AgoDom1+33,AgoDom1+40)</f>
        <v>42622</v>
      </c>
      <c r="H9" s="10">
        <f>IF(DAY(AgoDom1)=1,AgoDom1+34,AgoDom1+41)</f>
        <v>42623</v>
      </c>
      <c r="I9" s="10">
        <f>IF(DAY(AgoDom1)=1,AgoDom1+35,AgoDom1+42)</f>
        <v>42624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VLOOKUP(DAY(C4),DiasDeTarefas,1,FALSE)=DAY(C4)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21</v>
      </c>
      <c r="L2" s="71">
        <v>2013</v>
      </c>
      <c r="M2" s="71"/>
      <c r="N2" s="79">
        <f>AnoDoCalendário</f>
        <v>2016</v>
      </c>
    </row>
    <row r="3" spans="1:14" ht="21" customHeight="1" x14ac:dyDescent="0.2">
      <c r="A3" s="4"/>
      <c r="B3" s="31" t="s">
        <v>35</v>
      </c>
      <c r="C3" s="2" t="s">
        <v>9</v>
      </c>
      <c r="D3" s="2" t="s">
        <v>15</v>
      </c>
      <c r="E3" s="2" t="s">
        <v>16</v>
      </c>
      <c r="F3" s="2" t="s">
        <v>16</v>
      </c>
      <c r="G3" s="2" t="s">
        <v>9</v>
      </c>
      <c r="H3" s="2" t="s">
        <v>9</v>
      </c>
      <c r="I3" s="2" t="s">
        <v>19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IF(DAY(SetDom1)=1,SetDom1-6,SetDom1+1)</f>
        <v>42611</v>
      </c>
      <c r="D4" s="10">
        <f>IF(DAY(SetDom1)=1,SetDom1-5,SetDom1+2)</f>
        <v>42612</v>
      </c>
      <c r="E4" s="10">
        <f>IF(DAY(SetDom1)=1,SetDom1-4,SetDom1+3)</f>
        <v>42613</v>
      </c>
      <c r="F4" s="10">
        <f>IF(DAY(SetDom1)=1,SetDom1-3,SetDom1+4)</f>
        <v>42614</v>
      </c>
      <c r="G4" s="10">
        <f>IF(DAY(SetDom1)=1,SetDom1-2,SetDom1+5)</f>
        <v>42615</v>
      </c>
      <c r="H4" s="10">
        <f>IF(DAY(SetDom1)=1,SetDom1-1,SetDom1+6)</f>
        <v>42616</v>
      </c>
      <c r="I4" s="10">
        <f>IF(DAY(SetDom1)=1,SetDom1,SetDom1+7)</f>
        <v>42617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IF(DAY(SetDom1)=1,SetDom1+1,SetDom1+8)</f>
        <v>42618</v>
      </c>
      <c r="D5" s="10">
        <f>IF(DAY(SetDom1)=1,SetDom1+2,SetDom1+9)</f>
        <v>42619</v>
      </c>
      <c r="E5" s="10">
        <f>IF(DAY(SetDom1)=1,SetDom1+3,SetDom1+10)</f>
        <v>42620</v>
      </c>
      <c r="F5" s="10">
        <f>IF(DAY(SetDom1)=1,SetDom1+4,SetDom1+11)</f>
        <v>42621</v>
      </c>
      <c r="G5" s="10">
        <f>IF(DAY(SetDom1)=1,SetDom1+5,SetDom1+12)</f>
        <v>42622</v>
      </c>
      <c r="H5" s="10">
        <f>IF(DAY(SetDom1)=1,SetDom1+6,SetDom1+13)</f>
        <v>42623</v>
      </c>
      <c r="I5" s="10">
        <f>IF(DAY(SetDom1)=1,SetDom1+7,SetDom1+14)</f>
        <v>42624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IF(DAY(SetDom1)=1,SetDom1+8,SetDom1+15)</f>
        <v>42625</v>
      </c>
      <c r="D6" s="10">
        <f>IF(DAY(SetDom1)=1,SetDom1+9,SetDom1+16)</f>
        <v>42626</v>
      </c>
      <c r="E6" s="10">
        <f>IF(DAY(SetDom1)=1,SetDom1+10,SetDom1+17)</f>
        <v>42627</v>
      </c>
      <c r="F6" s="10">
        <f>IF(DAY(SetDom1)=1,SetDom1+11,SetDom1+18)</f>
        <v>42628</v>
      </c>
      <c r="G6" s="10">
        <f>IF(DAY(SetDom1)=1,SetDom1+12,SetDom1+19)</f>
        <v>42629</v>
      </c>
      <c r="H6" s="10">
        <f>IF(DAY(SetDom1)=1,SetDom1+13,SetDom1+20)</f>
        <v>42630</v>
      </c>
      <c r="I6" s="10">
        <f>IF(DAY(SetDom1)=1,SetDom1+14,SetDom1+21)</f>
        <v>42631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IF(DAY(SetDom1)=1,SetDom1+15,SetDom1+22)</f>
        <v>42632</v>
      </c>
      <c r="D7" s="10">
        <f>IF(DAY(SetDom1)=1,SetDom1+16,SetDom1+23)</f>
        <v>42633</v>
      </c>
      <c r="E7" s="10">
        <f>IF(DAY(SetDom1)=1,SetDom1+17,SetDom1+24)</f>
        <v>42634</v>
      </c>
      <c r="F7" s="10">
        <f>IF(DAY(SetDom1)=1,SetDom1+18,SetDom1+25)</f>
        <v>42635</v>
      </c>
      <c r="G7" s="10">
        <f>IF(DAY(SetDom1)=1,SetDom1+19,SetDom1+26)</f>
        <v>42636</v>
      </c>
      <c r="H7" s="10">
        <f>IF(DAY(SetDom1)=1,SetDom1+20,SetDom1+27)</f>
        <v>42637</v>
      </c>
      <c r="I7" s="10">
        <f>IF(DAY(SetDom1)=1,SetDom1+21,SetDom1+28)</f>
        <v>42638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IF(DAY(SetDom1)=1,SetDom1+22,SetDom1+29)</f>
        <v>42639</v>
      </c>
      <c r="D8" s="10">
        <f>IF(DAY(SetDom1)=1,SetDom1+23,SetDom1+30)</f>
        <v>42640</v>
      </c>
      <c r="E8" s="10">
        <f>IF(DAY(SetDom1)=1,SetDom1+24,SetDom1+31)</f>
        <v>42641</v>
      </c>
      <c r="F8" s="10">
        <f>IF(DAY(SetDom1)=1,SetDom1+25,SetDom1+32)</f>
        <v>42642</v>
      </c>
      <c r="G8" s="10">
        <f>IF(DAY(SetDom1)=1,SetDom1+26,SetDom1+33)</f>
        <v>42643</v>
      </c>
      <c r="H8" s="10">
        <f>IF(DAY(SetDom1)=1,SetDom1+27,SetDom1+34)</f>
        <v>42644</v>
      </c>
      <c r="I8" s="10">
        <f>IF(DAY(SetDom1)=1,SetDom1+28,SetDom1+35)</f>
        <v>42645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IF(DAY(SetDom1)=1,SetDom1+29,SetDom1+36)</f>
        <v>42646</v>
      </c>
      <c r="D9" s="10">
        <f>IF(DAY(SetDom1)=1,SetDom1+30,SetDom1+37)</f>
        <v>42647</v>
      </c>
      <c r="E9" s="10">
        <f>IF(DAY(SetDom1)=1,SetDom1+31,SetDom1+38)</f>
        <v>42648</v>
      </c>
      <c r="F9" s="10">
        <f>IF(DAY(SetDom1)=1,SetDom1+32,SetDom1+39)</f>
        <v>42649</v>
      </c>
      <c r="G9" s="10">
        <f>IF(DAY(SetDom1)=1,SetDom1+33,SetDom1+40)</f>
        <v>42650</v>
      </c>
      <c r="H9" s="10">
        <f>IF(DAY(SetDom1)=1,SetDom1+34,SetDom1+41)</f>
        <v>42651</v>
      </c>
      <c r="I9" s="10">
        <f>IF(DAY(SetDom1)=1,SetDom1+35,SetDom1+42)</f>
        <v>42652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18</v>
      </c>
      <c r="H13" s="69"/>
      <c r="I13" s="67" t="s">
        <v>20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20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VLOOKUP(DAY(C4),DiasDeTarefas,1,FALSE)=DAY(C4)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30</vt:i4>
      </vt:variant>
    </vt:vector>
  </HeadingPairs>
  <TitlesOfParts>
    <vt:vector size="4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AnoDoCalendário</vt:lpstr>
      <vt:lpstr>Jan!Área_de_Impressão</vt:lpstr>
      <vt:lpstr>Jul!Área_de_Impressão</vt:lpstr>
      <vt:lpstr>Jun!Área_de_Impressão</vt:lpstr>
      <vt:lpstr>Mar!Área_de_Impressão</vt:lpstr>
      <vt:lpstr>Nov!Área_de_Impressão</vt:lpstr>
      <vt:lpstr>Abr!DiasDeTarefas</vt:lpstr>
      <vt:lpstr>Ago!DiasDeTarefas</vt:lpstr>
      <vt:lpstr>Dez!DiasDeTarefas</vt:lpstr>
      <vt:lpstr>Fev!DiasDeTarefas</vt:lpstr>
      <vt:lpstr>Jul!DiasDeTarefas</vt:lpstr>
      <vt:lpstr>Jun!DiasDeTarefas</vt:lpstr>
      <vt:lpstr>Mai!DiasDeTarefas</vt:lpstr>
      <vt:lpstr>Mar!DiasDeTarefas</vt:lpstr>
      <vt:lpstr>Nov!DiasDeTarefas</vt:lpstr>
      <vt:lpstr>Out!DiasDeTarefas</vt:lpstr>
      <vt:lpstr>Set!DiasDeTarefas</vt:lpstr>
      <vt:lpstr>DiasDeTarefas</vt:lpstr>
      <vt:lpstr>Abr!TabelaDatasImportantes</vt:lpstr>
      <vt:lpstr>Ago!TabelaDatasImportantes</vt:lpstr>
      <vt:lpstr>Dez!TabelaDatasImportantes</vt:lpstr>
      <vt:lpstr>Fev!TabelaDatasImportantes</vt:lpstr>
      <vt:lpstr>Jul!TabelaDatasImportantes</vt:lpstr>
      <vt:lpstr>Jun!TabelaDatasImportantes</vt:lpstr>
      <vt:lpstr>Mai!TabelaDatasImportantes</vt:lpstr>
      <vt:lpstr>Mar!TabelaDatasImportantes</vt:lpstr>
      <vt:lpstr>Nov!TabelaDatasImportantes</vt:lpstr>
      <vt:lpstr>Out!TabelaDatasImportantes</vt:lpstr>
      <vt:lpstr>Set!TabelaDatasImportantes</vt:lpstr>
      <vt:lpstr>TabelaDatasImportantes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Utilizador do Windows</cp:lastModifiedBy>
  <dcterms:created xsi:type="dcterms:W3CDTF">2013-11-22T23:21:45Z</dcterms:created>
  <dcterms:modified xsi:type="dcterms:W3CDTF">2015-10-16T08:04:46Z</dcterms:modified>
</cp:coreProperties>
</file>