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png" ContentType="image/png"/>
  <Default Extension="bin" ContentType="application/vnd.openxmlformats-officedocument.spreadsheetml.printerSettings"/>
  <Override PartName="/docProps/core.xml" ContentType="application/vnd.openxmlformats-package.core-properties+xml"/>
  <Override PartName="/xl/workbook.xml" ContentType="application/vnd.ms-excel.template.macroEnabled.main+xml"/>
  <Override PartName="/xl/worksheets/sheet131.xml" ContentType="application/vnd.openxmlformats-officedocument.spreadsheetml.worksheet+xml"/>
  <Override PartName="/xl/tables/table1501.xml" ContentType="application/vnd.openxmlformats-officedocument.spreadsheetml.table+xml"/>
  <Override PartName="/xl/tables/table1552.xml" ContentType="application/vnd.openxmlformats-officedocument.spreadsheetml.table+xml"/>
  <Override PartName="/xl/tables/table1453.xml" ContentType="application/vnd.openxmlformats-officedocument.spreadsheetml.table+xml"/>
  <Override PartName="/xl/tables/table1494.xml" ContentType="application/vnd.openxmlformats-officedocument.spreadsheetml.table+xml"/>
  <Override PartName="/xl/tables/table1545.xml" ContentType="application/vnd.openxmlformats-officedocument.spreadsheetml.table+xml"/>
  <Override PartName="/xl/drawings/drawing131.xml" ContentType="application/vnd.openxmlformats-officedocument.drawing+xml"/>
  <Override PartName="/xl/tables/table1486.xml" ContentType="application/vnd.openxmlformats-officedocument.spreadsheetml.table+xml"/>
  <Override PartName="/xl/tables/table1537.xml" ContentType="application/vnd.openxmlformats-officedocument.spreadsheetml.table+xml"/>
  <Override PartName="/xl/tables/table1478.xml" ContentType="application/vnd.openxmlformats-officedocument.spreadsheetml.table+xml"/>
  <Override PartName="/xl/tables/table1529.xml" ContentType="application/vnd.openxmlformats-officedocument.spreadsheetml.table+xml"/>
  <Override PartName="/xl/tables/table14610.xml" ContentType="application/vnd.openxmlformats-officedocument.spreadsheetml.table+xml"/>
  <Override PartName="/xl/tables/table15111.xml" ContentType="application/vnd.openxmlformats-officedocument.spreadsheetml.table+xml"/>
  <Override PartName="/xl/tables/table15612.xml" ContentType="application/vnd.openxmlformats-officedocument.spreadsheetml.table+xml"/>
  <Override PartName="/xl/externalLinks/externalLink2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53.xml" ContentType="application/vnd.openxmlformats-officedocument.spreadsheetml.externalLink+xml"/>
  <Override PartName="/customXml/item1.xml" ContentType="application/xml"/>
  <Override PartName="/customXml/itemProps11.xml" ContentType="application/vnd.openxmlformats-officedocument.customXmlProperties+xml"/>
  <Override PartName="/xl/worksheets/sheet72.xml" ContentType="application/vnd.openxmlformats-officedocument.spreadsheetml.worksheet+xml"/>
  <Override PartName="/xl/tables/table7813.xml" ContentType="application/vnd.openxmlformats-officedocument.spreadsheetml.table+xml"/>
  <Override PartName="/xl/tables/table8314.xml" ContentType="application/vnd.openxmlformats-officedocument.spreadsheetml.table+xml"/>
  <Override PartName="/xl/tables/table7315.xml" ContentType="application/vnd.openxmlformats-officedocument.spreadsheetml.table+xml"/>
  <Override PartName="/xl/tables/table7716.xml" ContentType="application/vnd.openxmlformats-officedocument.spreadsheetml.table+xml"/>
  <Override PartName="/xl/tables/table8217.xml" ContentType="application/vnd.openxmlformats-officedocument.spreadsheetml.table+xml"/>
  <Override PartName="/xl/drawings/drawing72.xml" ContentType="application/vnd.openxmlformats-officedocument.drawing+xml"/>
  <Override PartName="/xl/tables/table7618.xml" ContentType="application/vnd.openxmlformats-officedocument.spreadsheetml.table+xml"/>
  <Override PartName="/xl/tables/table8119.xml" ContentType="application/vnd.openxmlformats-officedocument.spreadsheetml.table+xml"/>
  <Override PartName="/xl/tables/table7520.xml" ContentType="application/vnd.openxmlformats-officedocument.spreadsheetml.table+xml"/>
  <Override PartName="/xl/tables/table8021.xml" ContentType="application/vnd.openxmlformats-officedocument.spreadsheetml.table+xml"/>
  <Override PartName="/xl/tables/table7422.xml" ContentType="application/vnd.openxmlformats-officedocument.spreadsheetml.table+xml"/>
  <Override PartName="/xl/tables/table7923.xml" ContentType="application/vnd.openxmlformats-officedocument.spreadsheetml.table+xml"/>
  <Override PartName="/xl/tables/table8424.xml" ContentType="application/vnd.openxmlformats-officedocument.spreadsheetml.table+xml"/>
  <Override PartName="/xl/worksheets/sheet123.xml" ContentType="application/vnd.openxmlformats-officedocument.spreadsheetml.worksheet+xml"/>
  <Override PartName="/xl/tables/table13825.xml" ContentType="application/vnd.openxmlformats-officedocument.spreadsheetml.table+xml"/>
  <Override PartName="/xl/tables/table14326.xml" ContentType="application/vnd.openxmlformats-officedocument.spreadsheetml.table+xml"/>
  <Override PartName="/xl/tables/table13327.xml" ContentType="application/vnd.openxmlformats-officedocument.spreadsheetml.table+xml"/>
  <Override PartName="/xl/tables/table13728.xml" ContentType="application/vnd.openxmlformats-officedocument.spreadsheetml.table+xml"/>
  <Override PartName="/xl/tables/table14229.xml" ContentType="application/vnd.openxmlformats-officedocument.spreadsheetml.table+xml"/>
  <Override PartName="/xl/drawings/drawing123.xml" ContentType="application/vnd.openxmlformats-officedocument.drawing+xml"/>
  <Override PartName="/xl/tables/table13630.xml" ContentType="application/vnd.openxmlformats-officedocument.spreadsheetml.table+xml"/>
  <Override PartName="/xl/tables/table14131.xml" ContentType="application/vnd.openxmlformats-officedocument.spreadsheetml.table+xml"/>
  <Override PartName="/xl/tables/table13532.xml" ContentType="application/vnd.openxmlformats-officedocument.spreadsheetml.table+xml"/>
  <Override PartName="/xl/tables/table14033.xml" ContentType="application/vnd.openxmlformats-officedocument.spreadsheetml.table+xml"/>
  <Override PartName="/xl/tables/table13434.xml" ContentType="application/vnd.openxmlformats-officedocument.spreadsheetml.table+xml"/>
  <Override PartName="/xl/tables/table13935.xml" ContentType="application/vnd.openxmlformats-officedocument.spreadsheetml.table+xml"/>
  <Override PartName="/xl/tables/table14436.xml" ContentType="application/vnd.openxmlformats-officedocument.spreadsheetml.table+xml"/>
  <Override PartName="/xl/externalLinks/externalLink14.xml" ContentType="application/vnd.openxmlformats-officedocument.spreadsheetml.externalLink+xml"/>
  <Override PartName="/xl/externalLinks/externalLink95.xml" ContentType="application/vnd.openxmlformats-officedocument.spreadsheetml.externalLink+xml"/>
  <Override PartName="/xl/calcChain.xml" ContentType="application/vnd.openxmlformats-officedocument.spreadsheetml.calcChain+xml"/>
  <Override PartName="/xl/worksheets/sheet24.xml" ContentType="application/vnd.openxmlformats-officedocument.spreadsheetml.worksheet+xml"/>
  <Override PartName="/xl/tables/table1837.xml" ContentType="application/vnd.openxmlformats-officedocument.spreadsheetml.table+xml"/>
  <Override PartName="/xl/tables/table2338.xml" ContentType="application/vnd.openxmlformats-officedocument.spreadsheetml.table+xml"/>
  <Override PartName="/xl/tables/table1339.xml" ContentType="application/vnd.openxmlformats-officedocument.spreadsheetml.table+xml"/>
  <Override PartName="/xl/tables/table1740.xml" ContentType="application/vnd.openxmlformats-officedocument.spreadsheetml.table+xml"/>
  <Override PartName="/xl/tables/table2241.xml" ContentType="application/vnd.openxmlformats-officedocument.spreadsheetml.table+xml"/>
  <Override PartName="/xl/drawings/drawing24.xml" ContentType="application/vnd.openxmlformats-officedocument.drawing+xml"/>
  <Override PartName="/xl/tables/table1642.xml" ContentType="application/vnd.openxmlformats-officedocument.spreadsheetml.table+xml"/>
  <Override PartName="/xl/tables/table2143.xml" ContentType="application/vnd.openxmlformats-officedocument.spreadsheetml.table+xml"/>
  <Override PartName="/xl/tables/table1544.xml" ContentType="application/vnd.openxmlformats-officedocument.spreadsheetml.table+xml"/>
  <Override PartName="/xl/tables/table2045.xml" ContentType="application/vnd.openxmlformats-officedocument.spreadsheetml.table+xml"/>
  <Override PartName="/xl/tables/table1446.xml" ContentType="application/vnd.openxmlformats-officedocument.spreadsheetml.table+xml"/>
  <Override PartName="/xl/tables/table1947.xml" ContentType="application/vnd.openxmlformats-officedocument.spreadsheetml.table+xml"/>
  <Override PartName="/xl/tables/table2448.xml" ContentType="application/vnd.openxmlformats-officedocument.spreadsheetml.table+xml"/>
  <Override PartName="/xl/worksheets/sheet165.xml" ContentType="application/vnd.openxmlformats-officedocument.spreadsheetml.worksheet+xml"/>
  <Override PartName="/xl/externalLinks/externalLink4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worksheets/sheet16.xml" ContentType="application/vnd.openxmlformats-officedocument.spreadsheetml.worksheet+xml"/>
  <Override PartName="/xl/tables/table649.xml" ContentType="application/vnd.openxmlformats-officedocument.spreadsheetml.table+xml"/>
  <Override PartName="/xl/tables/table1150.xml" ContentType="application/vnd.openxmlformats-officedocument.spreadsheetml.table+xml"/>
  <Override PartName="/xl/tables/table151.xml" ContentType="application/vnd.openxmlformats-officedocument.spreadsheetml.table+xml"/>
  <Override PartName="/xl/tables/table552.xml" ContentType="application/vnd.openxmlformats-officedocument.spreadsheetml.table+xml"/>
  <Override PartName="/xl/tables/table1053.xml" ContentType="application/vnd.openxmlformats-officedocument.spreadsheetml.table+xml"/>
  <Override PartName="/xl/drawings/drawing15.xml" ContentType="application/vnd.openxmlformats-officedocument.drawing+xml"/>
  <Override PartName="/xl/tables/table454.xml" ContentType="application/vnd.openxmlformats-officedocument.spreadsheetml.table+xml"/>
  <Override PartName="/xl/tables/table955.xml" ContentType="application/vnd.openxmlformats-officedocument.spreadsheetml.table+xml"/>
  <Override PartName="/xl/tables/table356.xml" ContentType="application/vnd.openxmlformats-officedocument.spreadsheetml.table+xml"/>
  <Override PartName="/xl/tables/table857.xml" ContentType="application/vnd.openxmlformats-officedocument.spreadsheetml.table+xml"/>
  <Override PartName="/xl/tables/table258.xml" ContentType="application/vnd.openxmlformats-officedocument.spreadsheetml.table+xml"/>
  <Override PartName="/xl/tables/table759.xml" ContentType="application/vnd.openxmlformats-officedocument.spreadsheetml.table+xml"/>
  <Override PartName="/xl/tables/table1260.xml" ContentType="application/vnd.openxmlformats-officedocument.spreadsheetml.table+xml"/>
  <Override PartName="/xl/worksheets/sheet67.xml" ContentType="application/vnd.openxmlformats-officedocument.spreadsheetml.worksheet+xml"/>
  <Override PartName="/xl/tables/table6661.xml" ContentType="application/vnd.openxmlformats-officedocument.spreadsheetml.table+xml"/>
  <Override PartName="/xl/tables/table7162.xml" ContentType="application/vnd.openxmlformats-officedocument.spreadsheetml.table+xml"/>
  <Override PartName="/xl/tables/table6163.xml" ContentType="application/vnd.openxmlformats-officedocument.spreadsheetml.table+xml"/>
  <Override PartName="/xl/tables/table6564.xml" ContentType="application/vnd.openxmlformats-officedocument.spreadsheetml.table+xml"/>
  <Override PartName="/xl/tables/table7065.xml" ContentType="application/vnd.openxmlformats-officedocument.spreadsheetml.table+xml"/>
  <Override PartName="/xl/drawings/drawing66.xml" ContentType="application/vnd.openxmlformats-officedocument.drawing+xml"/>
  <Override PartName="/xl/tables/table6466.xml" ContentType="application/vnd.openxmlformats-officedocument.spreadsheetml.table+xml"/>
  <Override PartName="/xl/tables/table6967.xml" ContentType="application/vnd.openxmlformats-officedocument.spreadsheetml.table+xml"/>
  <Override PartName="/xl/tables/table6368.xml" ContentType="application/vnd.openxmlformats-officedocument.spreadsheetml.table+xml"/>
  <Override PartName="/xl/tables/table6869.xml" ContentType="application/vnd.openxmlformats-officedocument.spreadsheetml.table+xml"/>
  <Override PartName="/xl/tables/table6270.xml" ContentType="application/vnd.openxmlformats-officedocument.spreadsheetml.table+xml"/>
  <Override PartName="/xl/tables/table6771.xml" ContentType="application/vnd.openxmlformats-officedocument.spreadsheetml.table+xml"/>
  <Override PartName="/xl/tables/table7272.xml" ContentType="application/vnd.openxmlformats-officedocument.spreadsheetml.table+xml"/>
  <Override PartName="/xl/worksheets/sheet118.xml" ContentType="application/vnd.openxmlformats-officedocument.spreadsheetml.worksheet+xml"/>
  <Override PartName="/xl/tables/table12673.xml" ContentType="application/vnd.openxmlformats-officedocument.spreadsheetml.table+xml"/>
  <Override PartName="/xl/tables/table13174.xml" ContentType="application/vnd.openxmlformats-officedocument.spreadsheetml.table+xml"/>
  <Override PartName="/xl/tables/table12175.xml" ContentType="application/vnd.openxmlformats-officedocument.spreadsheetml.table+xml"/>
  <Override PartName="/xl/tables/table12576.xml" ContentType="application/vnd.openxmlformats-officedocument.spreadsheetml.table+xml"/>
  <Override PartName="/xl/tables/table13077.xml" ContentType="application/vnd.openxmlformats-officedocument.spreadsheetml.table+xml"/>
  <Override PartName="/xl/drawings/drawing117.xml" ContentType="application/vnd.openxmlformats-officedocument.drawing+xml"/>
  <Override PartName="/xl/tables/table12478.xml" ContentType="application/vnd.openxmlformats-officedocument.spreadsheetml.table+xml"/>
  <Override PartName="/xl/tables/table12979.xml" ContentType="application/vnd.openxmlformats-officedocument.spreadsheetml.table+xml"/>
  <Override PartName="/xl/tables/table12380.xml" ContentType="application/vnd.openxmlformats-officedocument.spreadsheetml.table+xml"/>
  <Override PartName="/xl/tables/table12881.xml" ContentType="application/vnd.openxmlformats-officedocument.spreadsheetml.table+xml"/>
  <Override PartName="/xl/tables/table12282.xml" ContentType="application/vnd.openxmlformats-officedocument.spreadsheetml.table+xml"/>
  <Override PartName="/xl/tables/table12783.xml" ContentType="application/vnd.openxmlformats-officedocument.spreadsheetml.table+xml"/>
  <Override PartName="/xl/tables/table13284.xml" ContentType="application/vnd.openxmlformats-officedocument.spreadsheetml.table+xml"/>
  <Override PartName="/xl/externalLinks/externalLink88.xml" ContentType="application/vnd.openxmlformats-officedocument.spreadsheetml.externalLink+xml"/>
  <Override PartName="/xl/sharedStrings.xml" ContentType="application/vnd.openxmlformats-officedocument.spreadsheetml.sharedStrings+xml"/>
  <Override PartName="/xl/vbaProject.bin" ContentType="application/vnd.ms-office.vbaProject"/>
  <Override PartName="/xl/worksheets/sheet59.xml" ContentType="application/vnd.openxmlformats-officedocument.spreadsheetml.worksheet+xml"/>
  <Override PartName="/xl/tables/table5485.xml" ContentType="application/vnd.openxmlformats-officedocument.spreadsheetml.table+xml"/>
  <Override PartName="/xl/tables/table5986.xml" ContentType="application/vnd.openxmlformats-officedocument.spreadsheetml.table+xml"/>
  <Override PartName="/xl/tables/table4987.xml" ContentType="application/vnd.openxmlformats-officedocument.spreadsheetml.table+xml"/>
  <Override PartName="/xl/tables/table5388.xml" ContentType="application/vnd.openxmlformats-officedocument.spreadsheetml.table+xml"/>
  <Override PartName="/xl/tables/table5889.xml" ContentType="application/vnd.openxmlformats-officedocument.spreadsheetml.table+xml"/>
  <Override PartName="/xl/drawings/drawing58.xml" ContentType="application/vnd.openxmlformats-officedocument.drawing+xml"/>
  <Override PartName="/xl/tables/table5290.xml" ContentType="application/vnd.openxmlformats-officedocument.spreadsheetml.table+xml"/>
  <Override PartName="/xl/tables/table5791.xml" ContentType="application/vnd.openxmlformats-officedocument.spreadsheetml.table+xml"/>
  <Override PartName="/xl/tables/table5192.xml" ContentType="application/vnd.openxmlformats-officedocument.spreadsheetml.table+xml"/>
  <Override PartName="/xl/tables/table5693.xml" ContentType="application/vnd.openxmlformats-officedocument.spreadsheetml.table+xml"/>
  <Override PartName="/xl/tables/table5094.xml" ContentType="application/vnd.openxmlformats-officedocument.spreadsheetml.table+xml"/>
  <Override PartName="/xl/tables/table5595.xml" ContentType="application/vnd.openxmlformats-officedocument.spreadsheetml.table+xml"/>
  <Override PartName="/xl/tables/table6096.xml" ContentType="application/vnd.openxmlformats-officedocument.spreadsheetml.table+xml"/>
  <Override PartName="/xl/worksheets/sheet1510.xml" ContentType="application/vnd.openxmlformats-officedocument.spreadsheetml.worksheet+xml"/>
  <Override PartName="/xl/tables/table16997.xml" ContentType="application/vnd.openxmlformats-officedocument.spreadsheetml.table+xml"/>
  <Override PartName="/xl/externalLinks/externalLink79.xml" ContentType="application/vnd.openxmlformats-officedocument.spreadsheetml.externalLink+xml"/>
  <Override PartName="/xl/externalLinks/externalLink1210.xml" ContentType="application/vnd.openxmlformats-officedocument.spreadsheetml.externalLink+xml"/>
  <Override PartName="/customXml/item32.xml" ContentType="application/xml"/>
  <Override PartName="/customXml/itemProps32.xml" ContentType="application/vnd.openxmlformats-officedocument.customXmlProperties+xml"/>
  <Override PartName="/xl/worksheets/sheet1011.xml" ContentType="application/vnd.openxmlformats-officedocument.spreadsheetml.worksheet+xml"/>
  <Override PartName="/xl/tables/table11498.xml" ContentType="application/vnd.openxmlformats-officedocument.spreadsheetml.table+xml"/>
  <Override PartName="/xl/tables/table11999.xml" ContentType="application/vnd.openxmlformats-officedocument.spreadsheetml.table+xml"/>
  <Override PartName="/xl/tables/table109100.xml" ContentType="application/vnd.openxmlformats-officedocument.spreadsheetml.table+xml"/>
  <Override PartName="/xl/tables/table113101.xml" ContentType="application/vnd.openxmlformats-officedocument.spreadsheetml.table+xml"/>
  <Override PartName="/xl/tables/table118102.xml" ContentType="application/vnd.openxmlformats-officedocument.spreadsheetml.table+xml"/>
  <Override PartName="/xl/drawings/drawing109.xml" ContentType="application/vnd.openxmlformats-officedocument.drawing+xml"/>
  <Override PartName="/xl/tables/table112103.xml" ContentType="application/vnd.openxmlformats-officedocument.spreadsheetml.table+xml"/>
  <Override PartName="/xl/tables/table117104.xml" ContentType="application/vnd.openxmlformats-officedocument.spreadsheetml.table+xml"/>
  <Override PartName="/xl/tables/table111105.xml" ContentType="application/vnd.openxmlformats-officedocument.spreadsheetml.table+xml"/>
  <Override PartName="/xl/tables/table116106.xml" ContentType="application/vnd.openxmlformats-officedocument.spreadsheetml.table+xml"/>
  <Override PartName="/xl/tables/table110107.xml" ContentType="application/vnd.openxmlformats-officedocument.spreadsheetml.table+xml"/>
  <Override PartName="/xl/tables/table115108.xml" ContentType="application/vnd.openxmlformats-officedocument.spreadsheetml.table+xml"/>
  <Override PartName="/xl/tables/table120109.xml" ContentType="application/vnd.openxmlformats-officedocument.spreadsheetml.table+xml"/>
  <Override PartName="/xl/externalLinks/externalLink311.xml" ContentType="application/vnd.openxmlformats-officedocument.spreadsheetml.externalLink+xml"/>
  <Override PartName="/xl/styles.xml" ContentType="application/vnd.openxmlformats-officedocument.spreadsheetml.styles+xml"/>
  <Override PartName="/xl/worksheets/sheet412.xml" ContentType="application/vnd.openxmlformats-officedocument.spreadsheetml.worksheet+xml"/>
  <Override PartName="/xl/tables/table42110.xml" ContentType="application/vnd.openxmlformats-officedocument.spreadsheetml.table+xml"/>
  <Override PartName="/xl/tables/table47111.xml" ContentType="application/vnd.openxmlformats-officedocument.spreadsheetml.table+xml"/>
  <Override PartName="/xl/tables/table37112.xml" ContentType="application/vnd.openxmlformats-officedocument.spreadsheetml.table+xml"/>
  <Override PartName="/xl/tables/table41113.xml" ContentType="application/vnd.openxmlformats-officedocument.spreadsheetml.table+xml"/>
  <Override PartName="/xl/tables/table46114.xml" ContentType="application/vnd.openxmlformats-officedocument.spreadsheetml.table+xml"/>
  <Override PartName="/xl/drawings/drawing410.xml" ContentType="application/vnd.openxmlformats-officedocument.drawing+xml"/>
  <Override PartName="/xl/tables/table40115.xml" ContentType="application/vnd.openxmlformats-officedocument.spreadsheetml.table+xml"/>
  <Override PartName="/xl/tables/table45116.xml" ContentType="application/vnd.openxmlformats-officedocument.spreadsheetml.table+xml"/>
  <Override PartName="/xl/tables/table39117.xml" ContentType="application/vnd.openxmlformats-officedocument.spreadsheetml.table+xml"/>
  <Override PartName="/xl/tables/table44118.xml" ContentType="application/vnd.openxmlformats-officedocument.spreadsheetml.table+xml"/>
  <Override PartName="/xl/tables/table38119.xml" ContentType="application/vnd.openxmlformats-officedocument.spreadsheetml.table+xml"/>
  <Override PartName="/xl/tables/table43120.xml" ContentType="application/vnd.openxmlformats-officedocument.spreadsheetml.table+xml"/>
  <Override PartName="/xl/tables/table48121.xml" ContentType="application/vnd.openxmlformats-officedocument.spreadsheetml.table+xml"/>
  <Override PartName="/xl/worksheets/sheet913.xml" ContentType="application/vnd.openxmlformats-officedocument.spreadsheetml.worksheet+xml"/>
  <Override PartName="/xl/tables/table102122.xml" ContentType="application/vnd.openxmlformats-officedocument.spreadsheetml.table+xml"/>
  <Override PartName="/xl/tables/table107123.xml" ContentType="application/vnd.openxmlformats-officedocument.spreadsheetml.table+xml"/>
  <Override PartName="/xl/tables/table97124.xml" ContentType="application/vnd.openxmlformats-officedocument.spreadsheetml.table+xml"/>
  <Override PartName="/xl/tables/table101125.xml" ContentType="application/vnd.openxmlformats-officedocument.spreadsheetml.table+xml"/>
  <Override PartName="/xl/tables/table106126.xml" ContentType="application/vnd.openxmlformats-officedocument.spreadsheetml.table+xml"/>
  <Override PartName="/xl/drawings/drawing911.xml" ContentType="application/vnd.openxmlformats-officedocument.drawing+xml"/>
  <Override PartName="/xl/tables/table100127.xml" ContentType="application/vnd.openxmlformats-officedocument.spreadsheetml.table+xml"/>
  <Override PartName="/xl/tables/table105128.xml" ContentType="application/vnd.openxmlformats-officedocument.spreadsheetml.table+xml"/>
  <Override PartName="/xl/tables/table99129.xml" ContentType="application/vnd.openxmlformats-officedocument.spreadsheetml.table+xml"/>
  <Override PartName="/xl/tables/table104130.xml" ContentType="application/vnd.openxmlformats-officedocument.spreadsheetml.table+xml"/>
  <Override PartName="/xl/tables/table98131.xml" ContentType="application/vnd.openxmlformats-officedocument.spreadsheetml.table+xml"/>
  <Override PartName="/xl/tables/table103132.xml" ContentType="application/vnd.openxmlformats-officedocument.spreadsheetml.table+xml"/>
  <Override PartName="/xl/tables/table108133.xml" ContentType="application/vnd.openxmlformats-officedocument.spreadsheetml.table+xml"/>
  <Override PartName="/xl/worksheets/sheet1414.xml" ContentType="application/vnd.openxmlformats-officedocument.spreadsheetml.worksheet+xml"/>
  <Override PartName="/xl/tables/table162134.xml" ContentType="application/vnd.openxmlformats-officedocument.spreadsheetml.table+xml"/>
  <Override PartName="/xl/tables/table167135.xml" ContentType="application/vnd.openxmlformats-officedocument.spreadsheetml.table+xml"/>
  <Override PartName="/xl/tables/table157136.xml" ContentType="application/vnd.openxmlformats-officedocument.spreadsheetml.table+xml"/>
  <Override PartName="/xl/tables/table161137.xml" ContentType="application/vnd.openxmlformats-officedocument.spreadsheetml.table+xml"/>
  <Override PartName="/xl/tables/table166138.xml" ContentType="application/vnd.openxmlformats-officedocument.spreadsheetml.table+xml"/>
  <Override PartName="/xl/drawings/drawing1412.xml" ContentType="application/vnd.openxmlformats-officedocument.drawing+xml"/>
  <Override PartName="/xl/tables/table160139.xml" ContentType="application/vnd.openxmlformats-officedocument.spreadsheetml.table+xml"/>
  <Override PartName="/xl/tables/table165140.xml" ContentType="application/vnd.openxmlformats-officedocument.spreadsheetml.table+xml"/>
  <Override PartName="/xl/tables/table159141.xml" ContentType="application/vnd.openxmlformats-officedocument.spreadsheetml.table+xml"/>
  <Override PartName="/xl/tables/table164142.xml" ContentType="application/vnd.openxmlformats-officedocument.spreadsheetml.table+xml"/>
  <Override PartName="/xl/tables/table158143.xml" ContentType="application/vnd.openxmlformats-officedocument.spreadsheetml.table+xml"/>
  <Override PartName="/xl/tables/table163144.xml" ContentType="application/vnd.openxmlformats-officedocument.spreadsheetml.table+xml"/>
  <Override PartName="/xl/tables/table168145.xml" ContentType="application/vnd.openxmlformats-officedocument.spreadsheetml.table+xml"/>
  <Override PartName="/xl/externalLinks/externalLink612.xml" ContentType="application/vnd.openxmlformats-officedocument.spreadsheetml.externalLink+xml"/>
  <Override PartName="/xl/externalLinks/externalLink1113.xml" ContentType="application/vnd.openxmlformats-officedocument.spreadsheetml.externalLink+xml"/>
  <Override PartName="/xl/theme/theme11.xml" ContentType="application/vnd.openxmlformats-officedocument.theme+xml"/>
  <Override PartName="/customXml/item23.xml" ContentType="application/xml"/>
  <Override PartName="/customXml/itemProps23.xml" ContentType="application/vnd.openxmlformats-officedocument.customXmlProperties+xml"/>
  <Override PartName="/xl/worksheets/sheet815.xml" ContentType="application/vnd.openxmlformats-officedocument.spreadsheetml.worksheet+xml"/>
  <Override PartName="/xl/tables/table90146.xml" ContentType="application/vnd.openxmlformats-officedocument.spreadsheetml.table+xml"/>
  <Override PartName="/xl/tables/table95147.xml" ContentType="application/vnd.openxmlformats-officedocument.spreadsheetml.table+xml"/>
  <Override PartName="/xl/tables/table85148.xml" ContentType="application/vnd.openxmlformats-officedocument.spreadsheetml.table+xml"/>
  <Override PartName="/xl/tables/table89149.xml" ContentType="application/vnd.openxmlformats-officedocument.spreadsheetml.table+xml"/>
  <Override PartName="/xl/tables/table94150.xml" ContentType="application/vnd.openxmlformats-officedocument.spreadsheetml.table+xml"/>
  <Override PartName="/xl/drawings/drawing813.xml" ContentType="application/vnd.openxmlformats-officedocument.drawing+xml"/>
  <Override PartName="/xl/tables/table88151.xml" ContentType="application/vnd.openxmlformats-officedocument.spreadsheetml.table+xml"/>
  <Override PartName="/xl/tables/table93152.xml" ContentType="application/vnd.openxmlformats-officedocument.spreadsheetml.table+xml"/>
  <Override PartName="/xl/tables/table87153.xml" ContentType="application/vnd.openxmlformats-officedocument.spreadsheetml.table+xml"/>
  <Override PartName="/xl/tables/table92154.xml" ContentType="application/vnd.openxmlformats-officedocument.spreadsheetml.table+xml"/>
  <Override PartName="/xl/tables/table86155.xml" ContentType="application/vnd.openxmlformats-officedocument.spreadsheetml.table+xml"/>
  <Override PartName="/xl/tables/table91156.xml" ContentType="application/vnd.openxmlformats-officedocument.spreadsheetml.table+xml"/>
  <Override PartName="/xl/tables/table96157.xml" ContentType="application/vnd.openxmlformats-officedocument.spreadsheetml.table+xml"/>
  <Override PartName="/xl/worksheets/sheet316.xml" ContentType="application/vnd.openxmlformats-officedocument.spreadsheetml.worksheet+xml"/>
  <Override PartName="/xl/tables/table30158.xml" ContentType="application/vnd.openxmlformats-officedocument.spreadsheetml.table+xml"/>
  <Override PartName="/xl/tables/table35159.xml" ContentType="application/vnd.openxmlformats-officedocument.spreadsheetml.table+xml"/>
  <Override PartName="/xl/tables/table25160.xml" ContentType="application/vnd.openxmlformats-officedocument.spreadsheetml.table+xml"/>
  <Override PartName="/xl/tables/table29161.xml" ContentType="application/vnd.openxmlformats-officedocument.spreadsheetml.table+xml"/>
  <Override PartName="/xl/tables/table34162.xml" ContentType="application/vnd.openxmlformats-officedocument.spreadsheetml.table+xml"/>
  <Override PartName="/xl/drawings/drawing314.xml" ContentType="application/vnd.openxmlformats-officedocument.drawing+xml"/>
  <Override PartName="/xl/tables/table28163.xml" ContentType="application/vnd.openxmlformats-officedocument.spreadsheetml.table+xml"/>
  <Override PartName="/xl/tables/table33164.xml" ContentType="application/vnd.openxmlformats-officedocument.spreadsheetml.table+xml"/>
  <Override PartName="/xl/tables/table27165.xml" ContentType="application/vnd.openxmlformats-officedocument.spreadsheetml.table+xml"/>
  <Override PartName="/xl/tables/table32166.xml" ContentType="application/vnd.openxmlformats-officedocument.spreadsheetml.table+xml"/>
  <Override PartName="/xl/tables/table26167.xml" ContentType="application/vnd.openxmlformats-officedocument.spreadsheetml.table+xml"/>
  <Override PartName="/xl/tables/table31168.xml" ContentType="application/vnd.openxmlformats-officedocument.spreadsheetml.table+xml"/>
  <Override PartName="/xl/tables/table36169.xml" ContentType="application/vnd.openxmlformats-officedocument.spreadsheetml.table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21" codeName="{4D1C537B-E38A-612A-F078-A93A15B4B7F4}"/>
  <workbookPr filterPrivacy="1" codeName="ThisWorkbook"/>
  <xr:revisionPtr revIDLastSave="0" documentId="8_{16A54BA2-A4DB-49C4-B259-A512F148B42A}" xr6:coauthVersionLast="45" xr6:coauthVersionMax="45" xr10:uidLastSave="{00000000-0000-0000-0000-000000000000}"/>
  <bookViews>
    <workbookView xWindow="-120" yWindow="-120" windowWidth="29040" windowHeight="17640" tabRatio="798" firstSheet="4" activeTab="4" xr2:uid="{00000000-000D-0000-FFFF-FFFF00000000}"/>
  </bookViews>
  <sheets>
    <sheet name="2017" sheetId="121" state="veryHidden" r:id="rId1"/>
    <sheet name="2018" sheetId="122" state="veryHidden" r:id="rId2"/>
    <sheet name="2019" sheetId="123" state="veryHidden" r:id="rId3"/>
    <sheet name="2020" sheetId="124" state="veryHidden" r:id="rId4"/>
    <sheet name="2021" sheetId="125" r:id="rId5"/>
    <sheet name="2022" sheetId="126" state="veryHidden" r:id="rId6"/>
    <sheet name="2023" sheetId="127" state="veryHidden" r:id="rId7"/>
    <sheet name="2024" sheetId="128" state="veryHidden" r:id="rId8"/>
    <sheet name="2025" sheetId="129" state="veryHidden" r:id="rId9"/>
    <sheet name="2026" sheetId="130" state="veryHidden" r:id="rId10"/>
    <sheet name="2027" sheetId="131" state="veryHidden" r:id="rId11"/>
    <sheet name="2028" sheetId="132" state="veryHidden" r:id="rId12"/>
    <sheet name="2029" sheetId="133" state="veryHidden" r:id="rId13"/>
    <sheet name="2030" sheetId="134" state="veryHidden" r:id="rId14"/>
    <sheet name="Dados de Fases da Lua" sheetId="5" r:id="rId15"/>
    <sheet name="H.List" sheetId="135" state="veryHidden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AbrDom1" localSheetId="0">DATE('2017'!AnoCalendário,4,1)-WEEKDAY(DATE('2017'!AnoCalendário,4,1))</definedName>
    <definedName name="AbrDom1" localSheetId="1">DATE('2018'!AnoCalendário,4,1)-WEEKDAY(DATE('2018'!AnoCalendário,4,1))</definedName>
    <definedName name="AbrDom1" localSheetId="2">DATE('2019'!AnoCalendário,4,1)-WEEKDAY(DATE('2019'!AnoCalendário,4,1))</definedName>
    <definedName name="AbrDom1" localSheetId="3">DATE('2020'!AnoCalendário,4,1)-WEEKDAY(DATE('2020'!AnoCalendário,4,1))</definedName>
    <definedName name="AbrDom1" localSheetId="4">DATE('2021'!AnoCalendário,4,1)-WEEKDAY(DATE('2021'!AnoCalendário,4,1))</definedName>
    <definedName name="AbrDom1" localSheetId="5">DATE('2022'!AnoCalendário,4,1)-WEEKDAY(DATE('2022'!AnoCalendário,4,1))</definedName>
    <definedName name="AbrDom1" localSheetId="6">DATE('2023'!AnoCalendário,4,1)-WEEKDAY(DATE('2023'!AnoCalendário,4,1))</definedName>
    <definedName name="AbrDom1" localSheetId="7">DATE('2024'!AnoCalendário,4,1)-WEEKDAY(DATE('2024'!AnoCalendário,4,1))</definedName>
    <definedName name="AbrDom1" localSheetId="8">DATE('2025'!AnoCalendário,4,1)-WEEKDAY(DATE('2025'!AnoCalendário,4,1))</definedName>
    <definedName name="AbrDom1" localSheetId="9">DATE('2026'!AnoCalendário,4,1)-WEEKDAY(DATE('2026'!AnoCalendário,4,1))</definedName>
    <definedName name="AbrDom1" localSheetId="10">DATE('2027'!AnoCalendário,4,1)-WEEKDAY(DATE('2027'!AnoCalendário,4,1))</definedName>
    <definedName name="AbrDom1" localSheetId="11">DATE('2028'!AnoCalendário,4,1)-WEEKDAY(DATE('2028'!AnoCalendário,4,1))</definedName>
    <definedName name="AbrDom1" localSheetId="12">DATE('2029'!AnoCalendário,4,1)-WEEKDAY(DATE('2029'!AnoCalendário,4,1))</definedName>
    <definedName name="AbrDom1" localSheetId="13">DATE('2030'!AnoCalendário,4,1)-WEEKDAY(DATE('2030'!AnoCalendário,4,1))</definedName>
    <definedName name="AbrDom1">DATE(AnoCalendário,4,1)-WEEKDAY(DATE(AnoCalendário,4,1))</definedName>
    <definedName name="AgoDom1" localSheetId="0">DATE('2017'!AnoCalendário,8,1)-WEEKDAY(DATE('2017'!AnoCalendário,8,1))</definedName>
    <definedName name="AgoDom1" localSheetId="1">DATE('2018'!AnoCalendário,8,1)-WEEKDAY(DATE('2018'!AnoCalendário,8,1))</definedName>
    <definedName name="AgoDom1" localSheetId="2">DATE('2019'!AnoCalendário,8,1)-WEEKDAY(DATE('2019'!AnoCalendário,8,1))</definedName>
    <definedName name="AgoDom1" localSheetId="3">DATE('2020'!AnoCalendário,8,1)-WEEKDAY(DATE('2020'!AnoCalendário,8,1))</definedName>
    <definedName name="AgoDom1" localSheetId="4">DATE('2021'!AnoCalendário,8,1)-WEEKDAY(DATE('2021'!AnoCalendário,8,1))</definedName>
    <definedName name="AgoDom1" localSheetId="5">DATE('2022'!AnoCalendário,8,1)-WEEKDAY(DATE('2022'!AnoCalendário,8,1))</definedName>
    <definedName name="AgoDom1" localSheetId="6">DATE('2023'!AnoCalendário,8,1)-WEEKDAY(DATE('2023'!AnoCalendário,8,1))</definedName>
    <definedName name="AgoDom1" localSheetId="7">DATE('2024'!AnoCalendário,8,1)-WEEKDAY(DATE('2024'!AnoCalendário,8,1))</definedName>
    <definedName name="AgoDom1" localSheetId="8">DATE('2025'!AnoCalendário,8,1)-WEEKDAY(DATE('2025'!AnoCalendário,8,1))</definedName>
    <definedName name="AgoDom1" localSheetId="9">DATE('2026'!AnoCalendário,8,1)-WEEKDAY(DATE('2026'!AnoCalendário,8,1))</definedName>
    <definedName name="AgoDom1" localSheetId="10">DATE('2027'!AnoCalendário,8,1)-WEEKDAY(DATE('2027'!AnoCalendário,8,1))</definedName>
    <definedName name="AgoDom1" localSheetId="11">DATE('2028'!AnoCalendário,8,1)-WEEKDAY(DATE('2028'!AnoCalendário,8,1))</definedName>
    <definedName name="AgoDom1" localSheetId="12">DATE('2029'!AnoCalendário,8,1)-WEEKDAY(DATE('2029'!AnoCalendário,8,1))</definedName>
    <definedName name="AgoDom1" localSheetId="13">DATE('2030'!AnoCalendário,8,1)-WEEKDAY(DATE('2030'!AnoCalendário,8,1))</definedName>
    <definedName name="AgoDom1">DATE(AnoCalendário,8,1)-WEEKDAY(DATE(AnoCalendário,8,1))</definedName>
    <definedName name="AnoCalendário" localSheetId="0">'2017'!$B$3</definedName>
    <definedName name="AnoCalendário" localSheetId="1">'2018'!$B$3</definedName>
    <definedName name="AnoCalendário" localSheetId="2">'2019'!$B$3</definedName>
    <definedName name="AnoCalendário" localSheetId="3">'2020'!$B$3</definedName>
    <definedName name="AnoCalendário" localSheetId="4">'2021'!$B$3</definedName>
    <definedName name="AnoCalendário" localSheetId="5">'2022'!$B$3</definedName>
    <definedName name="AnoCalendário" localSheetId="6">'2023'!$B$3</definedName>
    <definedName name="AnoCalendário" localSheetId="7">'2024'!$B$3</definedName>
    <definedName name="AnoCalendário" localSheetId="8">'2025'!$B$3</definedName>
    <definedName name="AnoCalendário" localSheetId="9">'2026'!$B$3</definedName>
    <definedName name="AnoCalendário" localSheetId="10">'2027'!$B$3</definedName>
    <definedName name="AnoCalendário" localSheetId="11">'2028'!$B$3</definedName>
    <definedName name="AnoCalendário" localSheetId="12">'2029'!$B$3</definedName>
    <definedName name="AnoCalendário" localSheetId="13">'2030'!$B$3</definedName>
    <definedName name="Anos_Disponíveis">H.List!$A$2:$A$15</definedName>
    <definedName name="DezDom1" localSheetId="0">DATE('2017'!AnoCalendário,12,1)-WEEKDAY(DATE('2017'!AnoCalendário,12,1))</definedName>
    <definedName name="DezDom1" localSheetId="1">DATE('2018'!AnoCalendário,12,1)-WEEKDAY(DATE('2018'!AnoCalendário,12,1))</definedName>
    <definedName name="DezDom1" localSheetId="2">DATE('2019'!AnoCalendário,12,1)-WEEKDAY(DATE('2019'!AnoCalendário,12,1))</definedName>
    <definedName name="DezDom1" localSheetId="3">DATE('2020'!AnoCalendário,12,1)-WEEKDAY(DATE('2020'!AnoCalendário,12,1))</definedName>
    <definedName name="DezDom1" localSheetId="4">DATE('2021'!AnoCalendário,12,1)-WEEKDAY(DATE('2021'!AnoCalendário,12,1))</definedName>
    <definedName name="DezDom1" localSheetId="5">DATE('2022'!AnoCalendário,12,1)-WEEKDAY(DATE('2022'!AnoCalendário,12,1))</definedName>
    <definedName name="DezDom1" localSheetId="6">DATE('2023'!AnoCalendário,12,1)-WEEKDAY(DATE('2023'!AnoCalendário,12,1))</definedName>
    <definedName name="DezDom1" localSheetId="7">DATE('2024'!AnoCalendário,12,1)-WEEKDAY(DATE('2024'!AnoCalendário,12,1))</definedName>
    <definedName name="DezDom1" localSheetId="8">DATE('2025'!AnoCalendário,12,1)-WEEKDAY(DATE('2025'!AnoCalendário,12,1))</definedName>
    <definedName name="DezDom1" localSheetId="9">DATE('2026'!AnoCalendário,12,1)-WEEKDAY(DATE('2026'!AnoCalendário,12,1))</definedName>
    <definedName name="DezDom1" localSheetId="10">DATE('2027'!AnoCalendário,12,1)-WEEKDAY(DATE('2027'!AnoCalendário,12,1))</definedName>
    <definedName name="DezDom1" localSheetId="11">DATE('2028'!AnoCalendário,12,1)-WEEKDAY(DATE('2028'!AnoCalendário,12,1))</definedName>
    <definedName name="DezDom1" localSheetId="12">DATE('2029'!AnoCalendário,12,1)-WEEKDAY(DATE('2029'!AnoCalendário,12,1))</definedName>
    <definedName name="DezDom1" localSheetId="13">DATE('2030'!AnoCalendário,12,1)-WEEKDAY(DATE('2030'!AnoCalendário,12,1))</definedName>
    <definedName name="DezDom1">DATE('2017'!AnoCalendário,12,1)-WEEKDAY(DATE('2017'!AnoCalendário,12,1))</definedName>
    <definedName name="Dias_Intervalo" localSheetId="0">'[1]2017''2017''2017''2017''2017''2017''2'!$R$26:$X$31</definedName>
    <definedName name="Dias_Intervalo" localSheetId="1">'[2]2018''2018''2018''2018''2018''2018''2'!$R$26:$X$31</definedName>
    <definedName name="Dias_Intervalo" localSheetId="2">'[3]2019''2019''2019''2019''2019''2019''2'!$R$26:$X$31</definedName>
    <definedName name="Dias_Intervalo" localSheetId="3">'[4]2020''2020''2020''2020''2020''2020''2'!$R$26:$X$31</definedName>
    <definedName name="Dias_Intervalo" localSheetId="4">'2021'!$B$8:$H$13,'2021'!$J$8:$P$13,'2021'!$R$8:$X$13,'2021'!$B$17:$H$22,'2021'!$J$17:$P$22,'2021'!$R$17:$X$22,'2021'!$B$26:$H$31,'2021'!$J$26:$P$31,'2021'!$R$26:$X$31,'2021'!$B$35:$H$40,'2021'!$J$35:$P$40,'2021'!$R$35:$X$40</definedName>
    <definedName name="Dias_Intervalo" localSheetId="5">'[5]2022''2022''2022''2022''2022''2022''2'!$R$26:$X$31</definedName>
    <definedName name="Dias_Intervalo" localSheetId="6">'[6]2023''2023''2023''2023''2023''2023''2'!$R$26:$X$31</definedName>
    <definedName name="Dias_Intervalo" localSheetId="7">'[7]2024''2024''2024''2024''2024''2024''2'!$R$26:$X$31</definedName>
    <definedName name="Dias_Intervalo" localSheetId="8">'[8]2025''2025''2025''2025''2025''2025''2'!$R$26:$X$31</definedName>
    <definedName name="Dias_Intervalo" localSheetId="9">'[9]2026''2026''2026''2026''2026''2026''2'!$R$26:$X$31</definedName>
    <definedName name="Dias_Intervalo" localSheetId="10">'[10]2027''2027''2027''2027''2027''2027''2'!$R$26:$X$31</definedName>
    <definedName name="Dias_Intervalo" localSheetId="11">'[11]2028''2028''2028''2028''2028''2028''2'!$R$26:$X$31</definedName>
    <definedName name="Dias_Intervalo" localSheetId="12">'[12]2029''2029''2029''2029''2029''2029''2'!$R$26:$X$31</definedName>
    <definedName name="Dias_Intervalo" localSheetId="13">'[13]2030''2030''2030''2030''2030''2030''2'!$R$26:$X$31</definedName>
    <definedName name="FevDom1" localSheetId="0">DATE('2017'!AnoCalendário,2,1)-WEEKDAY(DATE('2017'!AnoCalendário,2,1))</definedName>
    <definedName name="FevDom1" localSheetId="1">DATE('2018'!AnoCalendário,2,1)-WEEKDAY(DATE('2018'!AnoCalendário,2,1))</definedName>
    <definedName name="FevDom1" localSheetId="2">DATE('2019'!AnoCalendário,2,1)-WEEKDAY(DATE('2019'!AnoCalendário,2,1))</definedName>
    <definedName name="FevDom1" localSheetId="3">DATE('2020'!AnoCalendário,2,1)-WEEKDAY(DATE('2020'!AnoCalendário,2,1))</definedName>
    <definedName name="FevDom1" localSheetId="4">DATE('2021'!AnoCalendário,2,1)-WEEKDAY(DATE('2021'!AnoCalendário,2,1))</definedName>
    <definedName name="FevDom1" localSheetId="5">DATE('2022'!AnoCalendário,2,1)-WEEKDAY(DATE('2022'!AnoCalendário,2,1))</definedName>
    <definedName name="FevDom1" localSheetId="6">DATE('2023'!AnoCalendário,2,1)-WEEKDAY(DATE('2023'!AnoCalendário,2,1))</definedName>
    <definedName name="FevDom1" localSheetId="7">DATE('2024'!AnoCalendário,2,1)-WEEKDAY(DATE('2024'!AnoCalendário,2,1))</definedName>
    <definedName name="FevDom1" localSheetId="8">DATE('2025'!AnoCalendário,2,1)-WEEKDAY(DATE('2025'!AnoCalendário,2,1))</definedName>
    <definedName name="FevDom1" localSheetId="9">DATE('2026'!AnoCalendário,2,1)-WEEKDAY(DATE('2026'!AnoCalendário,2,1))</definedName>
    <definedName name="FevDom1" localSheetId="10">DATE('2027'!AnoCalendário,2,1)-WEEKDAY(DATE('2027'!AnoCalendário,2,1))</definedName>
    <definedName name="FevDom1" localSheetId="11">DATE('2028'!AnoCalendário,2,1)-WEEKDAY(DATE('2028'!AnoCalendário,2,1))</definedName>
    <definedName name="FevDom1" localSheetId="12">DATE('2029'!AnoCalendário,2,1)-WEEKDAY(DATE('2029'!AnoCalendário,2,1))</definedName>
    <definedName name="FevDom1" localSheetId="13">DATE('2030'!AnoCalendário,2,1)-WEEKDAY(DATE('2030'!AnoCalendário,2,1))</definedName>
    <definedName name="FevDom1">DATE('2017'!AnoCalendário,2,1)-WEEKDAY(DATE('2017'!AnoCalendário,2,1))</definedName>
    <definedName name="h.list">'2021'!$B$3</definedName>
    <definedName name="JanDom1" localSheetId="0">DATE('2017'!AnoCalendário,1,1)-WEEKDAY(DATE('2017'!AnoCalendário,1,1))</definedName>
    <definedName name="JanDom1" localSheetId="1">DATE('2018'!AnoCalendário,1,1)-WEEKDAY(DATE('2018'!AnoCalendário,1,1))</definedName>
    <definedName name="JanDom1" localSheetId="2">DATE('2019'!AnoCalendário,1,1)-WEEKDAY(DATE('2019'!AnoCalendário,1,1))</definedName>
    <definedName name="JanDom1" localSheetId="3">DATE('2020'!AnoCalendário,1,1)-WEEKDAY(DATE('2020'!AnoCalendário,1,1))</definedName>
    <definedName name="JanDom1" localSheetId="4">DATE('2021'!AnoCalendário,1,1)-WEEKDAY(DATE('2021'!AnoCalendário,1,1))</definedName>
    <definedName name="JanDom1" localSheetId="5">DATE('2022'!AnoCalendário,1,1)-WEEKDAY(DATE('2022'!AnoCalendário,1,1))</definedName>
    <definedName name="JanDom1" localSheetId="6">DATE('2023'!AnoCalendário,1,1)-WEEKDAY(DATE('2023'!AnoCalendário,1,1))</definedName>
    <definedName name="JanDom1" localSheetId="7">DATE('2024'!AnoCalendário,1,1)-WEEKDAY(DATE('2024'!AnoCalendário,1,1))</definedName>
    <definedName name="JanDom1" localSheetId="8">DATE('2025'!AnoCalendário,1,1)-WEEKDAY(DATE('2025'!AnoCalendário,1,1))</definedName>
    <definedName name="JanDom1" localSheetId="9">DATE('2026'!AnoCalendário,1,1)-WEEKDAY(DATE('2026'!AnoCalendário,1,1))</definedName>
    <definedName name="JanDom1" localSheetId="10">DATE('2027'!AnoCalendário,1,1)-WEEKDAY(DATE('2027'!AnoCalendário,1,1))</definedName>
    <definedName name="JanDom1" localSheetId="11">DATE('2028'!AnoCalendário,1,1)-WEEKDAY(DATE('2028'!AnoCalendário,1,1))</definedName>
    <definedName name="JanDom1" localSheetId="12">DATE('2029'!AnoCalendário,1,1)-WEEKDAY(DATE('2029'!AnoCalendário,1,1))</definedName>
    <definedName name="JanDom1" localSheetId="13">DATE('2030'!AnoCalendário,1,1)-WEEKDAY(DATE('2030'!AnoCalendário,1,1))</definedName>
    <definedName name="JanDom1">DATE('2017'!AnoCalendário,1,1)-WEEKDAY(DATE('2017'!AnoCalendário,1,1))</definedName>
    <definedName name="JulDom1" localSheetId="0">DATE('2017'!AnoCalendário,7,1)-WEEKDAY(DATE('2017'!AnoCalendário,7,1))</definedName>
    <definedName name="JulDom1" localSheetId="1">DATE('2018'!AnoCalendário,7,1)-WEEKDAY(DATE('2018'!AnoCalendário,7,1))</definedName>
    <definedName name="JulDom1" localSheetId="2">DATE('2019'!AnoCalendário,7,1)-WEEKDAY(DATE('2019'!AnoCalendário,7,1))</definedName>
    <definedName name="JulDom1" localSheetId="3">DATE('2020'!AnoCalendário,7,1)-WEEKDAY(DATE('2020'!AnoCalendário,7,1))</definedName>
    <definedName name="JulDom1" localSheetId="4">DATE('2021'!AnoCalendário,7,1)-WEEKDAY(DATE('2021'!AnoCalendário,7,1))</definedName>
    <definedName name="JulDom1" localSheetId="5">DATE('2022'!AnoCalendário,7,1)-WEEKDAY(DATE('2022'!AnoCalendário,7,1))</definedName>
    <definedName name="JulDom1" localSheetId="6">DATE('2023'!AnoCalendário,7,1)-WEEKDAY(DATE('2023'!AnoCalendário,7,1))</definedName>
    <definedName name="JulDom1" localSheetId="7">DATE('2024'!AnoCalendário,7,1)-WEEKDAY(DATE('2024'!AnoCalendário,7,1))</definedName>
    <definedName name="JulDom1" localSheetId="8">DATE('2025'!AnoCalendário,7,1)-WEEKDAY(DATE('2025'!AnoCalendário,7,1))</definedName>
    <definedName name="JulDom1" localSheetId="9">DATE('2026'!AnoCalendário,7,1)-WEEKDAY(DATE('2026'!AnoCalendário,7,1))</definedName>
    <definedName name="JulDom1" localSheetId="10">DATE('2027'!AnoCalendário,7,1)-WEEKDAY(DATE('2027'!AnoCalendário,7,1))</definedName>
    <definedName name="JulDom1" localSheetId="11">DATE('2028'!AnoCalendário,7,1)-WEEKDAY(DATE('2028'!AnoCalendário,7,1))</definedName>
    <definedName name="JulDom1" localSheetId="12">DATE('2029'!AnoCalendário,7,1)-WEEKDAY(DATE('2029'!AnoCalendário,7,1))</definedName>
    <definedName name="JulDom1" localSheetId="13">DATE('2030'!AnoCalendário,7,1)-WEEKDAY(DATE('2030'!AnoCalendário,7,1))</definedName>
    <definedName name="JulDom1">DATE('2017'!AnoCalendário,7,1)-WEEKDAY(DATE('2017'!AnoCalendário,7,1))</definedName>
    <definedName name="JunDom1" localSheetId="0">DATE('2017'!AnoCalendário,6,1)-WEEKDAY(DATE('2017'!AnoCalendário,6,1))</definedName>
    <definedName name="JunDom1" localSheetId="1">DATE('2018'!AnoCalendário,6,1)-WEEKDAY(DATE('2018'!AnoCalendário,6,1))</definedName>
    <definedName name="JunDom1" localSheetId="2">DATE('2019'!AnoCalendário,6,1)-WEEKDAY(DATE('2019'!AnoCalendário,6,1))</definedName>
    <definedName name="JunDom1" localSheetId="3">DATE('2020'!AnoCalendário,6,1)-WEEKDAY(DATE('2020'!AnoCalendário,6,1))</definedName>
    <definedName name="JunDom1" localSheetId="4">DATE('2021'!AnoCalendário,6,1)-WEEKDAY(DATE('2021'!AnoCalendário,6,1))</definedName>
    <definedName name="JunDom1" localSheetId="5">DATE('2022'!AnoCalendário,6,1)-WEEKDAY(DATE('2022'!AnoCalendário,6,1))</definedName>
    <definedName name="JunDom1" localSheetId="6">DATE('2023'!AnoCalendário,6,1)-WEEKDAY(DATE('2023'!AnoCalendário,6,1))</definedName>
    <definedName name="JunDom1" localSheetId="7">DATE('2024'!AnoCalendário,6,1)-WEEKDAY(DATE('2024'!AnoCalendário,6,1))</definedName>
    <definedName name="JunDom1" localSheetId="8">DATE('2025'!AnoCalendário,6,1)-WEEKDAY(DATE('2025'!AnoCalendário,6,1))</definedName>
    <definedName name="JunDom1" localSheetId="9">DATE('2026'!AnoCalendário,6,1)-WEEKDAY(DATE('2026'!AnoCalendário,6,1))</definedName>
    <definedName name="JunDom1" localSheetId="10">DATE('2027'!AnoCalendário,6,1)-WEEKDAY(DATE('2027'!AnoCalendário,6,1))</definedName>
    <definedName name="JunDom1" localSheetId="11">DATE('2028'!AnoCalendário,6,1)-WEEKDAY(DATE('2028'!AnoCalendário,6,1))</definedName>
    <definedName name="JunDom1" localSheetId="12">DATE('2029'!AnoCalendário,6,1)-WEEKDAY(DATE('2029'!AnoCalendário,6,1))</definedName>
    <definedName name="JunDom1" localSheetId="13">DATE('2030'!AnoCalendário,6,1)-WEEKDAY(DATE('2030'!AnoCalendário,6,1))</definedName>
    <definedName name="JunDom1">DATE('2017'!AnoCalendário,6,1)-WEEKDAY(DATE('2017'!AnoCalendário,6,1))</definedName>
    <definedName name="MaiDom1" localSheetId="0">DATE('2017'!AnoCalendário,5,1)-WEEKDAY(DATE('2017'!AnoCalendário,5,1))</definedName>
    <definedName name="MaiDom1" localSheetId="1">DATE('2018'!AnoCalendário,5,1)-WEEKDAY(DATE('2018'!AnoCalendário,5,1))</definedName>
    <definedName name="MaiDom1" localSheetId="2">DATE('2019'!AnoCalendário,5,1)-WEEKDAY(DATE('2019'!AnoCalendário,5,1))</definedName>
    <definedName name="MaiDom1" localSheetId="3">DATE('2020'!AnoCalendário,5,1)-WEEKDAY(DATE('2020'!AnoCalendário,5,1))</definedName>
    <definedName name="MaiDom1" localSheetId="4">DATE('2021'!AnoCalendário,5,1)-WEEKDAY(DATE('2021'!AnoCalendário,5,1))</definedName>
    <definedName name="MaiDom1" localSheetId="5">DATE('2022'!AnoCalendário,5,1)-WEEKDAY(DATE('2022'!AnoCalendário,5,1))</definedName>
    <definedName name="MaiDom1" localSheetId="6">DATE('2023'!AnoCalendário,5,1)-WEEKDAY(DATE('2023'!AnoCalendário,5,1))</definedName>
    <definedName name="MaiDom1" localSheetId="7">DATE('2024'!AnoCalendário,5,1)-WEEKDAY(DATE('2024'!AnoCalendário,5,1))</definedName>
    <definedName name="MaiDom1" localSheetId="8">DATE('2025'!AnoCalendário,5,1)-WEEKDAY(DATE('2025'!AnoCalendário,5,1))</definedName>
    <definedName name="MaiDom1" localSheetId="9">DATE('2026'!AnoCalendário,5,1)-WEEKDAY(DATE('2026'!AnoCalendário,5,1))</definedName>
    <definedName name="MaiDom1" localSheetId="10">DATE('2027'!AnoCalendário,5,1)-WEEKDAY(DATE('2027'!AnoCalendário,5,1))</definedName>
    <definedName name="MaiDom1" localSheetId="11">DATE('2028'!AnoCalendário,5,1)-WEEKDAY(DATE('2028'!AnoCalendário,5,1))</definedName>
    <definedName name="MaiDom1" localSheetId="12">DATE('2029'!AnoCalendário,5,1)-WEEKDAY(DATE('2029'!AnoCalendário,5,1))</definedName>
    <definedName name="MaiDom1" localSheetId="13">DATE('2030'!AnoCalendário,5,1)-WEEKDAY(DATE('2030'!AnoCalendário,5,1))</definedName>
    <definedName name="MaiDom1">DATE('2017'!AnoCalendário,5,1)-WEEKDAY(DATE('2017'!AnoCalendário,5,1))</definedName>
    <definedName name="MarDom1" localSheetId="0">DATE('2017'!AnoCalendário,3,1)-WEEKDAY(DATE('2017'!AnoCalendário,3,1))</definedName>
    <definedName name="MarDom1" localSheetId="1">DATE('2018'!AnoCalendário,3,1)-WEEKDAY(DATE('2018'!AnoCalendário,3,1))</definedName>
    <definedName name="MarDom1" localSheetId="2">DATE('2019'!AnoCalendário,3,1)-WEEKDAY(DATE('2019'!AnoCalendário,3,1))</definedName>
    <definedName name="MarDom1" localSheetId="3">DATE('2020'!AnoCalendário,3,1)-WEEKDAY(DATE('2020'!AnoCalendário,3,1))</definedName>
    <definedName name="MarDom1" localSheetId="4">DATE('2021'!AnoCalendário,3,1)-WEEKDAY(DATE('2021'!AnoCalendário,3,1))</definedName>
    <definedName name="MarDom1" localSheetId="5">DATE('2022'!AnoCalendário,3,1)-WEEKDAY(DATE('2022'!AnoCalendário,3,1))</definedName>
    <definedName name="MarDom1" localSheetId="6">DATE('2023'!AnoCalendário,3,1)-WEEKDAY(DATE('2023'!AnoCalendário,3,1))</definedName>
    <definedName name="MarDom1" localSheetId="7">DATE('2024'!AnoCalendário,3,1)-WEEKDAY(DATE('2024'!AnoCalendário,3,1))</definedName>
    <definedName name="MarDom1" localSheetId="8">DATE('2025'!AnoCalendário,3,1)-WEEKDAY(DATE('2025'!AnoCalendário,3,1))</definedName>
    <definedName name="MarDom1" localSheetId="9">DATE('2026'!AnoCalendário,3,1)-WEEKDAY(DATE('2026'!AnoCalendário,3,1))</definedName>
    <definedName name="MarDom1" localSheetId="10">DATE('2027'!AnoCalendário,3,1)-WEEKDAY(DATE('2027'!AnoCalendário,3,1))</definedName>
    <definedName name="MarDom1" localSheetId="11">DATE('2028'!AnoCalendário,3,1)-WEEKDAY(DATE('2028'!AnoCalendário,3,1))</definedName>
    <definedName name="MarDom1" localSheetId="12">DATE('2029'!AnoCalendário,3,1)-WEEKDAY(DATE('2029'!AnoCalendário,3,1))</definedName>
    <definedName name="MarDom1" localSheetId="13">DATE('2030'!AnoCalendário,3,1)-WEEKDAY(DATE('2030'!AnoCalendário,3,1))</definedName>
    <definedName name="MarDom1">DATE('2017'!AnoCalendário,3,1)-WEEKDAY(DATE('2017'!AnoCalendário,3,1))</definedName>
    <definedName name="NovDom1" localSheetId="0">DATE('2017'!AnoCalendário,11,1)-WEEKDAY(DATE('2017'!AnoCalendário,11,1))</definedName>
    <definedName name="NovDom1" localSheetId="1">DATE('2018'!AnoCalendário,11,1)-WEEKDAY(DATE('2018'!AnoCalendário,11,1))</definedName>
    <definedName name="NovDom1" localSheetId="2">DATE('2019'!AnoCalendário,11,1)-WEEKDAY(DATE('2019'!AnoCalendário,11,1))</definedName>
    <definedName name="NovDom1" localSheetId="3">DATE('2020'!AnoCalendário,11,1)-WEEKDAY(DATE('2020'!AnoCalendário,11,1))</definedName>
    <definedName name="NovDom1" localSheetId="4">DATE('2021'!AnoCalendário,11,1)-WEEKDAY(DATE('2021'!AnoCalendário,11,1))</definedName>
    <definedName name="NovDom1" localSheetId="5">DATE('2022'!AnoCalendário,11,1)-WEEKDAY(DATE('2022'!AnoCalendário,11,1))</definedName>
    <definedName name="NovDom1" localSheetId="6">DATE('2023'!AnoCalendário,11,1)-WEEKDAY(DATE('2023'!AnoCalendário,11,1))</definedName>
    <definedName name="NovDom1" localSheetId="7">DATE('2024'!AnoCalendário,11,1)-WEEKDAY(DATE('2024'!AnoCalendário,11,1))</definedName>
    <definedName name="NovDom1" localSheetId="8">DATE('2025'!AnoCalendário,11,1)-WEEKDAY(DATE('2025'!AnoCalendário,11,1))</definedName>
    <definedName name="NovDom1" localSheetId="9">DATE('2026'!AnoCalendário,11,1)-WEEKDAY(DATE('2026'!AnoCalendário,11,1))</definedName>
    <definedName name="NovDom1" localSheetId="10">DATE('2027'!AnoCalendário,11,1)-WEEKDAY(DATE('2027'!AnoCalendário,11,1))</definedName>
    <definedName name="NovDom1" localSheetId="11">DATE('2028'!AnoCalendário,11,1)-WEEKDAY(DATE('2028'!AnoCalendário,11,1))</definedName>
    <definedName name="NovDom1" localSheetId="12">DATE('2029'!AnoCalendário,11,1)-WEEKDAY(DATE('2029'!AnoCalendário,11,1))</definedName>
    <definedName name="NovDom1" localSheetId="13">DATE('2030'!AnoCalendário,11,1)-WEEKDAY(DATE('2030'!AnoCalendário,11,1))</definedName>
    <definedName name="NovDom1">DATE('2017'!AnoCalendário,11,1)-WEEKDAY(DATE('2017'!AnoCalendário,11,1))</definedName>
    <definedName name="OutDom1" localSheetId="0">DATE('2017'!AnoCalendário,10,1)-WEEKDAY(DATE('2017'!AnoCalendário,10,1))</definedName>
    <definedName name="OutDom1" localSheetId="1">DATE('2018'!AnoCalendário,10,1)-WEEKDAY(DATE('2018'!AnoCalendário,10,1))</definedName>
    <definedName name="OutDom1" localSheetId="2">DATE('2019'!AnoCalendário,10,1)-WEEKDAY(DATE('2019'!AnoCalendário,10,1))</definedName>
    <definedName name="OutDom1" localSheetId="3">DATE('2020'!AnoCalendário,10,1)-WEEKDAY(DATE('2020'!AnoCalendário,10,1))</definedName>
    <definedName name="OutDom1" localSheetId="4">DATE('2021'!AnoCalendário,10,1)-WEEKDAY(DATE('2021'!AnoCalendário,10,1))</definedName>
    <definedName name="OutDom1" localSheetId="5">DATE('2022'!AnoCalendário,10,1)-WEEKDAY(DATE('2022'!AnoCalendário,10,1))</definedName>
    <definedName name="OutDom1" localSheetId="6">DATE('2023'!AnoCalendário,10,1)-WEEKDAY(DATE('2023'!AnoCalendário,10,1))</definedName>
    <definedName name="OutDom1" localSheetId="7">DATE('2024'!AnoCalendário,10,1)-WEEKDAY(DATE('2024'!AnoCalendário,10,1))</definedName>
    <definedName name="OutDom1" localSheetId="8">DATE('2025'!AnoCalendário,10,1)-WEEKDAY(DATE('2025'!AnoCalendário,10,1))</definedName>
    <definedName name="OutDom1" localSheetId="9">DATE('2026'!AnoCalendário,10,1)-WEEKDAY(DATE('2026'!AnoCalendário,10,1))</definedName>
    <definedName name="OutDom1" localSheetId="10">DATE('2027'!AnoCalendário,10,1)-WEEKDAY(DATE('2027'!AnoCalendário,10,1))</definedName>
    <definedName name="OutDom1" localSheetId="11">DATE('2028'!AnoCalendário,10,1)-WEEKDAY(DATE('2028'!AnoCalendário,10,1))</definedName>
    <definedName name="OutDom1" localSheetId="12">DATE('2029'!AnoCalendário,10,1)-WEEKDAY(DATE('2029'!AnoCalendário,10,1))</definedName>
    <definedName name="OutDom1" localSheetId="13">DATE('2030'!AnoCalendário,10,1)-WEEKDAY(DATE('2030'!AnoCalendário,10,1))</definedName>
    <definedName name="OutDom1">DATE('2017'!AnoCalendário,10,1)-WEEKDAY(DATE('2017'!AnoCalendário,10,1))</definedName>
    <definedName name="SetDom1" localSheetId="0">DATE('2017'!AnoCalendário,9,1)-WEEKDAY(DATE('2017'!AnoCalendário,9,1))</definedName>
    <definedName name="SetDom1" localSheetId="1">DATE('2018'!AnoCalendário,9,1)-WEEKDAY(DATE('2018'!AnoCalendário,9,1))</definedName>
    <definedName name="SetDom1" localSheetId="2">DATE('2019'!AnoCalendário,9,1)-WEEKDAY(DATE('2019'!AnoCalendário,9,1))</definedName>
    <definedName name="SetDom1" localSheetId="3">DATE('2020'!AnoCalendário,9,1)-WEEKDAY(DATE('2020'!AnoCalendário,9,1))</definedName>
    <definedName name="SetDom1" localSheetId="4">DATE('2021'!AnoCalendário,9,1)-WEEKDAY(DATE('2021'!AnoCalendário,9,1))</definedName>
    <definedName name="SetDom1" localSheetId="5">DATE('2022'!AnoCalendário,9,1)-WEEKDAY(DATE('2022'!AnoCalendário,9,1))</definedName>
    <definedName name="SetDom1" localSheetId="6">DATE('2023'!AnoCalendário,9,1)-WEEKDAY(DATE('2023'!AnoCalendário,9,1))</definedName>
    <definedName name="SetDom1" localSheetId="7">DATE('2024'!AnoCalendário,9,1)-WEEKDAY(DATE('2024'!AnoCalendário,9,1))</definedName>
    <definedName name="SetDom1" localSheetId="8">DATE('2025'!AnoCalendário,9,1)-WEEKDAY(DATE('2025'!AnoCalendário,9,1))</definedName>
    <definedName name="SetDom1" localSheetId="9">DATE('2026'!AnoCalendário,9,1)-WEEKDAY(DATE('2026'!AnoCalendário,9,1))</definedName>
    <definedName name="SetDom1" localSheetId="10">DATE('2027'!AnoCalendário,9,1)-WEEKDAY(DATE('2027'!AnoCalendário,9,1))</definedName>
    <definedName name="SetDom1" localSheetId="11">DATE('2028'!AnoCalendário,9,1)-WEEKDAY(DATE('2028'!AnoCalendário,9,1))</definedName>
    <definedName name="SetDom1" localSheetId="12">DATE('2029'!AnoCalendário,9,1)-WEEKDAY(DATE('2029'!AnoCalendário,9,1))</definedName>
    <definedName name="SetDom1" localSheetId="13">DATE('2030'!AnoCalendário,9,1)-WEEKDAY(DATE('2030'!AnoCalendário,9,1))</definedName>
    <definedName name="SetDom1">DATE('2017'!AnoCalendário,9,1)-WEEKDAY(DATE('2017'!AnoCalendário,9,1))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99" i="5" l="1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X40" i="134"/>
  <c r="W40" i="134"/>
  <c r="V40" i="134"/>
  <c r="U40" i="134"/>
  <c r="T40" i="134"/>
  <c r="S40" i="134"/>
  <c r="R40" i="134"/>
  <c r="P40" i="134"/>
  <c r="O40" i="134"/>
  <c r="N40" i="134"/>
  <c r="M40" i="134"/>
  <c r="L40" i="134"/>
  <c r="K40" i="134"/>
  <c r="J40" i="134"/>
  <c r="H40" i="134"/>
  <c r="G40" i="134"/>
  <c r="F40" i="134"/>
  <c r="E40" i="134"/>
  <c r="D40" i="134"/>
  <c r="C40" i="134"/>
  <c r="B40" i="134"/>
  <c r="X39" i="134"/>
  <c r="W39" i="134"/>
  <c r="V39" i="134"/>
  <c r="U39" i="134"/>
  <c r="T39" i="134"/>
  <c r="S39" i="134"/>
  <c r="R39" i="134"/>
  <c r="P39" i="134"/>
  <c r="O39" i="134"/>
  <c r="N39" i="134"/>
  <c r="M39" i="134"/>
  <c r="L39" i="134"/>
  <c r="K39" i="134"/>
  <c r="J39" i="134"/>
  <c r="H39" i="134"/>
  <c r="G39" i="134"/>
  <c r="F39" i="134"/>
  <c r="E39" i="134"/>
  <c r="D39" i="134"/>
  <c r="C39" i="134"/>
  <c r="B39" i="134"/>
  <c r="X38" i="134"/>
  <c r="W38" i="134"/>
  <c r="V38" i="134"/>
  <c r="U38" i="134"/>
  <c r="T38" i="134"/>
  <c r="S38" i="134"/>
  <c r="R38" i="134"/>
  <c r="P38" i="134"/>
  <c r="O38" i="134"/>
  <c r="N38" i="134"/>
  <c r="M38" i="134"/>
  <c r="L38" i="134"/>
  <c r="K38" i="134"/>
  <c r="J38" i="134"/>
  <c r="H38" i="134"/>
  <c r="G38" i="134"/>
  <c r="F38" i="134"/>
  <c r="E38" i="134"/>
  <c r="D38" i="134"/>
  <c r="C38" i="134"/>
  <c r="B38" i="134"/>
  <c r="X37" i="134"/>
  <c r="W37" i="134"/>
  <c r="V37" i="134"/>
  <c r="U37" i="134"/>
  <c r="T37" i="134"/>
  <c r="S37" i="134"/>
  <c r="R37" i="134"/>
  <c r="P37" i="134"/>
  <c r="O37" i="134"/>
  <c r="N37" i="134"/>
  <c r="M37" i="134"/>
  <c r="L37" i="134"/>
  <c r="K37" i="134"/>
  <c r="J37" i="134"/>
  <c r="H37" i="134"/>
  <c r="G37" i="134"/>
  <c r="F37" i="134"/>
  <c r="E37" i="134"/>
  <c r="D37" i="134"/>
  <c r="C37" i="134"/>
  <c r="B37" i="134"/>
  <c r="X36" i="134"/>
  <c r="W36" i="134"/>
  <c r="V36" i="134"/>
  <c r="U36" i="134"/>
  <c r="T36" i="134"/>
  <c r="S36" i="134"/>
  <c r="R36" i="134"/>
  <c r="P36" i="134"/>
  <c r="O36" i="134"/>
  <c r="N36" i="134"/>
  <c r="M36" i="134"/>
  <c r="L36" i="134"/>
  <c r="K36" i="134"/>
  <c r="J36" i="134"/>
  <c r="H36" i="134"/>
  <c r="G36" i="134"/>
  <c r="F36" i="134"/>
  <c r="E36" i="134"/>
  <c r="D36" i="134"/>
  <c r="C36" i="134"/>
  <c r="B36" i="134"/>
  <c r="X35" i="134"/>
  <c r="W35" i="134"/>
  <c r="V35" i="134"/>
  <c r="U35" i="134"/>
  <c r="T35" i="134"/>
  <c r="S35" i="134"/>
  <c r="R35" i="134"/>
  <c r="P35" i="134"/>
  <c r="O35" i="134"/>
  <c r="N35" i="134"/>
  <c r="M35" i="134"/>
  <c r="L35" i="134"/>
  <c r="K35" i="134"/>
  <c r="J35" i="134"/>
  <c r="H35" i="134"/>
  <c r="G35" i="134"/>
  <c r="F35" i="134"/>
  <c r="E35" i="134"/>
  <c r="D35" i="134"/>
  <c r="C35" i="134"/>
  <c r="B35" i="134"/>
  <c r="X31" i="134"/>
  <c r="W31" i="134"/>
  <c r="V31" i="134"/>
  <c r="U31" i="134"/>
  <c r="T31" i="134"/>
  <c r="S31" i="134"/>
  <c r="R31" i="134"/>
  <c r="P31" i="134"/>
  <c r="O31" i="134"/>
  <c r="N31" i="134"/>
  <c r="M31" i="134"/>
  <c r="L31" i="134"/>
  <c r="K31" i="134"/>
  <c r="J31" i="134"/>
  <c r="H31" i="134"/>
  <c r="G31" i="134"/>
  <c r="F31" i="134"/>
  <c r="E31" i="134"/>
  <c r="D31" i="134"/>
  <c r="C31" i="134"/>
  <c r="B31" i="134"/>
  <c r="X30" i="134"/>
  <c r="W30" i="134"/>
  <c r="V30" i="134"/>
  <c r="U30" i="134"/>
  <c r="T30" i="134"/>
  <c r="S30" i="134"/>
  <c r="R30" i="134"/>
  <c r="P30" i="134"/>
  <c r="O30" i="134"/>
  <c r="N30" i="134"/>
  <c r="M30" i="134"/>
  <c r="L30" i="134"/>
  <c r="K30" i="134"/>
  <c r="J30" i="134"/>
  <c r="H30" i="134"/>
  <c r="G30" i="134"/>
  <c r="F30" i="134"/>
  <c r="E30" i="134"/>
  <c r="D30" i="134"/>
  <c r="C30" i="134"/>
  <c r="B30" i="134"/>
  <c r="X29" i="134"/>
  <c r="W29" i="134"/>
  <c r="V29" i="134"/>
  <c r="U29" i="134"/>
  <c r="T29" i="134"/>
  <c r="S29" i="134"/>
  <c r="R29" i="134"/>
  <c r="P29" i="134"/>
  <c r="O29" i="134"/>
  <c r="N29" i="134"/>
  <c r="M29" i="134"/>
  <c r="L29" i="134"/>
  <c r="K29" i="134"/>
  <c r="J29" i="134"/>
  <c r="H29" i="134"/>
  <c r="G29" i="134"/>
  <c r="F29" i="134"/>
  <c r="E29" i="134"/>
  <c r="D29" i="134"/>
  <c r="C29" i="134"/>
  <c r="B29" i="134"/>
  <c r="X28" i="134"/>
  <c r="W28" i="134"/>
  <c r="V28" i="134"/>
  <c r="U28" i="134"/>
  <c r="T28" i="134"/>
  <c r="S28" i="134"/>
  <c r="R28" i="134"/>
  <c r="P28" i="134"/>
  <c r="O28" i="134"/>
  <c r="N28" i="134"/>
  <c r="M28" i="134"/>
  <c r="L28" i="134"/>
  <c r="K28" i="134"/>
  <c r="J28" i="134"/>
  <c r="H28" i="134"/>
  <c r="G28" i="134"/>
  <c r="F28" i="134"/>
  <c r="E28" i="134"/>
  <c r="D28" i="134"/>
  <c r="C28" i="134"/>
  <c r="B28" i="134"/>
  <c r="X27" i="134"/>
  <c r="W27" i="134"/>
  <c r="V27" i="134"/>
  <c r="U27" i="134"/>
  <c r="T27" i="134"/>
  <c r="S27" i="134"/>
  <c r="R27" i="134"/>
  <c r="P27" i="134"/>
  <c r="O27" i="134"/>
  <c r="N27" i="134"/>
  <c r="M27" i="134"/>
  <c r="L27" i="134"/>
  <c r="K27" i="134"/>
  <c r="J27" i="134"/>
  <c r="H27" i="134"/>
  <c r="G27" i="134"/>
  <c r="F27" i="134"/>
  <c r="E27" i="134"/>
  <c r="D27" i="134"/>
  <c r="C27" i="134"/>
  <c r="B27" i="134"/>
  <c r="X26" i="134"/>
  <c r="W26" i="134"/>
  <c r="V26" i="134"/>
  <c r="U26" i="134"/>
  <c r="T26" i="134"/>
  <c r="S26" i="134"/>
  <c r="R26" i="134"/>
  <c r="P26" i="134"/>
  <c r="O26" i="134"/>
  <c r="N26" i="134"/>
  <c r="M26" i="134"/>
  <c r="L26" i="134"/>
  <c r="K26" i="134"/>
  <c r="J26" i="134"/>
  <c r="H26" i="134"/>
  <c r="G26" i="134"/>
  <c r="F26" i="134"/>
  <c r="E26" i="134"/>
  <c r="D26" i="134"/>
  <c r="C26" i="134"/>
  <c r="B26" i="134"/>
  <c r="X22" i="134"/>
  <c r="W22" i="134"/>
  <c r="V22" i="134"/>
  <c r="U22" i="134"/>
  <c r="T22" i="134"/>
  <c r="S22" i="134"/>
  <c r="R22" i="134"/>
  <c r="P22" i="134"/>
  <c r="O22" i="134"/>
  <c r="N22" i="134"/>
  <c r="M22" i="134"/>
  <c r="L22" i="134"/>
  <c r="K22" i="134"/>
  <c r="J22" i="134"/>
  <c r="H22" i="134"/>
  <c r="G22" i="134"/>
  <c r="F22" i="134"/>
  <c r="E22" i="134"/>
  <c r="D22" i="134"/>
  <c r="C22" i="134"/>
  <c r="B22" i="134"/>
  <c r="X21" i="134"/>
  <c r="W21" i="134"/>
  <c r="V21" i="134"/>
  <c r="U21" i="134"/>
  <c r="T21" i="134"/>
  <c r="S21" i="134"/>
  <c r="R21" i="134"/>
  <c r="P21" i="134"/>
  <c r="O21" i="134"/>
  <c r="N21" i="134"/>
  <c r="M21" i="134"/>
  <c r="L21" i="134"/>
  <c r="K21" i="134"/>
  <c r="J21" i="134"/>
  <c r="H21" i="134"/>
  <c r="G21" i="134"/>
  <c r="F21" i="134"/>
  <c r="E21" i="134"/>
  <c r="D21" i="134"/>
  <c r="C21" i="134"/>
  <c r="B21" i="134"/>
  <c r="X20" i="134"/>
  <c r="W20" i="134"/>
  <c r="V20" i="134"/>
  <c r="U20" i="134"/>
  <c r="T20" i="134"/>
  <c r="S20" i="134"/>
  <c r="R20" i="134"/>
  <c r="P20" i="134"/>
  <c r="O20" i="134"/>
  <c r="N20" i="134"/>
  <c r="M20" i="134"/>
  <c r="L20" i="134"/>
  <c r="K20" i="134"/>
  <c r="J20" i="134"/>
  <c r="H20" i="134"/>
  <c r="G20" i="134"/>
  <c r="F20" i="134"/>
  <c r="E20" i="134"/>
  <c r="D20" i="134"/>
  <c r="C20" i="134"/>
  <c r="B20" i="134"/>
  <c r="X19" i="134"/>
  <c r="W19" i="134"/>
  <c r="V19" i="134"/>
  <c r="U19" i="134"/>
  <c r="T19" i="134"/>
  <c r="S19" i="134"/>
  <c r="R19" i="134"/>
  <c r="P19" i="134"/>
  <c r="O19" i="134"/>
  <c r="N19" i="134"/>
  <c r="M19" i="134"/>
  <c r="L19" i="134"/>
  <c r="K19" i="134"/>
  <c r="J19" i="134"/>
  <c r="H19" i="134"/>
  <c r="G19" i="134"/>
  <c r="F19" i="134"/>
  <c r="E19" i="134"/>
  <c r="D19" i="134"/>
  <c r="C19" i="134"/>
  <c r="B19" i="134"/>
  <c r="X18" i="134"/>
  <c r="W18" i="134"/>
  <c r="V18" i="134"/>
  <c r="U18" i="134"/>
  <c r="T18" i="134"/>
  <c r="S18" i="134"/>
  <c r="R18" i="134"/>
  <c r="P18" i="134"/>
  <c r="O18" i="134"/>
  <c r="N18" i="134"/>
  <c r="M18" i="134"/>
  <c r="L18" i="134"/>
  <c r="K18" i="134"/>
  <c r="J18" i="134"/>
  <c r="H18" i="134"/>
  <c r="G18" i="134"/>
  <c r="F18" i="134"/>
  <c r="E18" i="134"/>
  <c r="D18" i="134"/>
  <c r="C18" i="134"/>
  <c r="B18" i="134"/>
  <c r="X17" i="134"/>
  <c r="W17" i="134"/>
  <c r="V17" i="134"/>
  <c r="U17" i="134"/>
  <c r="T17" i="134"/>
  <c r="S17" i="134"/>
  <c r="R17" i="134"/>
  <c r="P17" i="134"/>
  <c r="O17" i="134"/>
  <c r="N17" i="134"/>
  <c r="M17" i="134"/>
  <c r="L17" i="134"/>
  <c r="K17" i="134"/>
  <c r="J17" i="134"/>
  <c r="H17" i="134"/>
  <c r="G17" i="134"/>
  <c r="F17" i="134"/>
  <c r="E17" i="134"/>
  <c r="D17" i="134"/>
  <c r="C17" i="134"/>
  <c r="B17" i="134"/>
  <c r="X13" i="134"/>
  <c r="W13" i="134"/>
  <c r="V13" i="134"/>
  <c r="U13" i="134"/>
  <c r="T13" i="134"/>
  <c r="S13" i="134"/>
  <c r="R13" i="134"/>
  <c r="P13" i="134"/>
  <c r="O13" i="134"/>
  <c r="N13" i="134"/>
  <c r="M13" i="134"/>
  <c r="L13" i="134"/>
  <c r="K13" i="134"/>
  <c r="J13" i="134"/>
  <c r="H13" i="134"/>
  <c r="G13" i="134"/>
  <c r="F13" i="134"/>
  <c r="E13" i="134"/>
  <c r="D13" i="134"/>
  <c r="C13" i="134"/>
  <c r="B13" i="134"/>
  <c r="X12" i="134"/>
  <c r="W12" i="134"/>
  <c r="V12" i="134"/>
  <c r="U12" i="134"/>
  <c r="T12" i="134"/>
  <c r="S12" i="134"/>
  <c r="R12" i="134"/>
  <c r="P12" i="134"/>
  <c r="O12" i="134"/>
  <c r="N12" i="134"/>
  <c r="M12" i="134"/>
  <c r="L12" i="134"/>
  <c r="K12" i="134"/>
  <c r="J12" i="134"/>
  <c r="H12" i="134"/>
  <c r="G12" i="134"/>
  <c r="F12" i="134"/>
  <c r="E12" i="134"/>
  <c r="D12" i="134"/>
  <c r="C12" i="134"/>
  <c r="B12" i="134"/>
  <c r="X11" i="134"/>
  <c r="W11" i="134"/>
  <c r="V11" i="134"/>
  <c r="U11" i="134"/>
  <c r="T11" i="134"/>
  <c r="S11" i="134"/>
  <c r="R11" i="134"/>
  <c r="P11" i="134"/>
  <c r="O11" i="134"/>
  <c r="N11" i="134"/>
  <c r="M11" i="134"/>
  <c r="L11" i="134"/>
  <c r="K11" i="134"/>
  <c r="J11" i="134"/>
  <c r="H11" i="134"/>
  <c r="G11" i="134"/>
  <c r="F11" i="134"/>
  <c r="E11" i="134"/>
  <c r="D11" i="134"/>
  <c r="C11" i="134"/>
  <c r="B11" i="134"/>
  <c r="X10" i="134"/>
  <c r="W10" i="134"/>
  <c r="V10" i="134"/>
  <c r="U10" i="134"/>
  <c r="T10" i="134"/>
  <c r="S10" i="134"/>
  <c r="R10" i="134"/>
  <c r="P10" i="134"/>
  <c r="O10" i="134"/>
  <c r="N10" i="134"/>
  <c r="M10" i="134"/>
  <c r="L10" i="134"/>
  <c r="K10" i="134"/>
  <c r="J10" i="134"/>
  <c r="H10" i="134"/>
  <c r="G10" i="134"/>
  <c r="F10" i="134"/>
  <c r="E10" i="134"/>
  <c r="D10" i="134"/>
  <c r="C10" i="134"/>
  <c r="B10" i="134"/>
  <c r="X9" i="134"/>
  <c r="W9" i="134"/>
  <c r="V9" i="134"/>
  <c r="U9" i="134"/>
  <c r="T9" i="134"/>
  <c r="S9" i="134"/>
  <c r="R9" i="134"/>
  <c r="P9" i="134"/>
  <c r="O9" i="134"/>
  <c r="N9" i="134"/>
  <c r="M9" i="134"/>
  <c r="L9" i="134"/>
  <c r="K9" i="134"/>
  <c r="J9" i="134"/>
  <c r="H9" i="134"/>
  <c r="G9" i="134"/>
  <c r="F9" i="134"/>
  <c r="E9" i="134"/>
  <c r="D9" i="134"/>
  <c r="C9" i="134"/>
  <c r="B9" i="134"/>
  <c r="X8" i="134"/>
  <c r="W8" i="134"/>
  <c r="V8" i="134"/>
  <c r="U8" i="134"/>
  <c r="T8" i="134"/>
  <c r="S8" i="134"/>
  <c r="R8" i="134"/>
  <c r="P8" i="134"/>
  <c r="O8" i="134"/>
  <c r="N8" i="134"/>
  <c r="M8" i="134"/>
  <c r="L8" i="134"/>
  <c r="K8" i="134"/>
  <c r="J8" i="134"/>
  <c r="H8" i="134"/>
  <c r="G8" i="134"/>
  <c r="F8" i="134"/>
  <c r="E8" i="134"/>
  <c r="D8" i="134"/>
  <c r="C8" i="134"/>
  <c r="B8" i="134"/>
  <c r="X40" i="133"/>
  <c r="W40" i="133"/>
  <c r="V40" i="133"/>
  <c r="U40" i="133"/>
  <c r="T40" i="133"/>
  <c r="S40" i="133"/>
  <c r="R40" i="133"/>
  <c r="P40" i="133"/>
  <c r="O40" i="133"/>
  <c r="N40" i="133"/>
  <c r="M40" i="133"/>
  <c r="L40" i="133"/>
  <c r="K40" i="133"/>
  <c r="J40" i="133"/>
  <c r="H40" i="133"/>
  <c r="G40" i="133"/>
  <c r="F40" i="133"/>
  <c r="E40" i="133"/>
  <c r="D40" i="133"/>
  <c r="C40" i="133"/>
  <c r="B40" i="133"/>
  <c r="X39" i="133"/>
  <c r="W39" i="133"/>
  <c r="V39" i="133"/>
  <c r="U39" i="133"/>
  <c r="T39" i="133"/>
  <c r="S39" i="133"/>
  <c r="R39" i="133"/>
  <c r="P39" i="133"/>
  <c r="O39" i="133"/>
  <c r="N39" i="133"/>
  <c r="M39" i="133"/>
  <c r="L39" i="133"/>
  <c r="K39" i="133"/>
  <c r="J39" i="133"/>
  <c r="H39" i="133"/>
  <c r="G39" i="133"/>
  <c r="F39" i="133"/>
  <c r="E39" i="133"/>
  <c r="D39" i="133"/>
  <c r="C39" i="133"/>
  <c r="B39" i="133"/>
  <c r="X38" i="133"/>
  <c r="W38" i="133"/>
  <c r="V38" i="133"/>
  <c r="U38" i="133"/>
  <c r="T38" i="133"/>
  <c r="S38" i="133"/>
  <c r="R38" i="133"/>
  <c r="P38" i="133"/>
  <c r="O38" i="133"/>
  <c r="N38" i="133"/>
  <c r="M38" i="133"/>
  <c r="L38" i="133"/>
  <c r="K38" i="133"/>
  <c r="J38" i="133"/>
  <c r="H38" i="133"/>
  <c r="G38" i="133"/>
  <c r="F38" i="133"/>
  <c r="E38" i="133"/>
  <c r="D38" i="133"/>
  <c r="C38" i="133"/>
  <c r="B38" i="133"/>
  <c r="X37" i="133"/>
  <c r="W37" i="133"/>
  <c r="V37" i="133"/>
  <c r="U37" i="133"/>
  <c r="T37" i="133"/>
  <c r="S37" i="133"/>
  <c r="R37" i="133"/>
  <c r="P37" i="133"/>
  <c r="O37" i="133"/>
  <c r="N37" i="133"/>
  <c r="M37" i="133"/>
  <c r="L37" i="133"/>
  <c r="K37" i="133"/>
  <c r="J37" i="133"/>
  <c r="H37" i="133"/>
  <c r="G37" i="133"/>
  <c r="F37" i="133"/>
  <c r="E37" i="133"/>
  <c r="D37" i="133"/>
  <c r="C37" i="133"/>
  <c r="B37" i="133"/>
  <c r="X36" i="133"/>
  <c r="W36" i="133"/>
  <c r="V36" i="133"/>
  <c r="U36" i="133"/>
  <c r="T36" i="133"/>
  <c r="S36" i="133"/>
  <c r="R36" i="133"/>
  <c r="P36" i="133"/>
  <c r="O36" i="133"/>
  <c r="N36" i="133"/>
  <c r="M36" i="133"/>
  <c r="L36" i="133"/>
  <c r="K36" i="133"/>
  <c r="J36" i="133"/>
  <c r="H36" i="133"/>
  <c r="G36" i="133"/>
  <c r="F36" i="133"/>
  <c r="E36" i="133"/>
  <c r="D36" i="133"/>
  <c r="C36" i="133"/>
  <c r="B36" i="133"/>
  <c r="X35" i="133"/>
  <c r="W35" i="133"/>
  <c r="V35" i="133"/>
  <c r="U35" i="133"/>
  <c r="T35" i="133"/>
  <c r="S35" i="133"/>
  <c r="R35" i="133"/>
  <c r="P35" i="133"/>
  <c r="O35" i="133"/>
  <c r="N35" i="133"/>
  <c r="M35" i="133"/>
  <c r="L35" i="133"/>
  <c r="K35" i="133"/>
  <c r="J35" i="133"/>
  <c r="H35" i="133"/>
  <c r="G35" i="133"/>
  <c r="F35" i="133"/>
  <c r="E35" i="133"/>
  <c r="D35" i="133"/>
  <c r="C35" i="133"/>
  <c r="B35" i="133"/>
  <c r="X31" i="133"/>
  <c r="W31" i="133"/>
  <c r="V31" i="133"/>
  <c r="U31" i="133"/>
  <c r="T31" i="133"/>
  <c r="S31" i="133"/>
  <c r="R31" i="133"/>
  <c r="P31" i="133"/>
  <c r="O31" i="133"/>
  <c r="N31" i="133"/>
  <c r="M31" i="133"/>
  <c r="L31" i="133"/>
  <c r="K31" i="133"/>
  <c r="J31" i="133"/>
  <c r="H31" i="133"/>
  <c r="G31" i="133"/>
  <c r="F31" i="133"/>
  <c r="E31" i="133"/>
  <c r="D31" i="133"/>
  <c r="C31" i="133"/>
  <c r="B31" i="133"/>
  <c r="X30" i="133"/>
  <c r="W30" i="133"/>
  <c r="V30" i="133"/>
  <c r="U30" i="133"/>
  <c r="T30" i="133"/>
  <c r="S30" i="133"/>
  <c r="R30" i="133"/>
  <c r="P30" i="133"/>
  <c r="O30" i="133"/>
  <c r="N30" i="133"/>
  <c r="M30" i="133"/>
  <c r="L30" i="133"/>
  <c r="K30" i="133"/>
  <c r="J30" i="133"/>
  <c r="H30" i="133"/>
  <c r="G30" i="133"/>
  <c r="F30" i="133"/>
  <c r="E30" i="133"/>
  <c r="D30" i="133"/>
  <c r="C30" i="133"/>
  <c r="B30" i="133"/>
  <c r="X29" i="133"/>
  <c r="W29" i="133"/>
  <c r="V29" i="133"/>
  <c r="U29" i="133"/>
  <c r="T29" i="133"/>
  <c r="S29" i="133"/>
  <c r="R29" i="133"/>
  <c r="P29" i="133"/>
  <c r="O29" i="133"/>
  <c r="N29" i="133"/>
  <c r="M29" i="133"/>
  <c r="L29" i="133"/>
  <c r="K29" i="133"/>
  <c r="J29" i="133"/>
  <c r="H29" i="133"/>
  <c r="G29" i="133"/>
  <c r="F29" i="133"/>
  <c r="E29" i="133"/>
  <c r="D29" i="133"/>
  <c r="C29" i="133"/>
  <c r="B29" i="133"/>
  <c r="X28" i="133"/>
  <c r="W28" i="133"/>
  <c r="V28" i="133"/>
  <c r="U28" i="133"/>
  <c r="T28" i="133"/>
  <c r="S28" i="133"/>
  <c r="R28" i="133"/>
  <c r="P28" i="133"/>
  <c r="O28" i="133"/>
  <c r="N28" i="133"/>
  <c r="M28" i="133"/>
  <c r="L28" i="133"/>
  <c r="K28" i="133"/>
  <c r="J28" i="133"/>
  <c r="H28" i="133"/>
  <c r="G28" i="133"/>
  <c r="F28" i="133"/>
  <c r="E28" i="133"/>
  <c r="D28" i="133"/>
  <c r="C28" i="133"/>
  <c r="B28" i="133"/>
  <c r="X27" i="133"/>
  <c r="W27" i="133"/>
  <c r="V27" i="133"/>
  <c r="U27" i="133"/>
  <c r="T27" i="133"/>
  <c r="S27" i="133"/>
  <c r="R27" i="133"/>
  <c r="P27" i="133"/>
  <c r="O27" i="133"/>
  <c r="N27" i="133"/>
  <c r="M27" i="133"/>
  <c r="L27" i="133"/>
  <c r="K27" i="133"/>
  <c r="J27" i="133"/>
  <c r="H27" i="133"/>
  <c r="G27" i="133"/>
  <c r="F27" i="133"/>
  <c r="E27" i="133"/>
  <c r="D27" i="133"/>
  <c r="C27" i="133"/>
  <c r="B27" i="133"/>
  <c r="X26" i="133"/>
  <c r="W26" i="133"/>
  <c r="V26" i="133"/>
  <c r="U26" i="133"/>
  <c r="T26" i="133"/>
  <c r="S26" i="133"/>
  <c r="R26" i="133"/>
  <c r="P26" i="133"/>
  <c r="O26" i="133"/>
  <c r="N26" i="133"/>
  <c r="M26" i="133"/>
  <c r="L26" i="133"/>
  <c r="K26" i="133"/>
  <c r="J26" i="133"/>
  <c r="H26" i="133"/>
  <c r="G26" i="133"/>
  <c r="F26" i="133"/>
  <c r="E26" i="133"/>
  <c r="D26" i="133"/>
  <c r="C26" i="133"/>
  <c r="B26" i="133"/>
  <c r="X22" i="133"/>
  <c r="W22" i="133"/>
  <c r="V22" i="133"/>
  <c r="U22" i="133"/>
  <c r="T22" i="133"/>
  <c r="S22" i="133"/>
  <c r="R22" i="133"/>
  <c r="P22" i="133"/>
  <c r="O22" i="133"/>
  <c r="N22" i="133"/>
  <c r="M22" i="133"/>
  <c r="L22" i="133"/>
  <c r="K22" i="133"/>
  <c r="J22" i="133"/>
  <c r="H22" i="133"/>
  <c r="G22" i="133"/>
  <c r="F22" i="133"/>
  <c r="E22" i="133"/>
  <c r="D22" i="133"/>
  <c r="C22" i="133"/>
  <c r="B22" i="133"/>
  <c r="X21" i="133"/>
  <c r="W21" i="133"/>
  <c r="V21" i="133"/>
  <c r="U21" i="133"/>
  <c r="T21" i="133"/>
  <c r="S21" i="133"/>
  <c r="R21" i="133"/>
  <c r="P21" i="133"/>
  <c r="O21" i="133"/>
  <c r="N21" i="133"/>
  <c r="M21" i="133"/>
  <c r="L21" i="133"/>
  <c r="K21" i="133"/>
  <c r="J21" i="133"/>
  <c r="H21" i="133"/>
  <c r="G21" i="133"/>
  <c r="F21" i="133"/>
  <c r="E21" i="133"/>
  <c r="D21" i="133"/>
  <c r="C21" i="133"/>
  <c r="B21" i="133"/>
  <c r="X20" i="133"/>
  <c r="W20" i="133"/>
  <c r="V20" i="133"/>
  <c r="U20" i="133"/>
  <c r="T20" i="133"/>
  <c r="S20" i="133"/>
  <c r="R20" i="133"/>
  <c r="P20" i="133"/>
  <c r="O20" i="133"/>
  <c r="N20" i="133"/>
  <c r="M20" i="133"/>
  <c r="L20" i="133"/>
  <c r="K20" i="133"/>
  <c r="J20" i="133"/>
  <c r="H20" i="133"/>
  <c r="G20" i="133"/>
  <c r="F20" i="133"/>
  <c r="E20" i="133"/>
  <c r="D20" i="133"/>
  <c r="C20" i="133"/>
  <c r="B20" i="133"/>
  <c r="X19" i="133"/>
  <c r="W19" i="133"/>
  <c r="V19" i="133"/>
  <c r="U19" i="133"/>
  <c r="T19" i="133"/>
  <c r="S19" i="133"/>
  <c r="R19" i="133"/>
  <c r="P19" i="133"/>
  <c r="O19" i="133"/>
  <c r="N19" i="133"/>
  <c r="M19" i="133"/>
  <c r="L19" i="133"/>
  <c r="K19" i="133"/>
  <c r="J19" i="133"/>
  <c r="H19" i="133"/>
  <c r="G19" i="133"/>
  <c r="F19" i="133"/>
  <c r="E19" i="133"/>
  <c r="D19" i="133"/>
  <c r="C19" i="133"/>
  <c r="B19" i="133"/>
  <c r="X18" i="133"/>
  <c r="W18" i="133"/>
  <c r="V18" i="133"/>
  <c r="U18" i="133"/>
  <c r="T18" i="133"/>
  <c r="S18" i="133"/>
  <c r="R18" i="133"/>
  <c r="P18" i="133"/>
  <c r="O18" i="133"/>
  <c r="N18" i="133"/>
  <c r="M18" i="133"/>
  <c r="L18" i="133"/>
  <c r="K18" i="133"/>
  <c r="J18" i="133"/>
  <c r="H18" i="133"/>
  <c r="G18" i="133"/>
  <c r="F18" i="133"/>
  <c r="E18" i="133"/>
  <c r="D18" i="133"/>
  <c r="C18" i="133"/>
  <c r="B18" i="133"/>
  <c r="X17" i="133"/>
  <c r="W17" i="133"/>
  <c r="V17" i="133"/>
  <c r="U17" i="133"/>
  <c r="T17" i="133"/>
  <c r="S17" i="133"/>
  <c r="R17" i="133"/>
  <c r="P17" i="133"/>
  <c r="O17" i="133"/>
  <c r="N17" i="133"/>
  <c r="M17" i="133"/>
  <c r="L17" i="133"/>
  <c r="K17" i="133"/>
  <c r="J17" i="133"/>
  <c r="H17" i="133"/>
  <c r="G17" i="133"/>
  <c r="F17" i="133"/>
  <c r="E17" i="133"/>
  <c r="D17" i="133"/>
  <c r="C17" i="133"/>
  <c r="B17" i="133"/>
  <c r="X13" i="133"/>
  <c r="W13" i="133"/>
  <c r="V13" i="133"/>
  <c r="U13" i="133"/>
  <c r="T13" i="133"/>
  <c r="S13" i="133"/>
  <c r="R13" i="133"/>
  <c r="P13" i="133"/>
  <c r="O13" i="133"/>
  <c r="N13" i="133"/>
  <c r="M13" i="133"/>
  <c r="L13" i="133"/>
  <c r="K13" i="133"/>
  <c r="J13" i="133"/>
  <c r="H13" i="133"/>
  <c r="G13" i="133"/>
  <c r="F13" i="133"/>
  <c r="E13" i="133"/>
  <c r="D13" i="133"/>
  <c r="C13" i="133"/>
  <c r="B13" i="133"/>
  <c r="X12" i="133"/>
  <c r="W12" i="133"/>
  <c r="V12" i="133"/>
  <c r="U12" i="133"/>
  <c r="T12" i="133"/>
  <c r="S12" i="133"/>
  <c r="R12" i="133"/>
  <c r="P12" i="133"/>
  <c r="O12" i="133"/>
  <c r="N12" i="133"/>
  <c r="M12" i="133"/>
  <c r="L12" i="133"/>
  <c r="K12" i="133"/>
  <c r="J12" i="133"/>
  <c r="H12" i="133"/>
  <c r="G12" i="133"/>
  <c r="F12" i="133"/>
  <c r="E12" i="133"/>
  <c r="D12" i="133"/>
  <c r="C12" i="133"/>
  <c r="B12" i="133"/>
  <c r="X11" i="133"/>
  <c r="W11" i="133"/>
  <c r="V11" i="133"/>
  <c r="U11" i="133"/>
  <c r="T11" i="133"/>
  <c r="S11" i="133"/>
  <c r="R11" i="133"/>
  <c r="P11" i="133"/>
  <c r="O11" i="133"/>
  <c r="N11" i="133"/>
  <c r="M11" i="133"/>
  <c r="L11" i="133"/>
  <c r="K11" i="133"/>
  <c r="J11" i="133"/>
  <c r="H11" i="133"/>
  <c r="G11" i="133"/>
  <c r="F11" i="133"/>
  <c r="E11" i="133"/>
  <c r="D11" i="133"/>
  <c r="C11" i="133"/>
  <c r="B11" i="133"/>
  <c r="X10" i="133"/>
  <c r="W10" i="133"/>
  <c r="V10" i="133"/>
  <c r="U10" i="133"/>
  <c r="T10" i="133"/>
  <c r="S10" i="133"/>
  <c r="R10" i="133"/>
  <c r="P10" i="133"/>
  <c r="O10" i="133"/>
  <c r="N10" i="133"/>
  <c r="M10" i="133"/>
  <c r="L10" i="133"/>
  <c r="K10" i="133"/>
  <c r="J10" i="133"/>
  <c r="H10" i="133"/>
  <c r="G10" i="133"/>
  <c r="F10" i="133"/>
  <c r="E10" i="133"/>
  <c r="D10" i="133"/>
  <c r="C10" i="133"/>
  <c r="B10" i="133"/>
  <c r="X9" i="133"/>
  <c r="W9" i="133"/>
  <c r="V9" i="133"/>
  <c r="U9" i="133"/>
  <c r="T9" i="133"/>
  <c r="S9" i="133"/>
  <c r="R9" i="133"/>
  <c r="P9" i="133"/>
  <c r="O9" i="133"/>
  <c r="N9" i="133"/>
  <c r="M9" i="133"/>
  <c r="L9" i="133"/>
  <c r="K9" i="133"/>
  <c r="J9" i="133"/>
  <c r="H9" i="133"/>
  <c r="G9" i="133"/>
  <c r="F9" i="133"/>
  <c r="E9" i="133"/>
  <c r="D9" i="133"/>
  <c r="C9" i="133"/>
  <c r="B9" i="133"/>
  <c r="X8" i="133"/>
  <c r="W8" i="133"/>
  <c r="V8" i="133"/>
  <c r="U8" i="133"/>
  <c r="T8" i="133"/>
  <c r="S8" i="133"/>
  <c r="R8" i="133"/>
  <c r="P8" i="133"/>
  <c r="O8" i="133"/>
  <c r="N8" i="133"/>
  <c r="M8" i="133"/>
  <c r="L8" i="133"/>
  <c r="K8" i="133"/>
  <c r="J8" i="133"/>
  <c r="H8" i="133"/>
  <c r="G8" i="133"/>
  <c r="F8" i="133"/>
  <c r="E8" i="133"/>
  <c r="D8" i="133"/>
  <c r="C8" i="133"/>
  <c r="B8" i="133"/>
  <c r="X40" i="132"/>
  <c r="W40" i="132"/>
  <c r="V40" i="132"/>
  <c r="U40" i="132"/>
  <c r="T40" i="132"/>
  <c r="S40" i="132"/>
  <c r="R40" i="132"/>
  <c r="P40" i="132"/>
  <c r="O40" i="132"/>
  <c r="N40" i="132"/>
  <c r="M40" i="132"/>
  <c r="L40" i="132"/>
  <c r="K40" i="132"/>
  <c r="J40" i="132"/>
  <c r="H40" i="132"/>
  <c r="G40" i="132"/>
  <c r="F40" i="132"/>
  <c r="E40" i="132"/>
  <c r="D40" i="132"/>
  <c r="C40" i="132"/>
  <c r="B40" i="132"/>
  <c r="X39" i="132"/>
  <c r="W39" i="132"/>
  <c r="V39" i="132"/>
  <c r="U39" i="132"/>
  <c r="T39" i="132"/>
  <c r="S39" i="132"/>
  <c r="R39" i="132"/>
  <c r="P39" i="132"/>
  <c r="O39" i="132"/>
  <c r="N39" i="132"/>
  <c r="M39" i="132"/>
  <c r="L39" i="132"/>
  <c r="K39" i="132"/>
  <c r="J39" i="132"/>
  <c r="H39" i="132"/>
  <c r="G39" i="132"/>
  <c r="F39" i="132"/>
  <c r="E39" i="132"/>
  <c r="D39" i="132"/>
  <c r="C39" i="132"/>
  <c r="B39" i="132"/>
  <c r="X38" i="132"/>
  <c r="W38" i="132"/>
  <c r="V38" i="132"/>
  <c r="U38" i="132"/>
  <c r="T38" i="132"/>
  <c r="S38" i="132"/>
  <c r="R38" i="132"/>
  <c r="P38" i="132"/>
  <c r="O38" i="132"/>
  <c r="N38" i="132"/>
  <c r="M38" i="132"/>
  <c r="L38" i="132"/>
  <c r="K38" i="132"/>
  <c r="J38" i="132"/>
  <c r="H38" i="132"/>
  <c r="G38" i="132"/>
  <c r="F38" i="132"/>
  <c r="E38" i="132"/>
  <c r="D38" i="132"/>
  <c r="C38" i="132"/>
  <c r="B38" i="132"/>
  <c r="X37" i="132"/>
  <c r="W37" i="132"/>
  <c r="V37" i="132"/>
  <c r="U37" i="132"/>
  <c r="T37" i="132"/>
  <c r="S37" i="132"/>
  <c r="R37" i="132"/>
  <c r="P37" i="132"/>
  <c r="O37" i="132"/>
  <c r="N37" i="132"/>
  <c r="M37" i="132"/>
  <c r="L37" i="132"/>
  <c r="K37" i="132"/>
  <c r="J37" i="132"/>
  <c r="H37" i="132"/>
  <c r="G37" i="132"/>
  <c r="F37" i="132"/>
  <c r="E37" i="132"/>
  <c r="D37" i="132"/>
  <c r="C37" i="132"/>
  <c r="B37" i="132"/>
  <c r="X36" i="132"/>
  <c r="W36" i="132"/>
  <c r="V36" i="132"/>
  <c r="U36" i="132"/>
  <c r="T36" i="132"/>
  <c r="S36" i="132"/>
  <c r="R36" i="132"/>
  <c r="P36" i="132"/>
  <c r="O36" i="132"/>
  <c r="N36" i="132"/>
  <c r="M36" i="132"/>
  <c r="L36" i="132"/>
  <c r="K36" i="132"/>
  <c r="J36" i="132"/>
  <c r="H36" i="132"/>
  <c r="G36" i="132"/>
  <c r="F36" i="132"/>
  <c r="E36" i="132"/>
  <c r="D36" i="132"/>
  <c r="C36" i="132"/>
  <c r="B36" i="132"/>
  <c r="X35" i="132"/>
  <c r="W35" i="132"/>
  <c r="V35" i="132"/>
  <c r="U35" i="132"/>
  <c r="T35" i="132"/>
  <c r="S35" i="132"/>
  <c r="R35" i="132"/>
  <c r="P35" i="132"/>
  <c r="O35" i="132"/>
  <c r="N35" i="132"/>
  <c r="M35" i="132"/>
  <c r="L35" i="132"/>
  <c r="K35" i="132"/>
  <c r="J35" i="132"/>
  <c r="H35" i="132"/>
  <c r="G35" i="132"/>
  <c r="F35" i="132"/>
  <c r="E35" i="132"/>
  <c r="D35" i="132"/>
  <c r="C35" i="132"/>
  <c r="B35" i="132"/>
  <c r="X31" i="132"/>
  <c r="W31" i="132"/>
  <c r="V31" i="132"/>
  <c r="U31" i="132"/>
  <c r="T31" i="132"/>
  <c r="S31" i="132"/>
  <c r="R31" i="132"/>
  <c r="P31" i="132"/>
  <c r="O31" i="132"/>
  <c r="N31" i="132"/>
  <c r="M31" i="132"/>
  <c r="L31" i="132"/>
  <c r="K31" i="132"/>
  <c r="J31" i="132"/>
  <c r="H31" i="132"/>
  <c r="G31" i="132"/>
  <c r="F31" i="132"/>
  <c r="E31" i="132"/>
  <c r="D31" i="132"/>
  <c r="C31" i="132"/>
  <c r="B31" i="132"/>
  <c r="X30" i="132"/>
  <c r="W30" i="132"/>
  <c r="V30" i="132"/>
  <c r="U30" i="132"/>
  <c r="T30" i="132"/>
  <c r="S30" i="132"/>
  <c r="R30" i="132"/>
  <c r="P30" i="132"/>
  <c r="O30" i="132"/>
  <c r="N30" i="132"/>
  <c r="M30" i="132"/>
  <c r="L30" i="132"/>
  <c r="K30" i="132"/>
  <c r="J30" i="132"/>
  <c r="H30" i="132"/>
  <c r="G30" i="132"/>
  <c r="F30" i="132"/>
  <c r="E30" i="132"/>
  <c r="D30" i="132"/>
  <c r="C30" i="132"/>
  <c r="B30" i="132"/>
  <c r="X29" i="132"/>
  <c r="W29" i="132"/>
  <c r="V29" i="132"/>
  <c r="U29" i="132"/>
  <c r="T29" i="132"/>
  <c r="S29" i="132"/>
  <c r="R29" i="132"/>
  <c r="P29" i="132"/>
  <c r="O29" i="132"/>
  <c r="N29" i="132"/>
  <c r="M29" i="132"/>
  <c r="L29" i="132"/>
  <c r="K29" i="132"/>
  <c r="J29" i="132"/>
  <c r="H29" i="132"/>
  <c r="G29" i="132"/>
  <c r="F29" i="132"/>
  <c r="E29" i="132"/>
  <c r="D29" i="132"/>
  <c r="C29" i="132"/>
  <c r="B29" i="132"/>
  <c r="X28" i="132"/>
  <c r="W28" i="132"/>
  <c r="V28" i="132"/>
  <c r="U28" i="132"/>
  <c r="T28" i="132"/>
  <c r="S28" i="132"/>
  <c r="R28" i="132"/>
  <c r="P28" i="132"/>
  <c r="O28" i="132"/>
  <c r="N28" i="132"/>
  <c r="M28" i="132"/>
  <c r="L28" i="132"/>
  <c r="K28" i="132"/>
  <c r="J28" i="132"/>
  <c r="H28" i="132"/>
  <c r="G28" i="132"/>
  <c r="F28" i="132"/>
  <c r="E28" i="132"/>
  <c r="D28" i="132"/>
  <c r="C28" i="132"/>
  <c r="B28" i="132"/>
  <c r="X27" i="132"/>
  <c r="W27" i="132"/>
  <c r="V27" i="132"/>
  <c r="U27" i="132"/>
  <c r="T27" i="132"/>
  <c r="S27" i="132"/>
  <c r="R27" i="132"/>
  <c r="P27" i="132"/>
  <c r="O27" i="132"/>
  <c r="N27" i="132"/>
  <c r="M27" i="132"/>
  <c r="L27" i="132"/>
  <c r="K27" i="132"/>
  <c r="J27" i="132"/>
  <c r="H27" i="132"/>
  <c r="G27" i="132"/>
  <c r="F27" i="132"/>
  <c r="E27" i="132"/>
  <c r="D27" i="132"/>
  <c r="C27" i="132"/>
  <c r="B27" i="132"/>
  <c r="X26" i="132"/>
  <c r="W26" i="132"/>
  <c r="V26" i="132"/>
  <c r="U26" i="132"/>
  <c r="T26" i="132"/>
  <c r="S26" i="132"/>
  <c r="R26" i="132"/>
  <c r="P26" i="132"/>
  <c r="O26" i="132"/>
  <c r="N26" i="132"/>
  <c r="M26" i="132"/>
  <c r="L26" i="132"/>
  <c r="K26" i="132"/>
  <c r="J26" i="132"/>
  <c r="H26" i="132"/>
  <c r="G26" i="132"/>
  <c r="F26" i="132"/>
  <c r="E26" i="132"/>
  <c r="D26" i="132"/>
  <c r="C26" i="132"/>
  <c r="B26" i="132"/>
  <c r="X22" i="132"/>
  <c r="W22" i="132"/>
  <c r="V22" i="132"/>
  <c r="U22" i="132"/>
  <c r="T22" i="132"/>
  <c r="S22" i="132"/>
  <c r="R22" i="132"/>
  <c r="P22" i="132"/>
  <c r="O22" i="132"/>
  <c r="N22" i="132"/>
  <c r="M22" i="132"/>
  <c r="L22" i="132"/>
  <c r="K22" i="132"/>
  <c r="J22" i="132"/>
  <c r="H22" i="132"/>
  <c r="G22" i="132"/>
  <c r="F22" i="132"/>
  <c r="E22" i="132"/>
  <c r="D22" i="132"/>
  <c r="C22" i="132"/>
  <c r="B22" i="132"/>
  <c r="X21" i="132"/>
  <c r="W21" i="132"/>
  <c r="V21" i="132"/>
  <c r="U21" i="132"/>
  <c r="T21" i="132"/>
  <c r="S21" i="132"/>
  <c r="R21" i="132"/>
  <c r="P21" i="132"/>
  <c r="O21" i="132"/>
  <c r="N21" i="132"/>
  <c r="M21" i="132"/>
  <c r="L21" i="132"/>
  <c r="K21" i="132"/>
  <c r="J21" i="132"/>
  <c r="H21" i="132"/>
  <c r="G21" i="132"/>
  <c r="F21" i="132"/>
  <c r="E21" i="132"/>
  <c r="D21" i="132"/>
  <c r="C21" i="132"/>
  <c r="B21" i="132"/>
  <c r="X20" i="132"/>
  <c r="W20" i="132"/>
  <c r="V20" i="132"/>
  <c r="U20" i="132"/>
  <c r="T20" i="132"/>
  <c r="S20" i="132"/>
  <c r="R20" i="132"/>
  <c r="P20" i="132"/>
  <c r="O20" i="132"/>
  <c r="N20" i="132"/>
  <c r="M20" i="132"/>
  <c r="L20" i="132"/>
  <c r="K20" i="132"/>
  <c r="J20" i="132"/>
  <c r="H20" i="132"/>
  <c r="G20" i="132"/>
  <c r="F20" i="132"/>
  <c r="E20" i="132"/>
  <c r="D20" i="132"/>
  <c r="C20" i="132"/>
  <c r="B20" i="132"/>
  <c r="X19" i="132"/>
  <c r="W19" i="132"/>
  <c r="V19" i="132"/>
  <c r="U19" i="132"/>
  <c r="T19" i="132"/>
  <c r="S19" i="132"/>
  <c r="R19" i="132"/>
  <c r="P19" i="132"/>
  <c r="O19" i="132"/>
  <c r="N19" i="132"/>
  <c r="M19" i="132"/>
  <c r="L19" i="132"/>
  <c r="K19" i="132"/>
  <c r="J19" i="132"/>
  <c r="H19" i="132"/>
  <c r="G19" i="132"/>
  <c r="F19" i="132"/>
  <c r="E19" i="132"/>
  <c r="D19" i="132"/>
  <c r="C19" i="132"/>
  <c r="B19" i="132"/>
  <c r="X18" i="132"/>
  <c r="W18" i="132"/>
  <c r="V18" i="132"/>
  <c r="U18" i="132"/>
  <c r="T18" i="132"/>
  <c r="S18" i="132"/>
  <c r="R18" i="132"/>
  <c r="P18" i="132"/>
  <c r="O18" i="132"/>
  <c r="N18" i="132"/>
  <c r="M18" i="132"/>
  <c r="L18" i="132"/>
  <c r="K18" i="132"/>
  <c r="J18" i="132"/>
  <c r="H18" i="132"/>
  <c r="G18" i="132"/>
  <c r="F18" i="132"/>
  <c r="E18" i="132"/>
  <c r="D18" i="132"/>
  <c r="C18" i="132"/>
  <c r="B18" i="132"/>
  <c r="X17" i="132"/>
  <c r="W17" i="132"/>
  <c r="V17" i="132"/>
  <c r="U17" i="132"/>
  <c r="T17" i="132"/>
  <c r="S17" i="132"/>
  <c r="R17" i="132"/>
  <c r="P17" i="132"/>
  <c r="O17" i="132"/>
  <c r="N17" i="132"/>
  <c r="M17" i="132"/>
  <c r="L17" i="132"/>
  <c r="K17" i="132"/>
  <c r="J17" i="132"/>
  <c r="H17" i="132"/>
  <c r="G17" i="132"/>
  <c r="F17" i="132"/>
  <c r="E17" i="132"/>
  <c r="D17" i="132"/>
  <c r="C17" i="132"/>
  <c r="B17" i="132"/>
  <c r="X13" i="132"/>
  <c r="W13" i="132"/>
  <c r="V13" i="132"/>
  <c r="U13" i="132"/>
  <c r="T13" i="132"/>
  <c r="S13" i="132"/>
  <c r="R13" i="132"/>
  <c r="P13" i="132"/>
  <c r="O13" i="132"/>
  <c r="N13" i="132"/>
  <c r="M13" i="132"/>
  <c r="L13" i="132"/>
  <c r="K13" i="132"/>
  <c r="J13" i="132"/>
  <c r="H13" i="132"/>
  <c r="G13" i="132"/>
  <c r="F13" i="132"/>
  <c r="E13" i="132"/>
  <c r="D13" i="132"/>
  <c r="C13" i="132"/>
  <c r="B13" i="132"/>
  <c r="X12" i="132"/>
  <c r="W12" i="132"/>
  <c r="V12" i="132"/>
  <c r="U12" i="132"/>
  <c r="T12" i="132"/>
  <c r="S12" i="132"/>
  <c r="R12" i="132"/>
  <c r="P12" i="132"/>
  <c r="O12" i="132"/>
  <c r="N12" i="132"/>
  <c r="M12" i="132"/>
  <c r="L12" i="132"/>
  <c r="K12" i="132"/>
  <c r="J12" i="132"/>
  <c r="H12" i="132"/>
  <c r="G12" i="132"/>
  <c r="F12" i="132"/>
  <c r="E12" i="132"/>
  <c r="D12" i="132"/>
  <c r="C12" i="132"/>
  <c r="B12" i="132"/>
  <c r="X11" i="132"/>
  <c r="W11" i="132"/>
  <c r="V11" i="132"/>
  <c r="U11" i="132"/>
  <c r="T11" i="132"/>
  <c r="S11" i="132"/>
  <c r="R11" i="132"/>
  <c r="P11" i="132"/>
  <c r="O11" i="132"/>
  <c r="N11" i="132"/>
  <c r="M11" i="132"/>
  <c r="L11" i="132"/>
  <c r="K11" i="132"/>
  <c r="J11" i="132"/>
  <c r="H11" i="132"/>
  <c r="G11" i="132"/>
  <c r="F11" i="132"/>
  <c r="E11" i="132"/>
  <c r="D11" i="132"/>
  <c r="C11" i="132"/>
  <c r="B11" i="132"/>
  <c r="X10" i="132"/>
  <c r="W10" i="132"/>
  <c r="V10" i="132"/>
  <c r="U10" i="132"/>
  <c r="T10" i="132"/>
  <c r="S10" i="132"/>
  <c r="R10" i="132"/>
  <c r="P10" i="132"/>
  <c r="O10" i="132"/>
  <c r="N10" i="132"/>
  <c r="M10" i="132"/>
  <c r="L10" i="132"/>
  <c r="K10" i="132"/>
  <c r="J10" i="132"/>
  <c r="H10" i="132"/>
  <c r="G10" i="132"/>
  <c r="F10" i="132"/>
  <c r="E10" i="132"/>
  <c r="D10" i="132"/>
  <c r="C10" i="132"/>
  <c r="B10" i="132"/>
  <c r="X9" i="132"/>
  <c r="W9" i="132"/>
  <c r="V9" i="132"/>
  <c r="U9" i="132"/>
  <c r="T9" i="132"/>
  <c r="S9" i="132"/>
  <c r="R9" i="132"/>
  <c r="P9" i="132"/>
  <c r="O9" i="132"/>
  <c r="N9" i="132"/>
  <c r="M9" i="132"/>
  <c r="L9" i="132"/>
  <c r="K9" i="132"/>
  <c r="J9" i="132"/>
  <c r="H9" i="132"/>
  <c r="G9" i="132"/>
  <c r="F9" i="132"/>
  <c r="E9" i="132"/>
  <c r="D9" i="132"/>
  <c r="C9" i="132"/>
  <c r="B9" i="132"/>
  <c r="X8" i="132"/>
  <c r="W8" i="132"/>
  <c r="V8" i="132"/>
  <c r="U8" i="132"/>
  <c r="T8" i="132"/>
  <c r="S8" i="132"/>
  <c r="R8" i="132"/>
  <c r="P8" i="132"/>
  <c r="O8" i="132"/>
  <c r="N8" i="132"/>
  <c r="M8" i="132"/>
  <c r="L8" i="132"/>
  <c r="K8" i="132"/>
  <c r="J8" i="132"/>
  <c r="H8" i="132"/>
  <c r="G8" i="132"/>
  <c r="F8" i="132"/>
  <c r="E8" i="132"/>
  <c r="D8" i="132"/>
  <c r="C8" i="132"/>
  <c r="B8" i="132"/>
  <c r="X40" i="131"/>
  <c r="W40" i="131"/>
  <c r="V40" i="131"/>
  <c r="U40" i="131"/>
  <c r="T40" i="131"/>
  <c r="S40" i="131"/>
  <c r="R40" i="131"/>
  <c r="P40" i="131"/>
  <c r="O40" i="131"/>
  <c r="N40" i="131"/>
  <c r="M40" i="131"/>
  <c r="L40" i="131"/>
  <c r="K40" i="131"/>
  <c r="J40" i="131"/>
  <c r="H40" i="131"/>
  <c r="G40" i="131"/>
  <c r="F40" i="131"/>
  <c r="E40" i="131"/>
  <c r="D40" i="131"/>
  <c r="C40" i="131"/>
  <c r="B40" i="131"/>
  <c r="X39" i="131"/>
  <c r="W39" i="131"/>
  <c r="V39" i="131"/>
  <c r="U39" i="131"/>
  <c r="T39" i="131"/>
  <c r="S39" i="131"/>
  <c r="R39" i="131"/>
  <c r="P39" i="131"/>
  <c r="O39" i="131"/>
  <c r="N39" i="131"/>
  <c r="M39" i="131"/>
  <c r="L39" i="131"/>
  <c r="K39" i="131"/>
  <c r="J39" i="131"/>
  <c r="H39" i="131"/>
  <c r="G39" i="131"/>
  <c r="F39" i="131"/>
  <c r="E39" i="131"/>
  <c r="D39" i="131"/>
  <c r="C39" i="131"/>
  <c r="B39" i="131"/>
  <c r="X38" i="131"/>
  <c r="W38" i="131"/>
  <c r="V38" i="131"/>
  <c r="U38" i="131"/>
  <c r="T38" i="131"/>
  <c r="S38" i="131"/>
  <c r="R38" i="131"/>
  <c r="P38" i="131"/>
  <c r="O38" i="131"/>
  <c r="N38" i="131"/>
  <c r="M38" i="131"/>
  <c r="L38" i="131"/>
  <c r="K38" i="131"/>
  <c r="J38" i="131"/>
  <c r="H38" i="131"/>
  <c r="G38" i="131"/>
  <c r="F38" i="131"/>
  <c r="E38" i="131"/>
  <c r="D38" i="131"/>
  <c r="C38" i="131"/>
  <c r="B38" i="131"/>
  <c r="X37" i="131"/>
  <c r="W37" i="131"/>
  <c r="V37" i="131"/>
  <c r="U37" i="131"/>
  <c r="T37" i="131"/>
  <c r="S37" i="131"/>
  <c r="R37" i="131"/>
  <c r="P37" i="131"/>
  <c r="O37" i="131"/>
  <c r="N37" i="131"/>
  <c r="M37" i="131"/>
  <c r="L37" i="131"/>
  <c r="K37" i="131"/>
  <c r="J37" i="131"/>
  <c r="H37" i="131"/>
  <c r="G37" i="131"/>
  <c r="F37" i="131"/>
  <c r="E37" i="131"/>
  <c r="D37" i="131"/>
  <c r="C37" i="131"/>
  <c r="B37" i="131"/>
  <c r="X36" i="131"/>
  <c r="W36" i="131"/>
  <c r="V36" i="131"/>
  <c r="U36" i="131"/>
  <c r="T36" i="131"/>
  <c r="S36" i="131"/>
  <c r="R36" i="131"/>
  <c r="P36" i="131"/>
  <c r="O36" i="131"/>
  <c r="N36" i="131"/>
  <c r="M36" i="131"/>
  <c r="L36" i="131"/>
  <c r="K36" i="131"/>
  <c r="J36" i="131"/>
  <c r="H36" i="131"/>
  <c r="G36" i="131"/>
  <c r="F36" i="131"/>
  <c r="E36" i="131"/>
  <c r="D36" i="131"/>
  <c r="C36" i="131"/>
  <c r="B36" i="131"/>
  <c r="X35" i="131"/>
  <c r="W35" i="131"/>
  <c r="V35" i="131"/>
  <c r="U35" i="131"/>
  <c r="T35" i="131"/>
  <c r="S35" i="131"/>
  <c r="R35" i="131"/>
  <c r="P35" i="131"/>
  <c r="O35" i="131"/>
  <c r="N35" i="131"/>
  <c r="M35" i="131"/>
  <c r="L35" i="131"/>
  <c r="K35" i="131"/>
  <c r="J35" i="131"/>
  <c r="H35" i="131"/>
  <c r="G35" i="131"/>
  <c r="F35" i="131"/>
  <c r="E35" i="131"/>
  <c r="D35" i="131"/>
  <c r="C35" i="131"/>
  <c r="B35" i="131"/>
  <c r="X31" i="131"/>
  <c r="W31" i="131"/>
  <c r="V31" i="131"/>
  <c r="U31" i="131"/>
  <c r="T31" i="131"/>
  <c r="S31" i="131"/>
  <c r="R31" i="131"/>
  <c r="P31" i="131"/>
  <c r="O31" i="131"/>
  <c r="N31" i="131"/>
  <c r="M31" i="131"/>
  <c r="L31" i="131"/>
  <c r="K31" i="131"/>
  <c r="J31" i="131"/>
  <c r="H31" i="131"/>
  <c r="G31" i="131"/>
  <c r="F31" i="131"/>
  <c r="E31" i="131"/>
  <c r="D31" i="131"/>
  <c r="C31" i="131"/>
  <c r="B31" i="131"/>
  <c r="X30" i="131"/>
  <c r="W30" i="131"/>
  <c r="V30" i="131"/>
  <c r="U30" i="131"/>
  <c r="T30" i="131"/>
  <c r="S30" i="131"/>
  <c r="R30" i="131"/>
  <c r="P30" i="131"/>
  <c r="O30" i="131"/>
  <c r="N30" i="131"/>
  <c r="M30" i="131"/>
  <c r="L30" i="131"/>
  <c r="K30" i="131"/>
  <c r="J30" i="131"/>
  <c r="H30" i="131"/>
  <c r="G30" i="131"/>
  <c r="F30" i="131"/>
  <c r="E30" i="131"/>
  <c r="D30" i="131"/>
  <c r="C30" i="131"/>
  <c r="B30" i="131"/>
  <c r="X29" i="131"/>
  <c r="W29" i="131"/>
  <c r="V29" i="131"/>
  <c r="U29" i="131"/>
  <c r="T29" i="131"/>
  <c r="S29" i="131"/>
  <c r="R29" i="131"/>
  <c r="P29" i="131"/>
  <c r="O29" i="131"/>
  <c r="N29" i="131"/>
  <c r="M29" i="131"/>
  <c r="L29" i="131"/>
  <c r="K29" i="131"/>
  <c r="J29" i="131"/>
  <c r="H29" i="131"/>
  <c r="G29" i="131"/>
  <c r="F29" i="131"/>
  <c r="E29" i="131"/>
  <c r="D29" i="131"/>
  <c r="C29" i="131"/>
  <c r="B29" i="131"/>
  <c r="X28" i="131"/>
  <c r="W28" i="131"/>
  <c r="V28" i="131"/>
  <c r="U28" i="131"/>
  <c r="T28" i="131"/>
  <c r="S28" i="131"/>
  <c r="R28" i="131"/>
  <c r="P28" i="131"/>
  <c r="O28" i="131"/>
  <c r="N28" i="131"/>
  <c r="M28" i="131"/>
  <c r="L28" i="131"/>
  <c r="K28" i="131"/>
  <c r="J28" i="131"/>
  <c r="H28" i="131"/>
  <c r="G28" i="131"/>
  <c r="F28" i="131"/>
  <c r="E28" i="131"/>
  <c r="D28" i="131"/>
  <c r="C28" i="131"/>
  <c r="B28" i="131"/>
  <c r="X27" i="131"/>
  <c r="W27" i="131"/>
  <c r="V27" i="131"/>
  <c r="U27" i="131"/>
  <c r="T27" i="131"/>
  <c r="S27" i="131"/>
  <c r="R27" i="131"/>
  <c r="P27" i="131"/>
  <c r="O27" i="131"/>
  <c r="N27" i="131"/>
  <c r="M27" i="131"/>
  <c r="L27" i="131"/>
  <c r="K27" i="131"/>
  <c r="J27" i="131"/>
  <c r="H27" i="131"/>
  <c r="G27" i="131"/>
  <c r="F27" i="131"/>
  <c r="E27" i="131"/>
  <c r="D27" i="131"/>
  <c r="C27" i="131"/>
  <c r="B27" i="131"/>
  <c r="X26" i="131"/>
  <c r="W26" i="131"/>
  <c r="V26" i="131"/>
  <c r="U26" i="131"/>
  <c r="T26" i="131"/>
  <c r="S26" i="131"/>
  <c r="R26" i="131"/>
  <c r="P26" i="131"/>
  <c r="O26" i="131"/>
  <c r="N26" i="131"/>
  <c r="M26" i="131"/>
  <c r="L26" i="131"/>
  <c r="K26" i="131"/>
  <c r="J26" i="131"/>
  <c r="H26" i="131"/>
  <c r="G26" i="131"/>
  <c r="F26" i="131"/>
  <c r="E26" i="131"/>
  <c r="D26" i="131"/>
  <c r="C26" i="131"/>
  <c r="B26" i="131"/>
  <c r="X22" i="131"/>
  <c r="W22" i="131"/>
  <c r="V22" i="131"/>
  <c r="U22" i="131"/>
  <c r="T22" i="131"/>
  <c r="S22" i="131"/>
  <c r="R22" i="131"/>
  <c r="P22" i="131"/>
  <c r="O22" i="131"/>
  <c r="N22" i="131"/>
  <c r="M22" i="131"/>
  <c r="L22" i="131"/>
  <c r="K22" i="131"/>
  <c r="J22" i="131"/>
  <c r="H22" i="131"/>
  <c r="G22" i="131"/>
  <c r="F22" i="131"/>
  <c r="E22" i="131"/>
  <c r="D22" i="131"/>
  <c r="C22" i="131"/>
  <c r="B22" i="131"/>
  <c r="X21" i="131"/>
  <c r="W21" i="131"/>
  <c r="V21" i="131"/>
  <c r="U21" i="131"/>
  <c r="T21" i="131"/>
  <c r="S21" i="131"/>
  <c r="R21" i="131"/>
  <c r="P21" i="131"/>
  <c r="O21" i="131"/>
  <c r="N21" i="131"/>
  <c r="M21" i="131"/>
  <c r="L21" i="131"/>
  <c r="K21" i="131"/>
  <c r="J21" i="131"/>
  <c r="H21" i="131"/>
  <c r="G21" i="131"/>
  <c r="F21" i="131"/>
  <c r="E21" i="131"/>
  <c r="D21" i="131"/>
  <c r="C21" i="131"/>
  <c r="B21" i="131"/>
  <c r="X20" i="131"/>
  <c r="W20" i="131"/>
  <c r="V20" i="131"/>
  <c r="U20" i="131"/>
  <c r="T20" i="131"/>
  <c r="S20" i="131"/>
  <c r="R20" i="131"/>
  <c r="P20" i="131"/>
  <c r="O20" i="131"/>
  <c r="N20" i="131"/>
  <c r="M20" i="131"/>
  <c r="L20" i="131"/>
  <c r="K20" i="131"/>
  <c r="J20" i="131"/>
  <c r="H20" i="131"/>
  <c r="G20" i="131"/>
  <c r="F20" i="131"/>
  <c r="E20" i="131"/>
  <c r="D20" i="131"/>
  <c r="C20" i="131"/>
  <c r="B20" i="131"/>
  <c r="X19" i="131"/>
  <c r="W19" i="131"/>
  <c r="V19" i="131"/>
  <c r="U19" i="131"/>
  <c r="T19" i="131"/>
  <c r="S19" i="131"/>
  <c r="R19" i="131"/>
  <c r="P19" i="131"/>
  <c r="O19" i="131"/>
  <c r="N19" i="131"/>
  <c r="M19" i="131"/>
  <c r="L19" i="131"/>
  <c r="K19" i="131"/>
  <c r="J19" i="131"/>
  <c r="H19" i="131"/>
  <c r="G19" i="131"/>
  <c r="F19" i="131"/>
  <c r="E19" i="131"/>
  <c r="D19" i="131"/>
  <c r="C19" i="131"/>
  <c r="B19" i="131"/>
  <c r="X18" i="131"/>
  <c r="W18" i="131"/>
  <c r="V18" i="131"/>
  <c r="U18" i="131"/>
  <c r="T18" i="131"/>
  <c r="S18" i="131"/>
  <c r="R18" i="131"/>
  <c r="P18" i="131"/>
  <c r="O18" i="131"/>
  <c r="N18" i="131"/>
  <c r="M18" i="131"/>
  <c r="L18" i="131"/>
  <c r="K18" i="131"/>
  <c r="J18" i="131"/>
  <c r="H18" i="131"/>
  <c r="G18" i="131"/>
  <c r="F18" i="131"/>
  <c r="E18" i="131"/>
  <c r="D18" i="131"/>
  <c r="C18" i="131"/>
  <c r="B18" i="131"/>
  <c r="X17" i="131"/>
  <c r="W17" i="131"/>
  <c r="V17" i="131"/>
  <c r="U17" i="131"/>
  <c r="T17" i="131"/>
  <c r="S17" i="131"/>
  <c r="R17" i="131"/>
  <c r="P17" i="131"/>
  <c r="O17" i="131"/>
  <c r="N17" i="131"/>
  <c r="M17" i="131"/>
  <c r="L17" i="131"/>
  <c r="K17" i="131"/>
  <c r="J17" i="131"/>
  <c r="H17" i="131"/>
  <c r="G17" i="131"/>
  <c r="F17" i="131"/>
  <c r="E17" i="131"/>
  <c r="D17" i="131"/>
  <c r="C17" i="131"/>
  <c r="B17" i="131"/>
  <c r="X13" i="131"/>
  <c r="W13" i="131"/>
  <c r="V13" i="131"/>
  <c r="U13" i="131"/>
  <c r="T13" i="131"/>
  <c r="S13" i="131"/>
  <c r="R13" i="131"/>
  <c r="P13" i="131"/>
  <c r="O13" i="131"/>
  <c r="N13" i="131"/>
  <c r="M13" i="131"/>
  <c r="L13" i="131"/>
  <c r="K13" i="131"/>
  <c r="J13" i="131"/>
  <c r="H13" i="131"/>
  <c r="G13" i="131"/>
  <c r="F13" i="131"/>
  <c r="E13" i="131"/>
  <c r="D13" i="131"/>
  <c r="C13" i="131"/>
  <c r="B13" i="131"/>
  <c r="X12" i="131"/>
  <c r="W12" i="131"/>
  <c r="V12" i="131"/>
  <c r="U12" i="131"/>
  <c r="T12" i="131"/>
  <c r="S12" i="131"/>
  <c r="R12" i="131"/>
  <c r="P12" i="131"/>
  <c r="O12" i="131"/>
  <c r="N12" i="131"/>
  <c r="M12" i="131"/>
  <c r="L12" i="131"/>
  <c r="K12" i="131"/>
  <c r="J12" i="131"/>
  <c r="H12" i="131"/>
  <c r="G12" i="131"/>
  <c r="F12" i="131"/>
  <c r="E12" i="131"/>
  <c r="D12" i="131"/>
  <c r="C12" i="131"/>
  <c r="B12" i="131"/>
  <c r="X11" i="131"/>
  <c r="W11" i="131"/>
  <c r="V11" i="131"/>
  <c r="U11" i="131"/>
  <c r="T11" i="131"/>
  <c r="S11" i="131"/>
  <c r="R11" i="131"/>
  <c r="P11" i="131"/>
  <c r="O11" i="131"/>
  <c r="N11" i="131"/>
  <c r="M11" i="131"/>
  <c r="L11" i="131"/>
  <c r="K11" i="131"/>
  <c r="J11" i="131"/>
  <c r="H11" i="131"/>
  <c r="G11" i="131"/>
  <c r="F11" i="131"/>
  <c r="E11" i="131"/>
  <c r="D11" i="131"/>
  <c r="C11" i="131"/>
  <c r="B11" i="131"/>
  <c r="X10" i="131"/>
  <c r="W10" i="131"/>
  <c r="V10" i="131"/>
  <c r="U10" i="131"/>
  <c r="T10" i="131"/>
  <c r="S10" i="131"/>
  <c r="R10" i="131"/>
  <c r="P10" i="131"/>
  <c r="O10" i="131"/>
  <c r="N10" i="131"/>
  <c r="M10" i="131"/>
  <c r="L10" i="131"/>
  <c r="K10" i="131"/>
  <c r="J10" i="131"/>
  <c r="H10" i="131"/>
  <c r="G10" i="131"/>
  <c r="F10" i="131"/>
  <c r="E10" i="131"/>
  <c r="D10" i="131"/>
  <c r="C10" i="131"/>
  <c r="B10" i="131"/>
  <c r="X9" i="131"/>
  <c r="W9" i="131"/>
  <c r="V9" i="131"/>
  <c r="U9" i="131"/>
  <c r="T9" i="131"/>
  <c r="S9" i="131"/>
  <c r="R9" i="131"/>
  <c r="P9" i="131"/>
  <c r="O9" i="131"/>
  <c r="N9" i="131"/>
  <c r="M9" i="131"/>
  <c r="L9" i="131"/>
  <c r="K9" i="131"/>
  <c r="J9" i="131"/>
  <c r="H9" i="131"/>
  <c r="G9" i="131"/>
  <c r="F9" i="131"/>
  <c r="E9" i="131"/>
  <c r="D9" i="131"/>
  <c r="C9" i="131"/>
  <c r="B9" i="131"/>
  <c r="X8" i="131"/>
  <c r="W8" i="131"/>
  <c r="V8" i="131"/>
  <c r="U8" i="131"/>
  <c r="T8" i="131"/>
  <c r="S8" i="131"/>
  <c r="R8" i="131"/>
  <c r="P8" i="131"/>
  <c r="O8" i="131"/>
  <c r="N8" i="131"/>
  <c r="M8" i="131"/>
  <c r="L8" i="131"/>
  <c r="K8" i="131"/>
  <c r="J8" i="131"/>
  <c r="H8" i="131"/>
  <c r="G8" i="131"/>
  <c r="F8" i="131"/>
  <c r="E8" i="131"/>
  <c r="D8" i="131"/>
  <c r="C8" i="131"/>
  <c r="B8" i="131"/>
  <c r="X40" i="130"/>
  <c r="W40" i="130"/>
  <c r="V40" i="130"/>
  <c r="U40" i="130"/>
  <c r="T40" i="130"/>
  <c r="S40" i="130"/>
  <c r="R40" i="130"/>
  <c r="P40" i="130"/>
  <c r="O40" i="130"/>
  <c r="N40" i="130"/>
  <c r="M40" i="130"/>
  <c r="L40" i="130"/>
  <c r="K40" i="130"/>
  <c r="J40" i="130"/>
  <c r="H40" i="130"/>
  <c r="G40" i="130"/>
  <c r="F40" i="130"/>
  <c r="E40" i="130"/>
  <c r="D40" i="130"/>
  <c r="C40" i="130"/>
  <c r="B40" i="130"/>
  <c r="X39" i="130"/>
  <c r="W39" i="130"/>
  <c r="V39" i="130"/>
  <c r="U39" i="130"/>
  <c r="T39" i="130"/>
  <c r="S39" i="130"/>
  <c r="R39" i="130"/>
  <c r="P39" i="130"/>
  <c r="O39" i="130"/>
  <c r="N39" i="130"/>
  <c r="M39" i="130"/>
  <c r="L39" i="130"/>
  <c r="K39" i="130"/>
  <c r="J39" i="130"/>
  <c r="H39" i="130"/>
  <c r="G39" i="130"/>
  <c r="F39" i="130"/>
  <c r="E39" i="130"/>
  <c r="D39" i="130"/>
  <c r="C39" i="130"/>
  <c r="B39" i="130"/>
  <c r="X38" i="130"/>
  <c r="W38" i="130"/>
  <c r="V38" i="130"/>
  <c r="U38" i="130"/>
  <c r="T38" i="130"/>
  <c r="S38" i="130"/>
  <c r="R38" i="130"/>
  <c r="P38" i="130"/>
  <c r="O38" i="130"/>
  <c r="N38" i="130"/>
  <c r="M38" i="130"/>
  <c r="L38" i="130"/>
  <c r="K38" i="130"/>
  <c r="J38" i="130"/>
  <c r="H38" i="130"/>
  <c r="G38" i="130"/>
  <c r="F38" i="130"/>
  <c r="E38" i="130"/>
  <c r="D38" i="130"/>
  <c r="C38" i="130"/>
  <c r="B38" i="130"/>
  <c r="X37" i="130"/>
  <c r="W37" i="130"/>
  <c r="V37" i="130"/>
  <c r="U37" i="130"/>
  <c r="T37" i="130"/>
  <c r="S37" i="130"/>
  <c r="R37" i="130"/>
  <c r="P37" i="130"/>
  <c r="O37" i="130"/>
  <c r="N37" i="130"/>
  <c r="M37" i="130"/>
  <c r="L37" i="130"/>
  <c r="K37" i="130"/>
  <c r="J37" i="130"/>
  <c r="H37" i="130"/>
  <c r="G37" i="130"/>
  <c r="F37" i="130"/>
  <c r="E37" i="130"/>
  <c r="D37" i="130"/>
  <c r="C37" i="130"/>
  <c r="B37" i="130"/>
  <c r="X36" i="130"/>
  <c r="W36" i="130"/>
  <c r="V36" i="130"/>
  <c r="U36" i="130"/>
  <c r="T36" i="130"/>
  <c r="S36" i="130"/>
  <c r="R36" i="130"/>
  <c r="P36" i="130"/>
  <c r="O36" i="130"/>
  <c r="N36" i="130"/>
  <c r="M36" i="130"/>
  <c r="L36" i="130"/>
  <c r="K36" i="130"/>
  <c r="J36" i="130"/>
  <c r="H36" i="130"/>
  <c r="G36" i="130"/>
  <c r="F36" i="130"/>
  <c r="E36" i="130"/>
  <c r="D36" i="130"/>
  <c r="C36" i="130"/>
  <c r="B36" i="130"/>
  <c r="X35" i="130"/>
  <c r="W35" i="130"/>
  <c r="V35" i="130"/>
  <c r="U35" i="130"/>
  <c r="T35" i="130"/>
  <c r="S35" i="130"/>
  <c r="R35" i="130"/>
  <c r="P35" i="130"/>
  <c r="O35" i="130"/>
  <c r="N35" i="130"/>
  <c r="M35" i="130"/>
  <c r="L35" i="130"/>
  <c r="K35" i="130"/>
  <c r="J35" i="130"/>
  <c r="H35" i="130"/>
  <c r="G35" i="130"/>
  <c r="F35" i="130"/>
  <c r="E35" i="130"/>
  <c r="D35" i="130"/>
  <c r="C35" i="130"/>
  <c r="B35" i="130"/>
  <c r="X31" i="130"/>
  <c r="W31" i="130"/>
  <c r="V31" i="130"/>
  <c r="U31" i="130"/>
  <c r="T31" i="130"/>
  <c r="S31" i="130"/>
  <c r="R31" i="130"/>
  <c r="P31" i="130"/>
  <c r="O31" i="130"/>
  <c r="N31" i="130"/>
  <c r="M31" i="130"/>
  <c r="L31" i="130"/>
  <c r="K31" i="130"/>
  <c r="J31" i="130"/>
  <c r="H31" i="130"/>
  <c r="G31" i="130"/>
  <c r="F31" i="130"/>
  <c r="E31" i="130"/>
  <c r="D31" i="130"/>
  <c r="C31" i="130"/>
  <c r="B31" i="130"/>
  <c r="X30" i="130"/>
  <c r="W30" i="130"/>
  <c r="V30" i="130"/>
  <c r="U30" i="130"/>
  <c r="T30" i="130"/>
  <c r="S30" i="130"/>
  <c r="R30" i="130"/>
  <c r="P30" i="130"/>
  <c r="O30" i="130"/>
  <c r="N30" i="130"/>
  <c r="M30" i="130"/>
  <c r="L30" i="130"/>
  <c r="K30" i="130"/>
  <c r="J30" i="130"/>
  <c r="H30" i="130"/>
  <c r="G30" i="130"/>
  <c r="F30" i="130"/>
  <c r="E30" i="130"/>
  <c r="D30" i="130"/>
  <c r="C30" i="130"/>
  <c r="B30" i="130"/>
  <c r="X29" i="130"/>
  <c r="W29" i="130"/>
  <c r="V29" i="130"/>
  <c r="U29" i="130"/>
  <c r="T29" i="130"/>
  <c r="S29" i="130"/>
  <c r="R29" i="130"/>
  <c r="P29" i="130"/>
  <c r="O29" i="130"/>
  <c r="N29" i="130"/>
  <c r="M29" i="130"/>
  <c r="L29" i="130"/>
  <c r="K29" i="130"/>
  <c r="J29" i="130"/>
  <c r="H29" i="130"/>
  <c r="G29" i="130"/>
  <c r="F29" i="130"/>
  <c r="E29" i="130"/>
  <c r="D29" i="130"/>
  <c r="C29" i="130"/>
  <c r="B29" i="130"/>
  <c r="X28" i="130"/>
  <c r="W28" i="130"/>
  <c r="V28" i="130"/>
  <c r="U28" i="130"/>
  <c r="T28" i="130"/>
  <c r="S28" i="130"/>
  <c r="R28" i="130"/>
  <c r="P28" i="130"/>
  <c r="O28" i="130"/>
  <c r="N28" i="130"/>
  <c r="M28" i="130"/>
  <c r="L28" i="130"/>
  <c r="K28" i="130"/>
  <c r="J28" i="130"/>
  <c r="H28" i="130"/>
  <c r="G28" i="130"/>
  <c r="F28" i="130"/>
  <c r="E28" i="130"/>
  <c r="D28" i="130"/>
  <c r="C28" i="130"/>
  <c r="B28" i="130"/>
  <c r="X27" i="130"/>
  <c r="W27" i="130"/>
  <c r="V27" i="130"/>
  <c r="U27" i="130"/>
  <c r="T27" i="130"/>
  <c r="S27" i="130"/>
  <c r="R27" i="130"/>
  <c r="P27" i="130"/>
  <c r="O27" i="130"/>
  <c r="N27" i="130"/>
  <c r="M27" i="130"/>
  <c r="L27" i="130"/>
  <c r="K27" i="130"/>
  <c r="J27" i="130"/>
  <c r="H27" i="130"/>
  <c r="G27" i="130"/>
  <c r="F27" i="130"/>
  <c r="E27" i="130"/>
  <c r="D27" i="130"/>
  <c r="C27" i="130"/>
  <c r="B27" i="130"/>
  <c r="X26" i="130"/>
  <c r="W26" i="130"/>
  <c r="V26" i="130"/>
  <c r="U26" i="130"/>
  <c r="T26" i="130"/>
  <c r="S26" i="130"/>
  <c r="R26" i="130"/>
  <c r="P26" i="130"/>
  <c r="O26" i="130"/>
  <c r="N26" i="130"/>
  <c r="M26" i="130"/>
  <c r="L26" i="130"/>
  <c r="K26" i="130"/>
  <c r="J26" i="130"/>
  <c r="H26" i="130"/>
  <c r="G26" i="130"/>
  <c r="F26" i="130"/>
  <c r="E26" i="130"/>
  <c r="D26" i="130"/>
  <c r="C26" i="130"/>
  <c r="B26" i="130"/>
  <c r="X22" i="130"/>
  <c r="W22" i="130"/>
  <c r="V22" i="130"/>
  <c r="U22" i="130"/>
  <c r="T22" i="130"/>
  <c r="S22" i="130"/>
  <c r="R22" i="130"/>
  <c r="P22" i="130"/>
  <c r="O22" i="130"/>
  <c r="N22" i="130"/>
  <c r="M22" i="130"/>
  <c r="L22" i="130"/>
  <c r="K22" i="130"/>
  <c r="J22" i="130"/>
  <c r="H22" i="130"/>
  <c r="G22" i="130"/>
  <c r="F22" i="130"/>
  <c r="E22" i="130"/>
  <c r="D22" i="130"/>
  <c r="C22" i="130"/>
  <c r="B22" i="130"/>
  <c r="X21" i="130"/>
  <c r="W21" i="130"/>
  <c r="V21" i="130"/>
  <c r="U21" i="130"/>
  <c r="T21" i="130"/>
  <c r="S21" i="130"/>
  <c r="R21" i="130"/>
  <c r="P21" i="130"/>
  <c r="O21" i="130"/>
  <c r="N21" i="130"/>
  <c r="M21" i="130"/>
  <c r="L21" i="130"/>
  <c r="K21" i="130"/>
  <c r="J21" i="130"/>
  <c r="H21" i="130"/>
  <c r="G21" i="130"/>
  <c r="F21" i="130"/>
  <c r="E21" i="130"/>
  <c r="D21" i="130"/>
  <c r="C21" i="130"/>
  <c r="B21" i="130"/>
  <c r="X20" i="130"/>
  <c r="W20" i="130"/>
  <c r="V20" i="130"/>
  <c r="U20" i="130"/>
  <c r="T20" i="130"/>
  <c r="S20" i="130"/>
  <c r="R20" i="130"/>
  <c r="P20" i="130"/>
  <c r="O20" i="130"/>
  <c r="N20" i="130"/>
  <c r="M20" i="130"/>
  <c r="L20" i="130"/>
  <c r="K20" i="130"/>
  <c r="J20" i="130"/>
  <c r="H20" i="130"/>
  <c r="G20" i="130"/>
  <c r="F20" i="130"/>
  <c r="E20" i="130"/>
  <c r="D20" i="130"/>
  <c r="C20" i="130"/>
  <c r="B20" i="130"/>
  <c r="X19" i="130"/>
  <c r="W19" i="130"/>
  <c r="V19" i="130"/>
  <c r="U19" i="130"/>
  <c r="T19" i="130"/>
  <c r="S19" i="130"/>
  <c r="R19" i="130"/>
  <c r="P19" i="130"/>
  <c r="O19" i="130"/>
  <c r="N19" i="130"/>
  <c r="M19" i="130"/>
  <c r="L19" i="130"/>
  <c r="K19" i="130"/>
  <c r="J19" i="130"/>
  <c r="H19" i="130"/>
  <c r="G19" i="130"/>
  <c r="F19" i="130"/>
  <c r="E19" i="130"/>
  <c r="D19" i="130"/>
  <c r="C19" i="130"/>
  <c r="B19" i="130"/>
  <c r="X18" i="130"/>
  <c r="W18" i="130"/>
  <c r="V18" i="130"/>
  <c r="U18" i="130"/>
  <c r="T18" i="130"/>
  <c r="S18" i="130"/>
  <c r="R18" i="130"/>
  <c r="P18" i="130"/>
  <c r="O18" i="130"/>
  <c r="N18" i="130"/>
  <c r="M18" i="130"/>
  <c r="L18" i="130"/>
  <c r="K18" i="130"/>
  <c r="J18" i="130"/>
  <c r="H18" i="130"/>
  <c r="G18" i="130"/>
  <c r="F18" i="130"/>
  <c r="E18" i="130"/>
  <c r="D18" i="130"/>
  <c r="C18" i="130"/>
  <c r="B18" i="130"/>
  <c r="X17" i="130"/>
  <c r="W17" i="130"/>
  <c r="V17" i="130"/>
  <c r="U17" i="130"/>
  <c r="T17" i="130"/>
  <c r="S17" i="130"/>
  <c r="R17" i="130"/>
  <c r="P17" i="130"/>
  <c r="O17" i="130"/>
  <c r="N17" i="130"/>
  <c r="M17" i="130"/>
  <c r="L17" i="130"/>
  <c r="K17" i="130"/>
  <c r="J17" i="130"/>
  <c r="H17" i="130"/>
  <c r="G17" i="130"/>
  <c r="F17" i="130"/>
  <c r="E17" i="130"/>
  <c r="D17" i="130"/>
  <c r="C17" i="130"/>
  <c r="B17" i="130"/>
  <c r="X13" i="130"/>
  <c r="W13" i="130"/>
  <c r="V13" i="130"/>
  <c r="U13" i="130"/>
  <c r="T13" i="130"/>
  <c r="S13" i="130"/>
  <c r="R13" i="130"/>
  <c r="P13" i="130"/>
  <c r="O13" i="130"/>
  <c r="N13" i="130"/>
  <c r="M13" i="130"/>
  <c r="L13" i="130"/>
  <c r="K13" i="130"/>
  <c r="J13" i="130"/>
  <c r="H13" i="130"/>
  <c r="G13" i="130"/>
  <c r="F13" i="130"/>
  <c r="E13" i="130"/>
  <c r="D13" i="130"/>
  <c r="C13" i="130"/>
  <c r="B13" i="130"/>
  <c r="X12" i="130"/>
  <c r="W12" i="130"/>
  <c r="V12" i="130"/>
  <c r="U12" i="130"/>
  <c r="T12" i="130"/>
  <c r="S12" i="130"/>
  <c r="R12" i="130"/>
  <c r="P12" i="130"/>
  <c r="O12" i="130"/>
  <c r="N12" i="130"/>
  <c r="M12" i="130"/>
  <c r="L12" i="130"/>
  <c r="K12" i="130"/>
  <c r="J12" i="130"/>
  <c r="H12" i="130"/>
  <c r="G12" i="130"/>
  <c r="F12" i="130"/>
  <c r="E12" i="130"/>
  <c r="D12" i="130"/>
  <c r="C12" i="130"/>
  <c r="B12" i="130"/>
  <c r="X11" i="130"/>
  <c r="W11" i="130"/>
  <c r="V11" i="130"/>
  <c r="U11" i="130"/>
  <c r="T11" i="130"/>
  <c r="S11" i="130"/>
  <c r="R11" i="130"/>
  <c r="P11" i="130"/>
  <c r="O11" i="130"/>
  <c r="N11" i="130"/>
  <c r="M11" i="130"/>
  <c r="L11" i="130"/>
  <c r="K11" i="130"/>
  <c r="J11" i="130"/>
  <c r="H11" i="130"/>
  <c r="G11" i="130"/>
  <c r="F11" i="130"/>
  <c r="E11" i="130"/>
  <c r="D11" i="130"/>
  <c r="C11" i="130"/>
  <c r="B11" i="130"/>
  <c r="X10" i="130"/>
  <c r="W10" i="130"/>
  <c r="V10" i="130"/>
  <c r="U10" i="130"/>
  <c r="T10" i="130"/>
  <c r="S10" i="130"/>
  <c r="R10" i="130"/>
  <c r="P10" i="130"/>
  <c r="O10" i="130"/>
  <c r="N10" i="130"/>
  <c r="M10" i="130"/>
  <c r="L10" i="130"/>
  <c r="K10" i="130"/>
  <c r="J10" i="130"/>
  <c r="H10" i="130"/>
  <c r="G10" i="130"/>
  <c r="F10" i="130"/>
  <c r="E10" i="130"/>
  <c r="D10" i="130"/>
  <c r="C10" i="130"/>
  <c r="B10" i="130"/>
  <c r="X9" i="130"/>
  <c r="W9" i="130"/>
  <c r="V9" i="130"/>
  <c r="U9" i="130"/>
  <c r="T9" i="130"/>
  <c r="S9" i="130"/>
  <c r="R9" i="130"/>
  <c r="P9" i="130"/>
  <c r="O9" i="130"/>
  <c r="N9" i="130"/>
  <c r="M9" i="130"/>
  <c r="L9" i="130"/>
  <c r="K9" i="130"/>
  <c r="J9" i="130"/>
  <c r="H9" i="130"/>
  <c r="G9" i="130"/>
  <c r="F9" i="130"/>
  <c r="E9" i="130"/>
  <c r="D9" i="130"/>
  <c r="C9" i="130"/>
  <c r="B9" i="130"/>
  <c r="X8" i="130"/>
  <c r="W8" i="130"/>
  <c r="V8" i="130"/>
  <c r="U8" i="130"/>
  <c r="T8" i="130"/>
  <c r="S8" i="130"/>
  <c r="R8" i="130"/>
  <c r="P8" i="130"/>
  <c r="O8" i="130"/>
  <c r="N8" i="130"/>
  <c r="M8" i="130"/>
  <c r="L8" i="130"/>
  <c r="K8" i="130"/>
  <c r="J8" i="130"/>
  <c r="H8" i="130"/>
  <c r="G8" i="130"/>
  <c r="F8" i="130"/>
  <c r="E8" i="130"/>
  <c r="D8" i="130"/>
  <c r="C8" i="130"/>
  <c r="B8" i="130"/>
  <c r="X40" i="129"/>
  <c r="W40" i="129"/>
  <c r="V40" i="129"/>
  <c r="U40" i="129"/>
  <c r="T40" i="129"/>
  <c r="S40" i="129"/>
  <c r="R40" i="129"/>
  <c r="P40" i="129"/>
  <c r="O40" i="129"/>
  <c r="N40" i="129"/>
  <c r="M40" i="129"/>
  <c r="L40" i="129"/>
  <c r="K40" i="129"/>
  <c r="J40" i="129"/>
  <c r="H40" i="129"/>
  <c r="G40" i="129"/>
  <c r="F40" i="129"/>
  <c r="E40" i="129"/>
  <c r="D40" i="129"/>
  <c r="C40" i="129"/>
  <c r="B40" i="129"/>
  <c r="X39" i="129"/>
  <c r="W39" i="129"/>
  <c r="V39" i="129"/>
  <c r="U39" i="129"/>
  <c r="T39" i="129"/>
  <c r="S39" i="129"/>
  <c r="R39" i="129"/>
  <c r="P39" i="129"/>
  <c r="O39" i="129"/>
  <c r="N39" i="129"/>
  <c r="M39" i="129"/>
  <c r="L39" i="129"/>
  <c r="K39" i="129"/>
  <c r="J39" i="129"/>
  <c r="H39" i="129"/>
  <c r="G39" i="129"/>
  <c r="F39" i="129"/>
  <c r="E39" i="129"/>
  <c r="D39" i="129"/>
  <c r="C39" i="129"/>
  <c r="B39" i="129"/>
  <c r="X38" i="129"/>
  <c r="W38" i="129"/>
  <c r="V38" i="129"/>
  <c r="U38" i="129"/>
  <c r="T38" i="129"/>
  <c r="S38" i="129"/>
  <c r="R38" i="129"/>
  <c r="P38" i="129"/>
  <c r="O38" i="129"/>
  <c r="N38" i="129"/>
  <c r="M38" i="129"/>
  <c r="L38" i="129"/>
  <c r="K38" i="129"/>
  <c r="J38" i="129"/>
  <c r="H38" i="129"/>
  <c r="G38" i="129"/>
  <c r="F38" i="129"/>
  <c r="E38" i="129"/>
  <c r="D38" i="129"/>
  <c r="C38" i="129"/>
  <c r="B38" i="129"/>
  <c r="X37" i="129"/>
  <c r="W37" i="129"/>
  <c r="V37" i="129"/>
  <c r="U37" i="129"/>
  <c r="T37" i="129"/>
  <c r="S37" i="129"/>
  <c r="R37" i="129"/>
  <c r="P37" i="129"/>
  <c r="O37" i="129"/>
  <c r="N37" i="129"/>
  <c r="M37" i="129"/>
  <c r="L37" i="129"/>
  <c r="K37" i="129"/>
  <c r="J37" i="129"/>
  <c r="H37" i="129"/>
  <c r="G37" i="129"/>
  <c r="F37" i="129"/>
  <c r="E37" i="129"/>
  <c r="D37" i="129"/>
  <c r="C37" i="129"/>
  <c r="B37" i="129"/>
  <c r="X36" i="129"/>
  <c r="W36" i="129"/>
  <c r="V36" i="129"/>
  <c r="U36" i="129"/>
  <c r="T36" i="129"/>
  <c r="S36" i="129"/>
  <c r="R36" i="129"/>
  <c r="P36" i="129"/>
  <c r="O36" i="129"/>
  <c r="N36" i="129"/>
  <c r="M36" i="129"/>
  <c r="L36" i="129"/>
  <c r="K36" i="129"/>
  <c r="J36" i="129"/>
  <c r="H36" i="129"/>
  <c r="G36" i="129"/>
  <c r="F36" i="129"/>
  <c r="E36" i="129"/>
  <c r="D36" i="129"/>
  <c r="C36" i="129"/>
  <c r="B36" i="129"/>
  <c r="X35" i="129"/>
  <c r="W35" i="129"/>
  <c r="V35" i="129"/>
  <c r="U35" i="129"/>
  <c r="T35" i="129"/>
  <c r="S35" i="129"/>
  <c r="R35" i="129"/>
  <c r="P35" i="129"/>
  <c r="O35" i="129"/>
  <c r="N35" i="129"/>
  <c r="M35" i="129"/>
  <c r="L35" i="129"/>
  <c r="K35" i="129"/>
  <c r="J35" i="129"/>
  <c r="H35" i="129"/>
  <c r="G35" i="129"/>
  <c r="F35" i="129"/>
  <c r="E35" i="129"/>
  <c r="D35" i="129"/>
  <c r="C35" i="129"/>
  <c r="B35" i="129"/>
  <c r="X31" i="129"/>
  <c r="W31" i="129"/>
  <c r="V31" i="129"/>
  <c r="U31" i="129"/>
  <c r="T31" i="129"/>
  <c r="S31" i="129"/>
  <c r="R31" i="129"/>
  <c r="P31" i="129"/>
  <c r="O31" i="129"/>
  <c r="N31" i="129"/>
  <c r="M31" i="129"/>
  <c r="L31" i="129"/>
  <c r="K31" i="129"/>
  <c r="J31" i="129"/>
  <c r="H31" i="129"/>
  <c r="G31" i="129"/>
  <c r="F31" i="129"/>
  <c r="E31" i="129"/>
  <c r="D31" i="129"/>
  <c r="C31" i="129"/>
  <c r="B31" i="129"/>
  <c r="X30" i="129"/>
  <c r="W30" i="129"/>
  <c r="V30" i="129"/>
  <c r="U30" i="129"/>
  <c r="T30" i="129"/>
  <c r="S30" i="129"/>
  <c r="R30" i="129"/>
  <c r="P30" i="129"/>
  <c r="O30" i="129"/>
  <c r="N30" i="129"/>
  <c r="M30" i="129"/>
  <c r="L30" i="129"/>
  <c r="K30" i="129"/>
  <c r="J30" i="129"/>
  <c r="H30" i="129"/>
  <c r="G30" i="129"/>
  <c r="F30" i="129"/>
  <c r="E30" i="129"/>
  <c r="D30" i="129"/>
  <c r="C30" i="129"/>
  <c r="B30" i="129"/>
  <c r="X29" i="129"/>
  <c r="W29" i="129"/>
  <c r="V29" i="129"/>
  <c r="U29" i="129"/>
  <c r="T29" i="129"/>
  <c r="S29" i="129"/>
  <c r="R29" i="129"/>
  <c r="P29" i="129"/>
  <c r="O29" i="129"/>
  <c r="N29" i="129"/>
  <c r="M29" i="129"/>
  <c r="L29" i="129"/>
  <c r="K29" i="129"/>
  <c r="J29" i="129"/>
  <c r="H29" i="129"/>
  <c r="G29" i="129"/>
  <c r="F29" i="129"/>
  <c r="E29" i="129"/>
  <c r="D29" i="129"/>
  <c r="C29" i="129"/>
  <c r="B29" i="129"/>
  <c r="X28" i="129"/>
  <c r="W28" i="129"/>
  <c r="V28" i="129"/>
  <c r="U28" i="129"/>
  <c r="T28" i="129"/>
  <c r="S28" i="129"/>
  <c r="R28" i="129"/>
  <c r="P28" i="129"/>
  <c r="O28" i="129"/>
  <c r="N28" i="129"/>
  <c r="M28" i="129"/>
  <c r="L28" i="129"/>
  <c r="K28" i="129"/>
  <c r="J28" i="129"/>
  <c r="H28" i="129"/>
  <c r="G28" i="129"/>
  <c r="F28" i="129"/>
  <c r="E28" i="129"/>
  <c r="D28" i="129"/>
  <c r="C28" i="129"/>
  <c r="B28" i="129"/>
  <c r="X27" i="129"/>
  <c r="W27" i="129"/>
  <c r="V27" i="129"/>
  <c r="U27" i="129"/>
  <c r="T27" i="129"/>
  <c r="S27" i="129"/>
  <c r="R27" i="129"/>
  <c r="P27" i="129"/>
  <c r="O27" i="129"/>
  <c r="N27" i="129"/>
  <c r="M27" i="129"/>
  <c r="L27" i="129"/>
  <c r="K27" i="129"/>
  <c r="J27" i="129"/>
  <c r="H27" i="129"/>
  <c r="G27" i="129"/>
  <c r="F27" i="129"/>
  <c r="E27" i="129"/>
  <c r="D27" i="129"/>
  <c r="C27" i="129"/>
  <c r="B27" i="129"/>
  <c r="X26" i="129"/>
  <c r="W26" i="129"/>
  <c r="V26" i="129"/>
  <c r="U26" i="129"/>
  <c r="T26" i="129"/>
  <c r="S26" i="129"/>
  <c r="R26" i="129"/>
  <c r="P26" i="129"/>
  <c r="O26" i="129"/>
  <c r="N26" i="129"/>
  <c r="M26" i="129"/>
  <c r="L26" i="129"/>
  <c r="K26" i="129"/>
  <c r="J26" i="129"/>
  <c r="H26" i="129"/>
  <c r="G26" i="129"/>
  <c r="F26" i="129"/>
  <c r="E26" i="129"/>
  <c r="D26" i="129"/>
  <c r="C26" i="129"/>
  <c r="B26" i="129"/>
  <c r="X22" i="129"/>
  <c r="W22" i="129"/>
  <c r="V22" i="129"/>
  <c r="U22" i="129"/>
  <c r="T22" i="129"/>
  <c r="S22" i="129"/>
  <c r="R22" i="129"/>
  <c r="P22" i="129"/>
  <c r="O22" i="129"/>
  <c r="N22" i="129"/>
  <c r="M22" i="129"/>
  <c r="L22" i="129"/>
  <c r="K22" i="129"/>
  <c r="J22" i="129"/>
  <c r="H22" i="129"/>
  <c r="G22" i="129"/>
  <c r="F22" i="129"/>
  <c r="E22" i="129"/>
  <c r="D22" i="129"/>
  <c r="C22" i="129"/>
  <c r="B22" i="129"/>
  <c r="X21" i="129"/>
  <c r="W21" i="129"/>
  <c r="V21" i="129"/>
  <c r="U21" i="129"/>
  <c r="T21" i="129"/>
  <c r="S21" i="129"/>
  <c r="R21" i="129"/>
  <c r="P21" i="129"/>
  <c r="O21" i="129"/>
  <c r="N21" i="129"/>
  <c r="M21" i="129"/>
  <c r="L21" i="129"/>
  <c r="K21" i="129"/>
  <c r="J21" i="129"/>
  <c r="H21" i="129"/>
  <c r="G21" i="129"/>
  <c r="F21" i="129"/>
  <c r="E21" i="129"/>
  <c r="D21" i="129"/>
  <c r="C21" i="129"/>
  <c r="B21" i="129"/>
  <c r="X20" i="129"/>
  <c r="W20" i="129"/>
  <c r="V20" i="129"/>
  <c r="U20" i="129"/>
  <c r="T20" i="129"/>
  <c r="S20" i="129"/>
  <c r="R20" i="129"/>
  <c r="P20" i="129"/>
  <c r="O20" i="129"/>
  <c r="N20" i="129"/>
  <c r="M20" i="129"/>
  <c r="L20" i="129"/>
  <c r="K20" i="129"/>
  <c r="J20" i="129"/>
  <c r="H20" i="129"/>
  <c r="G20" i="129"/>
  <c r="F20" i="129"/>
  <c r="E20" i="129"/>
  <c r="D20" i="129"/>
  <c r="C20" i="129"/>
  <c r="B20" i="129"/>
  <c r="X19" i="129"/>
  <c r="W19" i="129"/>
  <c r="V19" i="129"/>
  <c r="U19" i="129"/>
  <c r="T19" i="129"/>
  <c r="S19" i="129"/>
  <c r="R19" i="129"/>
  <c r="P19" i="129"/>
  <c r="O19" i="129"/>
  <c r="N19" i="129"/>
  <c r="M19" i="129"/>
  <c r="L19" i="129"/>
  <c r="K19" i="129"/>
  <c r="J19" i="129"/>
  <c r="H19" i="129"/>
  <c r="G19" i="129"/>
  <c r="F19" i="129"/>
  <c r="E19" i="129"/>
  <c r="D19" i="129"/>
  <c r="C19" i="129"/>
  <c r="B19" i="129"/>
  <c r="X18" i="129"/>
  <c r="W18" i="129"/>
  <c r="V18" i="129"/>
  <c r="U18" i="129"/>
  <c r="T18" i="129"/>
  <c r="S18" i="129"/>
  <c r="R18" i="129"/>
  <c r="P18" i="129"/>
  <c r="O18" i="129"/>
  <c r="N18" i="129"/>
  <c r="M18" i="129"/>
  <c r="L18" i="129"/>
  <c r="K18" i="129"/>
  <c r="J18" i="129"/>
  <c r="H18" i="129"/>
  <c r="G18" i="129"/>
  <c r="F18" i="129"/>
  <c r="E18" i="129"/>
  <c r="D18" i="129"/>
  <c r="C18" i="129"/>
  <c r="B18" i="129"/>
  <c r="X17" i="129"/>
  <c r="W17" i="129"/>
  <c r="V17" i="129"/>
  <c r="U17" i="129"/>
  <c r="T17" i="129"/>
  <c r="S17" i="129"/>
  <c r="R17" i="129"/>
  <c r="P17" i="129"/>
  <c r="O17" i="129"/>
  <c r="N17" i="129"/>
  <c r="M17" i="129"/>
  <c r="L17" i="129"/>
  <c r="K17" i="129"/>
  <c r="J17" i="129"/>
  <c r="H17" i="129"/>
  <c r="G17" i="129"/>
  <c r="F17" i="129"/>
  <c r="E17" i="129"/>
  <c r="D17" i="129"/>
  <c r="C17" i="129"/>
  <c r="B17" i="129"/>
  <c r="X13" i="129"/>
  <c r="W13" i="129"/>
  <c r="V13" i="129"/>
  <c r="U13" i="129"/>
  <c r="T13" i="129"/>
  <c r="S13" i="129"/>
  <c r="R13" i="129"/>
  <c r="P13" i="129"/>
  <c r="O13" i="129"/>
  <c r="N13" i="129"/>
  <c r="M13" i="129"/>
  <c r="L13" i="129"/>
  <c r="K13" i="129"/>
  <c r="J13" i="129"/>
  <c r="H13" i="129"/>
  <c r="G13" i="129"/>
  <c r="F13" i="129"/>
  <c r="E13" i="129"/>
  <c r="D13" i="129"/>
  <c r="C13" i="129"/>
  <c r="B13" i="129"/>
  <c r="X12" i="129"/>
  <c r="W12" i="129"/>
  <c r="V12" i="129"/>
  <c r="U12" i="129"/>
  <c r="T12" i="129"/>
  <c r="S12" i="129"/>
  <c r="R12" i="129"/>
  <c r="P12" i="129"/>
  <c r="O12" i="129"/>
  <c r="N12" i="129"/>
  <c r="M12" i="129"/>
  <c r="L12" i="129"/>
  <c r="K12" i="129"/>
  <c r="J12" i="129"/>
  <c r="H12" i="129"/>
  <c r="G12" i="129"/>
  <c r="F12" i="129"/>
  <c r="E12" i="129"/>
  <c r="D12" i="129"/>
  <c r="C12" i="129"/>
  <c r="B12" i="129"/>
  <c r="X11" i="129"/>
  <c r="W11" i="129"/>
  <c r="V11" i="129"/>
  <c r="U11" i="129"/>
  <c r="T11" i="129"/>
  <c r="S11" i="129"/>
  <c r="R11" i="129"/>
  <c r="P11" i="129"/>
  <c r="O11" i="129"/>
  <c r="N11" i="129"/>
  <c r="M11" i="129"/>
  <c r="L11" i="129"/>
  <c r="K11" i="129"/>
  <c r="J11" i="129"/>
  <c r="H11" i="129"/>
  <c r="G11" i="129"/>
  <c r="F11" i="129"/>
  <c r="E11" i="129"/>
  <c r="D11" i="129"/>
  <c r="C11" i="129"/>
  <c r="B11" i="129"/>
  <c r="X10" i="129"/>
  <c r="W10" i="129"/>
  <c r="V10" i="129"/>
  <c r="U10" i="129"/>
  <c r="T10" i="129"/>
  <c r="S10" i="129"/>
  <c r="R10" i="129"/>
  <c r="P10" i="129"/>
  <c r="O10" i="129"/>
  <c r="N10" i="129"/>
  <c r="M10" i="129"/>
  <c r="L10" i="129"/>
  <c r="K10" i="129"/>
  <c r="J10" i="129"/>
  <c r="H10" i="129"/>
  <c r="G10" i="129"/>
  <c r="F10" i="129"/>
  <c r="E10" i="129"/>
  <c r="D10" i="129"/>
  <c r="C10" i="129"/>
  <c r="B10" i="129"/>
  <c r="X9" i="129"/>
  <c r="W9" i="129"/>
  <c r="V9" i="129"/>
  <c r="U9" i="129"/>
  <c r="T9" i="129"/>
  <c r="S9" i="129"/>
  <c r="R9" i="129"/>
  <c r="P9" i="129"/>
  <c r="O9" i="129"/>
  <c r="N9" i="129"/>
  <c r="M9" i="129"/>
  <c r="L9" i="129"/>
  <c r="K9" i="129"/>
  <c r="J9" i="129"/>
  <c r="H9" i="129"/>
  <c r="G9" i="129"/>
  <c r="F9" i="129"/>
  <c r="E9" i="129"/>
  <c r="D9" i="129"/>
  <c r="C9" i="129"/>
  <c r="B9" i="129"/>
  <c r="X8" i="129"/>
  <c r="W8" i="129"/>
  <c r="V8" i="129"/>
  <c r="U8" i="129"/>
  <c r="T8" i="129"/>
  <c r="S8" i="129"/>
  <c r="R8" i="129"/>
  <c r="P8" i="129"/>
  <c r="O8" i="129"/>
  <c r="N8" i="129"/>
  <c r="M8" i="129"/>
  <c r="L8" i="129"/>
  <c r="K8" i="129"/>
  <c r="J8" i="129"/>
  <c r="H8" i="129"/>
  <c r="G8" i="129"/>
  <c r="F8" i="129"/>
  <c r="E8" i="129"/>
  <c r="D8" i="129"/>
  <c r="C8" i="129"/>
  <c r="B8" i="129"/>
  <c r="X40" i="128"/>
  <c r="W40" i="128"/>
  <c r="V40" i="128"/>
  <c r="U40" i="128"/>
  <c r="T40" i="128"/>
  <c r="S40" i="128"/>
  <c r="R40" i="128"/>
  <c r="P40" i="128"/>
  <c r="O40" i="128"/>
  <c r="N40" i="128"/>
  <c r="M40" i="128"/>
  <c r="L40" i="128"/>
  <c r="K40" i="128"/>
  <c r="J40" i="128"/>
  <c r="H40" i="128"/>
  <c r="G40" i="128"/>
  <c r="F40" i="128"/>
  <c r="E40" i="128"/>
  <c r="D40" i="128"/>
  <c r="C40" i="128"/>
  <c r="B40" i="128"/>
  <c r="X39" i="128"/>
  <c r="W39" i="128"/>
  <c r="V39" i="128"/>
  <c r="U39" i="128"/>
  <c r="T39" i="128"/>
  <c r="S39" i="128"/>
  <c r="R39" i="128"/>
  <c r="P39" i="128"/>
  <c r="O39" i="128"/>
  <c r="N39" i="128"/>
  <c r="M39" i="128"/>
  <c r="L39" i="128"/>
  <c r="K39" i="128"/>
  <c r="J39" i="128"/>
  <c r="H39" i="128"/>
  <c r="G39" i="128"/>
  <c r="F39" i="128"/>
  <c r="E39" i="128"/>
  <c r="D39" i="128"/>
  <c r="C39" i="128"/>
  <c r="B39" i="128"/>
  <c r="X38" i="128"/>
  <c r="W38" i="128"/>
  <c r="V38" i="128"/>
  <c r="U38" i="128"/>
  <c r="T38" i="128"/>
  <c r="S38" i="128"/>
  <c r="R38" i="128"/>
  <c r="P38" i="128"/>
  <c r="O38" i="128"/>
  <c r="N38" i="128"/>
  <c r="M38" i="128"/>
  <c r="L38" i="128"/>
  <c r="K38" i="128"/>
  <c r="J38" i="128"/>
  <c r="H38" i="128"/>
  <c r="G38" i="128"/>
  <c r="F38" i="128"/>
  <c r="E38" i="128"/>
  <c r="D38" i="128"/>
  <c r="C38" i="128"/>
  <c r="B38" i="128"/>
  <c r="X37" i="128"/>
  <c r="W37" i="128"/>
  <c r="V37" i="128"/>
  <c r="U37" i="128"/>
  <c r="T37" i="128"/>
  <c r="S37" i="128"/>
  <c r="R37" i="128"/>
  <c r="P37" i="128"/>
  <c r="O37" i="128"/>
  <c r="N37" i="128"/>
  <c r="M37" i="128"/>
  <c r="L37" i="128"/>
  <c r="K37" i="128"/>
  <c r="J37" i="128"/>
  <c r="H37" i="128"/>
  <c r="G37" i="128"/>
  <c r="F37" i="128"/>
  <c r="E37" i="128"/>
  <c r="D37" i="128"/>
  <c r="C37" i="128"/>
  <c r="B37" i="128"/>
  <c r="X36" i="128"/>
  <c r="W36" i="128"/>
  <c r="V36" i="128"/>
  <c r="U36" i="128"/>
  <c r="T36" i="128"/>
  <c r="S36" i="128"/>
  <c r="R36" i="128"/>
  <c r="P36" i="128"/>
  <c r="O36" i="128"/>
  <c r="N36" i="128"/>
  <c r="M36" i="128"/>
  <c r="L36" i="128"/>
  <c r="K36" i="128"/>
  <c r="J36" i="128"/>
  <c r="H36" i="128"/>
  <c r="G36" i="128"/>
  <c r="F36" i="128"/>
  <c r="E36" i="128"/>
  <c r="D36" i="128"/>
  <c r="C36" i="128"/>
  <c r="B36" i="128"/>
  <c r="X35" i="128"/>
  <c r="W35" i="128"/>
  <c r="V35" i="128"/>
  <c r="U35" i="128"/>
  <c r="T35" i="128"/>
  <c r="S35" i="128"/>
  <c r="R35" i="128"/>
  <c r="P35" i="128"/>
  <c r="O35" i="128"/>
  <c r="N35" i="128"/>
  <c r="M35" i="128"/>
  <c r="L35" i="128"/>
  <c r="K35" i="128"/>
  <c r="J35" i="128"/>
  <c r="H35" i="128"/>
  <c r="G35" i="128"/>
  <c r="F35" i="128"/>
  <c r="E35" i="128"/>
  <c r="D35" i="128"/>
  <c r="C35" i="128"/>
  <c r="B35" i="128"/>
  <c r="X31" i="128"/>
  <c r="W31" i="128"/>
  <c r="V31" i="128"/>
  <c r="U31" i="128"/>
  <c r="T31" i="128"/>
  <c r="S31" i="128"/>
  <c r="R31" i="128"/>
  <c r="P31" i="128"/>
  <c r="O31" i="128"/>
  <c r="N31" i="128"/>
  <c r="M31" i="128"/>
  <c r="L31" i="128"/>
  <c r="K31" i="128"/>
  <c r="J31" i="128"/>
  <c r="H31" i="128"/>
  <c r="G31" i="128"/>
  <c r="F31" i="128"/>
  <c r="E31" i="128"/>
  <c r="D31" i="128"/>
  <c r="C31" i="128"/>
  <c r="B31" i="128"/>
  <c r="X30" i="128"/>
  <c r="W30" i="128"/>
  <c r="V30" i="128"/>
  <c r="U30" i="128"/>
  <c r="T30" i="128"/>
  <c r="S30" i="128"/>
  <c r="R30" i="128"/>
  <c r="P30" i="128"/>
  <c r="O30" i="128"/>
  <c r="N30" i="128"/>
  <c r="M30" i="128"/>
  <c r="L30" i="128"/>
  <c r="K30" i="128"/>
  <c r="J30" i="128"/>
  <c r="H30" i="128"/>
  <c r="G30" i="128"/>
  <c r="F30" i="128"/>
  <c r="E30" i="128"/>
  <c r="D30" i="128"/>
  <c r="C30" i="128"/>
  <c r="B30" i="128"/>
  <c r="X29" i="128"/>
  <c r="W29" i="128"/>
  <c r="V29" i="128"/>
  <c r="U29" i="128"/>
  <c r="T29" i="128"/>
  <c r="S29" i="128"/>
  <c r="R29" i="128"/>
  <c r="P29" i="128"/>
  <c r="O29" i="128"/>
  <c r="N29" i="128"/>
  <c r="M29" i="128"/>
  <c r="L29" i="128"/>
  <c r="K29" i="128"/>
  <c r="J29" i="128"/>
  <c r="H29" i="128"/>
  <c r="G29" i="128"/>
  <c r="F29" i="128"/>
  <c r="E29" i="128"/>
  <c r="D29" i="128"/>
  <c r="C29" i="128"/>
  <c r="B29" i="128"/>
  <c r="X28" i="128"/>
  <c r="W28" i="128"/>
  <c r="V28" i="128"/>
  <c r="U28" i="128"/>
  <c r="T28" i="128"/>
  <c r="S28" i="128"/>
  <c r="R28" i="128"/>
  <c r="P28" i="128"/>
  <c r="O28" i="128"/>
  <c r="N28" i="128"/>
  <c r="M28" i="128"/>
  <c r="L28" i="128"/>
  <c r="K28" i="128"/>
  <c r="J28" i="128"/>
  <c r="H28" i="128"/>
  <c r="G28" i="128"/>
  <c r="F28" i="128"/>
  <c r="E28" i="128"/>
  <c r="D28" i="128"/>
  <c r="C28" i="128"/>
  <c r="B28" i="128"/>
  <c r="X27" i="128"/>
  <c r="W27" i="128"/>
  <c r="V27" i="128"/>
  <c r="U27" i="128"/>
  <c r="T27" i="128"/>
  <c r="S27" i="128"/>
  <c r="R27" i="128"/>
  <c r="P27" i="128"/>
  <c r="O27" i="128"/>
  <c r="N27" i="128"/>
  <c r="M27" i="128"/>
  <c r="L27" i="128"/>
  <c r="K27" i="128"/>
  <c r="J27" i="128"/>
  <c r="H27" i="128"/>
  <c r="G27" i="128"/>
  <c r="F27" i="128"/>
  <c r="E27" i="128"/>
  <c r="D27" i="128"/>
  <c r="C27" i="128"/>
  <c r="B27" i="128"/>
  <c r="X26" i="128"/>
  <c r="W26" i="128"/>
  <c r="V26" i="128"/>
  <c r="U26" i="128"/>
  <c r="T26" i="128"/>
  <c r="S26" i="128"/>
  <c r="R26" i="128"/>
  <c r="P26" i="128"/>
  <c r="O26" i="128"/>
  <c r="N26" i="128"/>
  <c r="M26" i="128"/>
  <c r="L26" i="128"/>
  <c r="K26" i="128"/>
  <c r="J26" i="128"/>
  <c r="H26" i="128"/>
  <c r="G26" i="128"/>
  <c r="F26" i="128"/>
  <c r="E26" i="128"/>
  <c r="D26" i="128"/>
  <c r="C26" i="128"/>
  <c r="B26" i="128"/>
  <c r="X22" i="128"/>
  <c r="W22" i="128"/>
  <c r="V22" i="128"/>
  <c r="U22" i="128"/>
  <c r="T22" i="128"/>
  <c r="S22" i="128"/>
  <c r="R22" i="128"/>
  <c r="P22" i="128"/>
  <c r="O22" i="128"/>
  <c r="N22" i="128"/>
  <c r="M22" i="128"/>
  <c r="L22" i="128"/>
  <c r="K22" i="128"/>
  <c r="J22" i="128"/>
  <c r="H22" i="128"/>
  <c r="G22" i="128"/>
  <c r="F22" i="128"/>
  <c r="E22" i="128"/>
  <c r="D22" i="128"/>
  <c r="C22" i="128"/>
  <c r="B22" i="128"/>
  <c r="X21" i="128"/>
  <c r="W21" i="128"/>
  <c r="V21" i="128"/>
  <c r="U21" i="128"/>
  <c r="T21" i="128"/>
  <c r="S21" i="128"/>
  <c r="R21" i="128"/>
  <c r="P21" i="128"/>
  <c r="O21" i="128"/>
  <c r="N21" i="128"/>
  <c r="M21" i="128"/>
  <c r="L21" i="128"/>
  <c r="K21" i="128"/>
  <c r="J21" i="128"/>
  <c r="H21" i="128"/>
  <c r="G21" i="128"/>
  <c r="F21" i="128"/>
  <c r="E21" i="128"/>
  <c r="D21" i="128"/>
  <c r="C21" i="128"/>
  <c r="B21" i="128"/>
  <c r="X20" i="128"/>
  <c r="W20" i="128"/>
  <c r="V20" i="128"/>
  <c r="U20" i="128"/>
  <c r="T20" i="128"/>
  <c r="S20" i="128"/>
  <c r="R20" i="128"/>
  <c r="P20" i="128"/>
  <c r="O20" i="128"/>
  <c r="N20" i="128"/>
  <c r="M20" i="128"/>
  <c r="L20" i="128"/>
  <c r="K20" i="128"/>
  <c r="J20" i="128"/>
  <c r="H20" i="128"/>
  <c r="G20" i="128"/>
  <c r="F20" i="128"/>
  <c r="E20" i="128"/>
  <c r="D20" i="128"/>
  <c r="C20" i="128"/>
  <c r="B20" i="128"/>
  <c r="X19" i="128"/>
  <c r="W19" i="128"/>
  <c r="V19" i="128"/>
  <c r="U19" i="128"/>
  <c r="T19" i="128"/>
  <c r="S19" i="128"/>
  <c r="R19" i="128"/>
  <c r="P19" i="128"/>
  <c r="O19" i="128"/>
  <c r="N19" i="128"/>
  <c r="M19" i="128"/>
  <c r="L19" i="128"/>
  <c r="K19" i="128"/>
  <c r="J19" i="128"/>
  <c r="H19" i="128"/>
  <c r="G19" i="128"/>
  <c r="F19" i="128"/>
  <c r="E19" i="128"/>
  <c r="D19" i="128"/>
  <c r="C19" i="128"/>
  <c r="B19" i="128"/>
  <c r="X18" i="128"/>
  <c r="W18" i="128"/>
  <c r="V18" i="128"/>
  <c r="U18" i="128"/>
  <c r="T18" i="128"/>
  <c r="S18" i="128"/>
  <c r="R18" i="128"/>
  <c r="P18" i="128"/>
  <c r="O18" i="128"/>
  <c r="N18" i="128"/>
  <c r="M18" i="128"/>
  <c r="L18" i="128"/>
  <c r="K18" i="128"/>
  <c r="J18" i="128"/>
  <c r="H18" i="128"/>
  <c r="G18" i="128"/>
  <c r="F18" i="128"/>
  <c r="E18" i="128"/>
  <c r="D18" i="128"/>
  <c r="C18" i="128"/>
  <c r="B18" i="128"/>
  <c r="X17" i="128"/>
  <c r="W17" i="128"/>
  <c r="V17" i="128"/>
  <c r="U17" i="128"/>
  <c r="T17" i="128"/>
  <c r="S17" i="128"/>
  <c r="R17" i="128"/>
  <c r="P17" i="128"/>
  <c r="O17" i="128"/>
  <c r="N17" i="128"/>
  <c r="M17" i="128"/>
  <c r="L17" i="128"/>
  <c r="K17" i="128"/>
  <c r="J17" i="128"/>
  <c r="H17" i="128"/>
  <c r="G17" i="128"/>
  <c r="F17" i="128"/>
  <c r="E17" i="128"/>
  <c r="D17" i="128"/>
  <c r="C17" i="128"/>
  <c r="B17" i="128"/>
  <c r="X13" i="128"/>
  <c r="W13" i="128"/>
  <c r="V13" i="128"/>
  <c r="U13" i="128"/>
  <c r="T13" i="128"/>
  <c r="S13" i="128"/>
  <c r="R13" i="128"/>
  <c r="P13" i="128"/>
  <c r="O13" i="128"/>
  <c r="N13" i="128"/>
  <c r="M13" i="128"/>
  <c r="L13" i="128"/>
  <c r="K13" i="128"/>
  <c r="J13" i="128"/>
  <c r="H13" i="128"/>
  <c r="G13" i="128"/>
  <c r="F13" i="128"/>
  <c r="E13" i="128"/>
  <c r="D13" i="128"/>
  <c r="C13" i="128"/>
  <c r="B13" i="128"/>
  <c r="X12" i="128"/>
  <c r="W12" i="128"/>
  <c r="V12" i="128"/>
  <c r="U12" i="128"/>
  <c r="T12" i="128"/>
  <c r="S12" i="128"/>
  <c r="R12" i="128"/>
  <c r="P12" i="128"/>
  <c r="O12" i="128"/>
  <c r="N12" i="128"/>
  <c r="M12" i="128"/>
  <c r="L12" i="128"/>
  <c r="K12" i="128"/>
  <c r="J12" i="128"/>
  <c r="H12" i="128"/>
  <c r="G12" i="128"/>
  <c r="F12" i="128"/>
  <c r="E12" i="128"/>
  <c r="D12" i="128"/>
  <c r="C12" i="128"/>
  <c r="B12" i="128"/>
  <c r="X11" i="128"/>
  <c r="W11" i="128"/>
  <c r="V11" i="128"/>
  <c r="U11" i="128"/>
  <c r="T11" i="128"/>
  <c r="S11" i="128"/>
  <c r="R11" i="128"/>
  <c r="P11" i="128"/>
  <c r="O11" i="128"/>
  <c r="N11" i="128"/>
  <c r="M11" i="128"/>
  <c r="L11" i="128"/>
  <c r="K11" i="128"/>
  <c r="J11" i="128"/>
  <c r="H11" i="128"/>
  <c r="G11" i="128"/>
  <c r="F11" i="128"/>
  <c r="E11" i="128"/>
  <c r="D11" i="128"/>
  <c r="C11" i="128"/>
  <c r="B11" i="128"/>
  <c r="X10" i="128"/>
  <c r="W10" i="128"/>
  <c r="V10" i="128"/>
  <c r="U10" i="128"/>
  <c r="T10" i="128"/>
  <c r="S10" i="128"/>
  <c r="R10" i="128"/>
  <c r="P10" i="128"/>
  <c r="O10" i="128"/>
  <c r="N10" i="128"/>
  <c r="M10" i="128"/>
  <c r="L10" i="128"/>
  <c r="K10" i="128"/>
  <c r="J10" i="128"/>
  <c r="H10" i="128"/>
  <c r="G10" i="128"/>
  <c r="F10" i="128"/>
  <c r="E10" i="128"/>
  <c r="D10" i="128"/>
  <c r="C10" i="128"/>
  <c r="B10" i="128"/>
  <c r="X9" i="128"/>
  <c r="W9" i="128"/>
  <c r="V9" i="128"/>
  <c r="U9" i="128"/>
  <c r="T9" i="128"/>
  <c r="S9" i="128"/>
  <c r="R9" i="128"/>
  <c r="P9" i="128"/>
  <c r="O9" i="128"/>
  <c r="N9" i="128"/>
  <c r="M9" i="128"/>
  <c r="L9" i="128"/>
  <c r="K9" i="128"/>
  <c r="J9" i="128"/>
  <c r="H9" i="128"/>
  <c r="G9" i="128"/>
  <c r="F9" i="128"/>
  <c r="E9" i="128"/>
  <c r="D9" i="128"/>
  <c r="C9" i="128"/>
  <c r="B9" i="128"/>
  <c r="X8" i="128"/>
  <c r="W8" i="128"/>
  <c r="V8" i="128"/>
  <c r="U8" i="128"/>
  <c r="T8" i="128"/>
  <c r="S8" i="128"/>
  <c r="R8" i="128"/>
  <c r="P8" i="128"/>
  <c r="O8" i="128"/>
  <c r="N8" i="128"/>
  <c r="M8" i="128"/>
  <c r="L8" i="128"/>
  <c r="K8" i="128"/>
  <c r="J8" i="128"/>
  <c r="H8" i="128"/>
  <c r="G8" i="128"/>
  <c r="F8" i="128"/>
  <c r="E8" i="128"/>
  <c r="D8" i="128"/>
  <c r="C8" i="128"/>
  <c r="B8" i="128"/>
  <c r="X40" i="127"/>
  <c r="W40" i="127"/>
  <c r="V40" i="127"/>
  <c r="U40" i="127"/>
  <c r="T40" i="127"/>
  <c r="S40" i="127"/>
  <c r="R40" i="127"/>
  <c r="P40" i="127"/>
  <c r="O40" i="127"/>
  <c r="N40" i="127"/>
  <c r="M40" i="127"/>
  <c r="L40" i="127"/>
  <c r="K40" i="127"/>
  <c r="J40" i="127"/>
  <c r="H40" i="127"/>
  <c r="G40" i="127"/>
  <c r="F40" i="127"/>
  <c r="E40" i="127"/>
  <c r="D40" i="127"/>
  <c r="C40" i="127"/>
  <c r="B40" i="127"/>
  <c r="X39" i="127"/>
  <c r="W39" i="127"/>
  <c r="V39" i="127"/>
  <c r="U39" i="127"/>
  <c r="T39" i="127"/>
  <c r="S39" i="127"/>
  <c r="R39" i="127"/>
  <c r="P39" i="127"/>
  <c r="O39" i="127"/>
  <c r="N39" i="127"/>
  <c r="M39" i="127"/>
  <c r="L39" i="127"/>
  <c r="K39" i="127"/>
  <c r="J39" i="127"/>
  <c r="H39" i="127"/>
  <c r="G39" i="127"/>
  <c r="F39" i="127"/>
  <c r="E39" i="127"/>
  <c r="D39" i="127"/>
  <c r="C39" i="127"/>
  <c r="B39" i="127"/>
  <c r="X38" i="127"/>
  <c r="W38" i="127"/>
  <c r="V38" i="127"/>
  <c r="U38" i="127"/>
  <c r="T38" i="127"/>
  <c r="S38" i="127"/>
  <c r="R38" i="127"/>
  <c r="P38" i="127"/>
  <c r="O38" i="127"/>
  <c r="N38" i="127"/>
  <c r="M38" i="127"/>
  <c r="L38" i="127"/>
  <c r="K38" i="127"/>
  <c r="J38" i="127"/>
  <c r="H38" i="127"/>
  <c r="G38" i="127"/>
  <c r="F38" i="127"/>
  <c r="E38" i="127"/>
  <c r="D38" i="127"/>
  <c r="C38" i="127"/>
  <c r="B38" i="127"/>
  <c r="X37" i="127"/>
  <c r="W37" i="127"/>
  <c r="V37" i="127"/>
  <c r="U37" i="127"/>
  <c r="T37" i="127"/>
  <c r="S37" i="127"/>
  <c r="R37" i="127"/>
  <c r="P37" i="127"/>
  <c r="O37" i="127"/>
  <c r="N37" i="127"/>
  <c r="M37" i="127"/>
  <c r="L37" i="127"/>
  <c r="K37" i="127"/>
  <c r="J37" i="127"/>
  <c r="H37" i="127"/>
  <c r="G37" i="127"/>
  <c r="F37" i="127"/>
  <c r="E37" i="127"/>
  <c r="D37" i="127"/>
  <c r="C37" i="127"/>
  <c r="B37" i="127"/>
  <c r="X36" i="127"/>
  <c r="W36" i="127"/>
  <c r="V36" i="127"/>
  <c r="U36" i="127"/>
  <c r="T36" i="127"/>
  <c r="S36" i="127"/>
  <c r="R36" i="127"/>
  <c r="P36" i="127"/>
  <c r="O36" i="127"/>
  <c r="N36" i="127"/>
  <c r="M36" i="127"/>
  <c r="L36" i="127"/>
  <c r="K36" i="127"/>
  <c r="J36" i="127"/>
  <c r="H36" i="127"/>
  <c r="G36" i="127"/>
  <c r="F36" i="127"/>
  <c r="E36" i="127"/>
  <c r="D36" i="127"/>
  <c r="C36" i="127"/>
  <c r="B36" i="127"/>
  <c r="X35" i="127"/>
  <c r="W35" i="127"/>
  <c r="V35" i="127"/>
  <c r="U35" i="127"/>
  <c r="T35" i="127"/>
  <c r="S35" i="127"/>
  <c r="R35" i="127"/>
  <c r="P35" i="127"/>
  <c r="O35" i="127"/>
  <c r="N35" i="127"/>
  <c r="M35" i="127"/>
  <c r="L35" i="127"/>
  <c r="K35" i="127"/>
  <c r="J35" i="127"/>
  <c r="H35" i="127"/>
  <c r="G35" i="127"/>
  <c r="F35" i="127"/>
  <c r="E35" i="127"/>
  <c r="D35" i="127"/>
  <c r="C35" i="127"/>
  <c r="B35" i="127"/>
  <c r="X31" i="127"/>
  <c r="W31" i="127"/>
  <c r="V31" i="127"/>
  <c r="U31" i="127"/>
  <c r="T31" i="127"/>
  <c r="S31" i="127"/>
  <c r="R31" i="127"/>
  <c r="P31" i="127"/>
  <c r="O31" i="127"/>
  <c r="N31" i="127"/>
  <c r="M31" i="127"/>
  <c r="L31" i="127"/>
  <c r="K31" i="127"/>
  <c r="J31" i="127"/>
  <c r="H31" i="127"/>
  <c r="G31" i="127"/>
  <c r="F31" i="127"/>
  <c r="E31" i="127"/>
  <c r="D31" i="127"/>
  <c r="C31" i="127"/>
  <c r="B31" i="127"/>
  <c r="X30" i="127"/>
  <c r="W30" i="127"/>
  <c r="V30" i="127"/>
  <c r="U30" i="127"/>
  <c r="T30" i="127"/>
  <c r="S30" i="127"/>
  <c r="R30" i="127"/>
  <c r="P30" i="127"/>
  <c r="O30" i="127"/>
  <c r="N30" i="127"/>
  <c r="M30" i="127"/>
  <c r="L30" i="127"/>
  <c r="K30" i="127"/>
  <c r="J30" i="127"/>
  <c r="H30" i="127"/>
  <c r="G30" i="127"/>
  <c r="F30" i="127"/>
  <c r="E30" i="127"/>
  <c r="D30" i="127"/>
  <c r="C30" i="127"/>
  <c r="B30" i="127"/>
  <c r="X29" i="127"/>
  <c r="W29" i="127"/>
  <c r="V29" i="127"/>
  <c r="U29" i="127"/>
  <c r="T29" i="127"/>
  <c r="S29" i="127"/>
  <c r="R29" i="127"/>
  <c r="P29" i="127"/>
  <c r="O29" i="127"/>
  <c r="N29" i="127"/>
  <c r="M29" i="127"/>
  <c r="L29" i="127"/>
  <c r="K29" i="127"/>
  <c r="J29" i="127"/>
  <c r="H29" i="127"/>
  <c r="G29" i="127"/>
  <c r="F29" i="127"/>
  <c r="E29" i="127"/>
  <c r="D29" i="127"/>
  <c r="C29" i="127"/>
  <c r="B29" i="127"/>
  <c r="X28" i="127"/>
  <c r="W28" i="127"/>
  <c r="V28" i="127"/>
  <c r="U28" i="127"/>
  <c r="T28" i="127"/>
  <c r="S28" i="127"/>
  <c r="R28" i="127"/>
  <c r="P28" i="127"/>
  <c r="O28" i="127"/>
  <c r="N28" i="127"/>
  <c r="M28" i="127"/>
  <c r="L28" i="127"/>
  <c r="K28" i="127"/>
  <c r="J28" i="127"/>
  <c r="H28" i="127"/>
  <c r="G28" i="127"/>
  <c r="F28" i="127"/>
  <c r="E28" i="127"/>
  <c r="D28" i="127"/>
  <c r="C28" i="127"/>
  <c r="B28" i="127"/>
  <c r="X27" i="127"/>
  <c r="W27" i="127"/>
  <c r="V27" i="127"/>
  <c r="U27" i="127"/>
  <c r="T27" i="127"/>
  <c r="S27" i="127"/>
  <c r="R27" i="127"/>
  <c r="P27" i="127"/>
  <c r="O27" i="127"/>
  <c r="N27" i="127"/>
  <c r="M27" i="127"/>
  <c r="L27" i="127"/>
  <c r="K27" i="127"/>
  <c r="J27" i="127"/>
  <c r="H27" i="127"/>
  <c r="G27" i="127"/>
  <c r="F27" i="127"/>
  <c r="E27" i="127"/>
  <c r="D27" i="127"/>
  <c r="C27" i="127"/>
  <c r="B27" i="127"/>
  <c r="X26" i="127"/>
  <c r="W26" i="127"/>
  <c r="V26" i="127"/>
  <c r="U26" i="127"/>
  <c r="T26" i="127"/>
  <c r="S26" i="127"/>
  <c r="R26" i="127"/>
  <c r="P26" i="127"/>
  <c r="O26" i="127"/>
  <c r="N26" i="127"/>
  <c r="M26" i="127"/>
  <c r="L26" i="127"/>
  <c r="K26" i="127"/>
  <c r="J26" i="127"/>
  <c r="H26" i="127"/>
  <c r="G26" i="127"/>
  <c r="F26" i="127"/>
  <c r="E26" i="127"/>
  <c r="D26" i="127"/>
  <c r="C26" i="127"/>
  <c r="B26" i="127"/>
  <c r="X22" i="127"/>
  <c r="W22" i="127"/>
  <c r="V22" i="127"/>
  <c r="U22" i="127"/>
  <c r="T22" i="127"/>
  <c r="S22" i="127"/>
  <c r="R22" i="127"/>
  <c r="P22" i="127"/>
  <c r="O22" i="127"/>
  <c r="N22" i="127"/>
  <c r="M22" i="127"/>
  <c r="L22" i="127"/>
  <c r="K22" i="127"/>
  <c r="J22" i="127"/>
  <c r="H22" i="127"/>
  <c r="G22" i="127"/>
  <c r="F22" i="127"/>
  <c r="E22" i="127"/>
  <c r="D22" i="127"/>
  <c r="C22" i="127"/>
  <c r="B22" i="127"/>
  <c r="X21" i="127"/>
  <c r="W21" i="127"/>
  <c r="V21" i="127"/>
  <c r="U21" i="127"/>
  <c r="T21" i="127"/>
  <c r="S21" i="127"/>
  <c r="R21" i="127"/>
  <c r="P21" i="127"/>
  <c r="O21" i="127"/>
  <c r="N21" i="127"/>
  <c r="M21" i="127"/>
  <c r="L21" i="127"/>
  <c r="K21" i="127"/>
  <c r="J21" i="127"/>
  <c r="H21" i="127"/>
  <c r="G21" i="127"/>
  <c r="F21" i="127"/>
  <c r="E21" i="127"/>
  <c r="D21" i="127"/>
  <c r="C21" i="127"/>
  <c r="B21" i="127"/>
  <c r="X20" i="127"/>
  <c r="W20" i="127"/>
  <c r="V20" i="127"/>
  <c r="U20" i="127"/>
  <c r="T20" i="127"/>
  <c r="S20" i="127"/>
  <c r="R20" i="127"/>
  <c r="P20" i="127"/>
  <c r="O20" i="127"/>
  <c r="N20" i="127"/>
  <c r="M20" i="127"/>
  <c r="L20" i="127"/>
  <c r="K20" i="127"/>
  <c r="J20" i="127"/>
  <c r="H20" i="127"/>
  <c r="G20" i="127"/>
  <c r="F20" i="127"/>
  <c r="E20" i="127"/>
  <c r="D20" i="127"/>
  <c r="C20" i="127"/>
  <c r="B20" i="127"/>
  <c r="X19" i="127"/>
  <c r="W19" i="127"/>
  <c r="V19" i="127"/>
  <c r="U19" i="127"/>
  <c r="T19" i="127"/>
  <c r="S19" i="127"/>
  <c r="R19" i="127"/>
  <c r="P19" i="127"/>
  <c r="O19" i="127"/>
  <c r="N19" i="127"/>
  <c r="M19" i="127"/>
  <c r="L19" i="127"/>
  <c r="K19" i="127"/>
  <c r="J19" i="127"/>
  <c r="H19" i="127"/>
  <c r="G19" i="127"/>
  <c r="F19" i="127"/>
  <c r="E19" i="127"/>
  <c r="D19" i="127"/>
  <c r="C19" i="127"/>
  <c r="B19" i="127"/>
  <c r="X18" i="127"/>
  <c r="W18" i="127"/>
  <c r="V18" i="127"/>
  <c r="U18" i="127"/>
  <c r="T18" i="127"/>
  <c r="S18" i="127"/>
  <c r="R18" i="127"/>
  <c r="P18" i="127"/>
  <c r="O18" i="127"/>
  <c r="N18" i="127"/>
  <c r="M18" i="127"/>
  <c r="L18" i="127"/>
  <c r="K18" i="127"/>
  <c r="J18" i="127"/>
  <c r="H18" i="127"/>
  <c r="G18" i="127"/>
  <c r="F18" i="127"/>
  <c r="E18" i="127"/>
  <c r="D18" i="127"/>
  <c r="C18" i="127"/>
  <c r="B18" i="127"/>
  <c r="X17" i="127"/>
  <c r="W17" i="127"/>
  <c r="V17" i="127"/>
  <c r="U17" i="127"/>
  <c r="T17" i="127"/>
  <c r="S17" i="127"/>
  <c r="R17" i="127"/>
  <c r="P17" i="127"/>
  <c r="O17" i="127"/>
  <c r="N17" i="127"/>
  <c r="M17" i="127"/>
  <c r="L17" i="127"/>
  <c r="K17" i="127"/>
  <c r="J17" i="127"/>
  <c r="H17" i="127"/>
  <c r="G17" i="127"/>
  <c r="F17" i="127"/>
  <c r="E17" i="127"/>
  <c r="D17" i="127"/>
  <c r="C17" i="127"/>
  <c r="B17" i="127"/>
  <c r="X13" i="127"/>
  <c r="W13" i="127"/>
  <c r="V13" i="127"/>
  <c r="U13" i="127"/>
  <c r="T13" i="127"/>
  <c r="S13" i="127"/>
  <c r="R13" i="127"/>
  <c r="P13" i="127"/>
  <c r="O13" i="127"/>
  <c r="N13" i="127"/>
  <c r="M13" i="127"/>
  <c r="L13" i="127"/>
  <c r="K13" i="127"/>
  <c r="J13" i="127"/>
  <c r="H13" i="127"/>
  <c r="G13" i="127"/>
  <c r="F13" i="127"/>
  <c r="E13" i="127"/>
  <c r="D13" i="127"/>
  <c r="C13" i="127"/>
  <c r="B13" i="127"/>
  <c r="X12" i="127"/>
  <c r="W12" i="127"/>
  <c r="V12" i="127"/>
  <c r="U12" i="127"/>
  <c r="T12" i="127"/>
  <c r="S12" i="127"/>
  <c r="R12" i="127"/>
  <c r="P12" i="127"/>
  <c r="O12" i="127"/>
  <c r="N12" i="127"/>
  <c r="M12" i="127"/>
  <c r="L12" i="127"/>
  <c r="K12" i="127"/>
  <c r="J12" i="127"/>
  <c r="H12" i="127"/>
  <c r="G12" i="127"/>
  <c r="F12" i="127"/>
  <c r="E12" i="127"/>
  <c r="D12" i="127"/>
  <c r="C12" i="127"/>
  <c r="B12" i="127"/>
  <c r="X11" i="127"/>
  <c r="W11" i="127"/>
  <c r="V11" i="127"/>
  <c r="U11" i="127"/>
  <c r="T11" i="127"/>
  <c r="S11" i="127"/>
  <c r="R11" i="127"/>
  <c r="P11" i="127"/>
  <c r="O11" i="127"/>
  <c r="N11" i="127"/>
  <c r="M11" i="127"/>
  <c r="L11" i="127"/>
  <c r="K11" i="127"/>
  <c r="J11" i="127"/>
  <c r="H11" i="127"/>
  <c r="G11" i="127"/>
  <c r="F11" i="127"/>
  <c r="E11" i="127"/>
  <c r="D11" i="127"/>
  <c r="C11" i="127"/>
  <c r="B11" i="127"/>
  <c r="X10" i="127"/>
  <c r="W10" i="127"/>
  <c r="V10" i="127"/>
  <c r="U10" i="127"/>
  <c r="T10" i="127"/>
  <c r="S10" i="127"/>
  <c r="R10" i="127"/>
  <c r="P10" i="127"/>
  <c r="O10" i="127"/>
  <c r="N10" i="127"/>
  <c r="M10" i="127"/>
  <c r="L10" i="127"/>
  <c r="K10" i="127"/>
  <c r="J10" i="127"/>
  <c r="H10" i="127"/>
  <c r="G10" i="127"/>
  <c r="F10" i="127"/>
  <c r="E10" i="127"/>
  <c r="D10" i="127"/>
  <c r="C10" i="127"/>
  <c r="B10" i="127"/>
  <c r="X9" i="127"/>
  <c r="W9" i="127"/>
  <c r="V9" i="127"/>
  <c r="U9" i="127"/>
  <c r="T9" i="127"/>
  <c r="S9" i="127"/>
  <c r="R9" i="127"/>
  <c r="P9" i="127"/>
  <c r="O9" i="127"/>
  <c r="N9" i="127"/>
  <c r="M9" i="127"/>
  <c r="L9" i="127"/>
  <c r="K9" i="127"/>
  <c r="J9" i="127"/>
  <c r="H9" i="127"/>
  <c r="G9" i="127"/>
  <c r="F9" i="127"/>
  <c r="E9" i="127"/>
  <c r="D9" i="127"/>
  <c r="C9" i="127"/>
  <c r="B9" i="127"/>
  <c r="X8" i="127"/>
  <c r="W8" i="127"/>
  <c r="V8" i="127"/>
  <c r="U8" i="127"/>
  <c r="T8" i="127"/>
  <c r="S8" i="127"/>
  <c r="R8" i="127"/>
  <c r="P8" i="127"/>
  <c r="O8" i="127"/>
  <c r="N8" i="127"/>
  <c r="M8" i="127"/>
  <c r="L8" i="127"/>
  <c r="K8" i="127"/>
  <c r="J8" i="127"/>
  <c r="H8" i="127"/>
  <c r="G8" i="127"/>
  <c r="F8" i="127"/>
  <c r="E8" i="127"/>
  <c r="D8" i="127"/>
  <c r="C8" i="127"/>
  <c r="B8" i="127"/>
  <c r="X40" i="126"/>
  <c r="W40" i="126"/>
  <c r="V40" i="126"/>
  <c r="U40" i="126"/>
  <c r="T40" i="126"/>
  <c r="S40" i="126"/>
  <c r="R40" i="126"/>
  <c r="P40" i="126"/>
  <c r="O40" i="126"/>
  <c r="N40" i="126"/>
  <c r="M40" i="126"/>
  <c r="L40" i="126"/>
  <c r="K40" i="126"/>
  <c r="J40" i="126"/>
  <c r="H40" i="126"/>
  <c r="G40" i="126"/>
  <c r="F40" i="126"/>
  <c r="E40" i="126"/>
  <c r="D40" i="126"/>
  <c r="C40" i="126"/>
  <c r="B40" i="126"/>
  <c r="X39" i="126"/>
  <c r="W39" i="126"/>
  <c r="V39" i="126"/>
  <c r="U39" i="126"/>
  <c r="T39" i="126"/>
  <c r="S39" i="126"/>
  <c r="R39" i="126"/>
  <c r="P39" i="126"/>
  <c r="O39" i="126"/>
  <c r="N39" i="126"/>
  <c r="M39" i="126"/>
  <c r="L39" i="126"/>
  <c r="K39" i="126"/>
  <c r="J39" i="126"/>
  <c r="H39" i="126"/>
  <c r="G39" i="126"/>
  <c r="F39" i="126"/>
  <c r="E39" i="126"/>
  <c r="D39" i="126"/>
  <c r="C39" i="126"/>
  <c r="B39" i="126"/>
  <c r="X38" i="126"/>
  <c r="W38" i="126"/>
  <c r="V38" i="126"/>
  <c r="U38" i="126"/>
  <c r="T38" i="126"/>
  <c r="S38" i="126"/>
  <c r="R38" i="126"/>
  <c r="P38" i="126"/>
  <c r="O38" i="126"/>
  <c r="N38" i="126"/>
  <c r="M38" i="126"/>
  <c r="L38" i="126"/>
  <c r="K38" i="126"/>
  <c r="J38" i="126"/>
  <c r="H38" i="126"/>
  <c r="G38" i="126"/>
  <c r="F38" i="126"/>
  <c r="E38" i="126"/>
  <c r="D38" i="126"/>
  <c r="C38" i="126"/>
  <c r="B38" i="126"/>
  <c r="X37" i="126"/>
  <c r="W37" i="126"/>
  <c r="V37" i="126"/>
  <c r="U37" i="126"/>
  <c r="T37" i="126"/>
  <c r="S37" i="126"/>
  <c r="R37" i="126"/>
  <c r="P37" i="126"/>
  <c r="O37" i="126"/>
  <c r="N37" i="126"/>
  <c r="M37" i="126"/>
  <c r="L37" i="126"/>
  <c r="K37" i="126"/>
  <c r="J37" i="126"/>
  <c r="H37" i="126"/>
  <c r="G37" i="126"/>
  <c r="F37" i="126"/>
  <c r="E37" i="126"/>
  <c r="D37" i="126"/>
  <c r="C37" i="126"/>
  <c r="B37" i="126"/>
  <c r="X36" i="126"/>
  <c r="W36" i="126"/>
  <c r="V36" i="126"/>
  <c r="U36" i="126"/>
  <c r="T36" i="126"/>
  <c r="S36" i="126"/>
  <c r="R36" i="126"/>
  <c r="P36" i="126"/>
  <c r="O36" i="126"/>
  <c r="N36" i="126"/>
  <c r="M36" i="126"/>
  <c r="L36" i="126"/>
  <c r="K36" i="126"/>
  <c r="J36" i="126"/>
  <c r="H36" i="126"/>
  <c r="G36" i="126"/>
  <c r="F36" i="126"/>
  <c r="E36" i="126"/>
  <c r="D36" i="126"/>
  <c r="C36" i="126"/>
  <c r="B36" i="126"/>
  <c r="X35" i="126"/>
  <c r="W35" i="126"/>
  <c r="V35" i="126"/>
  <c r="U35" i="126"/>
  <c r="T35" i="126"/>
  <c r="S35" i="126"/>
  <c r="R35" i="126"/>
  <c r="P35" i="126"/>
  <c r="O35" i="126"/>
  <c r="N35" i="126"/>
  <c r="M35" i="126"/>
  <c r="L35" i="126"/>
  <c r="K35" i="126"/>
  <c r="J35" i="126"/>
  <c r="H35" i="126"/>
  <c r="G35" i="126"/>
  <c r="F35" i="126"/>
  <c r="E35" i="126"/>
  <c r="D35" i="126"/>
  <c r="C35" i="126"/>
  <c r="B35" i="126"/>
  <c r="X31" i="126"/>
  <c r="W31" i="126"/>
  <c r="V31" i="126"/>
  <c r="U31" i="126"/>
  <c r="T31" i="126"/>
  <c r="S31" i="126"/>
  <c r="R31" i="126"/>
  <c r="P31" i="126"/>
  <c r="O31" i="126"/>
  <c r="N31" i="126"/>
  <c r="M31" i="126"/>
  <c r="L31" i="126"/>
  <c r="K31" i="126"/>
  <c r="J31" i="126"/>
  <c r="H31" i="126"/>
  <c r="G31" i="126"/>
  <c r="F31" i="126"/>
  <c r="E31" i="126"/>
  <c r="D31" i="126"/>
  <c r="C31" i="126"/>
  <c r="B31" i="126"/>
  <c r="X30" i="126"/>
  <c r="W30" i="126"/>
  <c r="V30" i="126"/>
  <c r="U30" i="126"/>
  <c r="T30" i="126"/>
  <c r="S30" i="126"/>
  <c r="R30" i="126"/>
  <c r="P30" i="126"/>
  <c r="O30" i="126"/>
  <c r="N30" i="126"/>
  <c r="M30" i="126"/>
  <c r="L30" i="126"/>
  <c r="K30" i="126"/>
  <c r="J30" i="126"/>
  <c r="H30" i="126"/>
  <c r="G30" i="126"/>
  <c r="F30" i="126"/>
  <c r="E30" i="126"/>
  <c r="D30" i="126"/>
  <c r="C30" i="126"/>
  <c r="B30" i="126"/>
  <c r="X29" i="126"/>
  <c r="W29" i="126"/>
  <c r="V29" i="126"/>
  <c r="U29" i="126"/>
  <c r="T29" i="126"/>
  <c r="S29" i="126"/>
  <c r="R29" i="126"/>
  <c r="P29" i="126"/>
  <c r="O29" i="126"/>
  <c r="N29" i="126"/>
  <c r="M29" i="126"/>
  <c r="L29" i="126"/>
  <c r="K29" i="126"/>
  <c r="J29" i="126"/>
  <c r="H29" i="126"/>
  <c r="G29" i="126"/>
  <c r="F29" i="126"/>
  <c r="E29" i="126"/>
  <c r="D29" i="126"/>
  <c r="C29" i="126"/>
  <c r="B29" i="126"/>
  <c r="X28" i="126"/>
  <c r="W28" i="126"/>
  <c r="V28" i="126"/>
  <c r="U28" i="126"/>
  <c r="T28" i="126"/>
  <c r="S28" i="126"/>
  <c r="R28" i="126"/>
  <c r="P28" i="126"/>
  <c r="O28" i="126"/>
  <c r="N28" i="126"/>
  <c r="M28" i="126"/>
  <c r="L28" i="126"/>
  <c r="K28" i="126"/>
  <c r="J28" i="126"/>
  <c r="H28" i="126"/>
  <c r="G28" i="126"/>
  <c r="F28" i="126"/>
  <c r="E28" i="126"/>
  <c r="D28" i="126"/>
  <c r="C28" i="126"/>
  <c r="B28" i="126"/>
  <c r="X27" i="126"/>
  <c r="W27" i="126"/>
  <c r="V27" i="126"/>
  <c r="U27" i="126"/>
  <c r="T27" i="126"/>
  <c r="S27" i="126"/>
  <c r="R27" i="126"/>
  <c r="P27" i="126"/>
  <c r="O27" i="126"/>
  <c r="N27" i="126"/>
  <c r="M27" i="126"/>
  <c r="L27" i="126"/>
  <c r="K27" i="126"/>
  <c r="J27" i="126"/>
  <c r="H27" i="126"/>
  <c r="G27" i="126"/>
  <c r="F27" i="126"/>
  <c r="E27" i="126"/>
  <c r="D27" i="126"/>
  <c r="C27" i="126"/>
  <c r="B27" i="126"/>
  <c r="X26" i="126"/>
  <c r="W26" i="126"/>
  <c r="V26" i="126"/>
  <c r="U26" i="126"/>
  <c r="T26" i="126"/>
  <c r="S26" i="126"/>
  <c r="R26" i="126"/>
  <c r="P26" i="126"/>
  <c r="O26" i="126"/>
  <c r="N26" i="126"/>
  <c r="M26" i="126"/>
  <c r="L26" i="126"/>
  <c r="K26" i="126"/>
  <c r="J26" i="126"/>
  <c r="H26" i="126"/>
  <c r="G26" i="126"/>
  <c r="F26" i="126"/>
  <c r="E26" i="126"/>
  <c r="D26" i="126"/>
  <c r="C26" i="126"/>
  <c r="B26" i="126"/>
  <c r="X22" i="126"/>
  <c r="W22" i="126"/>
  <c r="V22" i="126"/>
  <c r="U22" i="126"/>
  <c r="T22" i="126"/>
  <c r="S22" i="126"/>
  <c r="R22" i="126"/>
  <c r="P22" i="126"/>
  <c r="O22" i="126"/>
  <c r="N22" i="126"/>
  <c r="M22" i="126"/>
  <c r="L22" i="126"/>
  <c r="K22" i="126"/>
  <c r="J22" i="126"/>
  <c r="H22" i="126"/>
  <c r="G22" i="126"/>
  <c r="F22" i="126"/>
  <c r="E22" i="126"/>
  <c r="D22" i="126"/>
  <c r="C22" i="126"/>
  <c r="B22" i="126"/>
  <c r="X21" i="126"/>
  <c r="W21" i="126"/>
  <c r="V21" i="126"/>
  <c r="U21" i="126"/>
  <c r="T21" i="126"/>
  <c r="S21" i="126"/>
  <c r="R21" i="126"/>
  <c r="P21" i="126"/>
  <c r="O21" i="126"/>
  <c r="N21" i="126"/>
  <c r="M21" i="126"/>
  <c r="L21" i="126"/>
  <c r="K21" i="126"/>
  <c r="J21" i="126"/>
  <c r="H21" i="126"/>
  <c r="G21" i="126"/>
  <c r="F21" i="126"/>
  <c r="E21" i="126"/>
  <c r="D21" i="126"/>
  <c r="C21" i="126"/>
  <c r="B21" i="126"/>
  <c r="X20" i="126"/>
  <c r="W20" i="126"/>
  <c r="V20" i="126"/>
  <c r="U20" i="126"/>
  <c r="T20" i="126"/>
  <c r="S20" i="126"/>
  <c r="R20" i="126"/>
  <c r="P20" i="126"/>
  <c r="O20" i="126"/>
  <c r="N20" i="126"/>
  <c r="M20" i="126"/>
  <c r="L20" i="126"/>
  <c r="K20" i="126"/>
  <c r="J20" i="126"/>
  <c r="H20" i="126"/>
  <c r="G20" i="126"/>
  <c r="F20" i="126"/>
  <c r="E20" i="126"/>
  <c r="D20" i="126"/>
  <c r="C20" i="126"/>
  <c r="B20" i="126"/>
  <c r="X19" i="126"/>
  <c r="W19" i="126"/>
  <c r="V19" i="126"/>
  <c r="U19" i="126"/>
  <c r="T19" i="126"/>
  <c r="S19" i="126"/>
  <c r="R19" i="126"/>
  <c r="P19" i="126"/>
  <c r="O19" i="126"/>
  <c r="N19" i="126"/>
  <c r="M19" i="126"/>
  <c r="L19" i="126"/>
  <c r="K19" i="126"/>
  <c r="J19" i="126"/>
  <c r="H19" i="126"/>
  <c r="G19" i="126"/>
  <c r="F19" i="126"/>
  <c r="E19" i="126"/>
  <c r="D19" i="126"/>
  <c r="C19" i="126"/>
  <c r="B19" i="126"/>
  <c r="X18" i="126"/>
  <c r="W18" i="126"/>
  <c r="V18" i="126"/>
  <c r="U18" i="126"/>
  <c r="T18" i="126"/>
  <c r="S18" i="126"/>
  <c r="R18" i="126"/>
  <c r="P18" i="126"/>
  <c r="O18" i="126"/>
  <c r="N18" i="126"/>
  <c r="M18" i="126"/>
  <c r="L18" i="126"/>
  <c r="K18" i="126"/>
  <c r="J18" i="126"/>
  <c r="H18" i="126"/>
  <c r="G18" i="126"/>
  <c r="F18" i="126"/>
  <c r="E18" i="126"/>
  <c r="D18" i="126"/>
  <c r="C18" i="126"/>
  <c r="B18" i="126"/>
  <c r="X17" i="126"/>
  <c r="W17" i="126"/>
  <c r="V17" i="126"/>
  <c r="U17" i="126"/>
  <c r="T17" i="126"/>
  <c r="S17" i="126"/>
  <c r="R17" i="126"/>
  <c r="P17" i="126"/>
  <c r="O17" i="126"/>
  <c r="N17" i="126"/>
  <c r="M17" i="126"/>
  <c r="L17" i="126"/>
  <c r="K17" i="126"/>
  <c r="J17" i="126"/>
  <c r="H17" i="126"/>
  <c r="G17" i="126"/>
  <c r="F17" i="126"/>
  <c r="E17" i="126"/>
  <c r="D17" i="126"/>
  <c r="C17" i="126"/>
  <c r="B17" i="126"/>
  <c r="X13" i="126"/>
  <c r="W13" i="126"/>
  <c r="V13" i="126"/>
  <c r="U13" i="126"/>
  <c r="T13" i="126"/>
  <c r="S13" i="126"/>
  <c r="R13" i="126"/>
  <c r="P13" i="126"/>
  <c r="O13" i="126"/>
  <c r="N13" i="126"/>
  <c r="M13" i="126"/>
  <c r="L13" i="126"/>
  <c r="K13" i="126"/>
  <c r="J13" i="126"/>
  <c r="H13" i="126"/>
  <c r="G13" i="126"/>
  <c r="F13" i="126"/>
  <c r="E13" i="126"/>
  <c r="D13" i="126"/>
  <c r="C13" i="126"/>
  <c r="B13" i="126"/>
  <c r="X12" i="126"/>
  <c r="W12" i="126"/>
  <c r="V12" i="126"/>
  <c r="U12" i="126"/>
  <c r="T12" i="126"/>
  <c r="S12" i="126"/>
  <c r="R12" i="126"/>
  <c r="P12" i="126"/>
  <c r="O12" i="126"/>
  <c r="N12" i="126"/>
  <c r="M12" i="126"/>
  <c r="L12" i="126"/>
  <c r="K12" i="126"/>
  <c r="J12" i="126"/>
  <c r="H12" i="126"/>
  <c r="G12" i="126"/>
  <c r="F12" i="126"/>
  <c r="E12" i="126"/>
  <c r="D12" i="126"/>
  <c r="C12" i="126"/>
  <c r="B12" i="126"/>
  <c r="X11" i="126"/>
  <c r="W11" i="126"/>
  <c r="V11" i="126"/>
  <c r="U11" i="126"/>
  <c r="T11" i="126"/>
  <c r="S11" i="126"/>
  <c r="R11" i="126"/>
  <c r="P11" i="126"/>
  <c r="O11" i="126"/>
  <c r="N11" i="126"/>
  <c r="M11" i="126"/>
  <c r="L11" i="126"/>
  <c r="K11" i="126"/>
  <c r="J11" i="126"/>
  <c r="H11" i="126"/>
  <c r="G11" i="126"/>
  <c r="F11" i="126"/>
  <c r="E11" i="126"/>
  <c r="D11" i="126"/>
  <c r="C11" i="126"/>
  <c r="B11" i="126"/>
  <c r="X10" i="126"/>
  <c r="W10" i="126"/>
  <c r="V10" i="126"/>
  <c r="U10" i="126"/>
  <c r="T10" i="126"/>
  <c r="S10" i="126"/>
  <c r="R10" i="126"/>
  <c r="P10" i="126"/>
  <c r="O10" i="126"/>
  <c r="N10" i="126"/>
  <c r="M10" i="126"/>
  <c r="L10" i="126"/>
  <c r="K10" i="126"/>
  <c r="J10" i="126"/>
  <c r="H10" i="126"/>
  <c r="G10" i="126"/>
  <c r="F10" i="126"/>
  <c r="E10" i="126"/>
  <c r="D10" i="126"/>
  <c r="C10" i="126"/>
  <c r="B10" i="126"/>
  <c r="X9" i="126"/>
  <c r="W9" i="126"/>
  <c r="V9" i="126"/>
  <c r="U9" i="126"/>
  <c r="T9" i="126"/>
  <c r="S9" i="126"/>
  <c r="R9" i="126"/>
  <c r="P9" i="126"/>
  <c r="O9" i="126"/>
  <c r="N9" i="126"/>
  <c r="M9" i="126"/>
  <c r="L9" i="126"/>
  <c r="K9" i="126"/>
  <c r="J9" i="126"/>
  <c r="H9" i="126"/>
  <c r="G9" i="126"/>
  <c r="F9" i="126"/>
  <c r="E9" i="126"/>
  <c r="D9" i="126"/>
  <c r="C9" i="126"/>
  <c r="B9" i="126"/>
  <c r="X8" i="126"/>
  <c r="W8" i="126"/>
  <c r="V8" i="126"/>
  <c r="U8" i="126"/>
  <c r="T8" i="126"/>
  <c r="S8" i="126"/>
  <c r="R8" i="126"/>
  <c r="P8" i="126"/>
  <c r="O8" i="126"/>
  <c r="N8" i="126"/>
  <c r="M8" i="126"/>
  <c r="L8" i="126"/>
  <c r="K8" i="126"/>
  <c r="J8" i="126"/>
  <c r="H8" i="126"/>
  <c r="G8" i="126"/>
  <c r="F8" i="126"/>
  <c r="E8" i="126"/>
  <c r="D8" i="126"/>
  <c r="C8" i="126"/>
  <c r="B8" i="126"/>
  <c r="X40" i="125"/>
  <c r="W40" i="125"/>
  <c r="V40" i="125"/>
  <c r="U40" i="125"/>
  <c r="T40" i="125"/>
  <c r="S40" i="125"/>
  <c r="R40" i="125"/>
  <c r="P40" i="125"/>
  <c r="O40" i="125"/>
  <c r="N40" i="125"/>
  <c r="M40" i="125"/>
  <c r="L40" i="125"/>
  <c r="K40" i="125"/>
  <c r="J40" i="125"/>
  <c r="H40" i="125"/>
  <c r="G40" i="125"/>
  <c r="F40" i="125"/>
  <c r="E40" i="125"/>
  <c r="D40" i="125"/>
  <c r="C40" i="125"/>
  <c r="B40" i="125"/>
  <c r="X39" i="125"/>
  <c r="W39" i="125"/>
  <c r="V39" i="125"/>
  <c r="U39" i="125"/>
  <c r="T39" i="125"/>
  <c r="S39" i="125"/>
  <c r="R39" i="125"/>
  <c r="P39" i="125"/>
  <c r="O39" i="125"/>
  <c r="N39" i="125"/>
  <c r="M39" i="125"/>
  <c r="L39" i="125"/>
  <c r="K39" i="125"/>
  <c r="J39" i="125"/>
  <c r="H39" i="125"/>
  <c r="G39" i="125"/>
  <c r="F39" i="125"/>
  <c r="E39" i="125"/>
  <c r="D39" i="125"/>
  <c r="C39" i="125"/>
  <c r="B39" i="125"/>
  <c r="X38" i="125"/>
  <c r="W38" i="125"/>
  <c r="V38" i="125"/>
  <c r="U38" i="125"/>
  <c r="T38" i="125"/>
  <c r="S38" i="125"/>
  <c r="R38" i="125"/>
  <c r="P38" i="125"/>
  <c r="O38" i="125"/>
  <c r="N38" i="125"/>
  <c r="M38" i="125"/>
  <c r="L38" i="125"/>
  <c r="K38" i="125"/>
  <c r="J38" i="125"/>
  <c r="H38" i="125"/>
  <c r="G38" i="125"/>
  <c r="F38" i="125"/>
  <c r="E38" i="125"/>
  <c r="D38" i="125"/>
  <c r="C38" i="125"/>
  <c r="B38" i="125"/>
  <c r="X37" i="125"/>
  <c r="W37" i="125"/>
  <c r="V37" i="125"/>
  <c r="U37" i="125"/>
  <c r="T37" i="125"/>
  <c r="S37" i="125"/>
  <c r="R37" i="125"/>
  <c r="P37" i="125"/>
  <c r="O37" i="125"/>
  <c r="N37" i="125"/>
  <c r="M37" i="125"/>
  <c r="L37" i="125"/>
  <c r="K37" i="125"/>
  <c r="J37" i="125"/>
  <c r="H37" i="125"/>
  <c r="G37" i="125"/>
  <c r="F37" i="125"/>
  <c r="E37" i="125"/>
  <c r="D37" i="125"/>
  <c r="C37" i="125"/>
  <c r="B37" i="125"/>
  <c r="X36" i="125"/>
  <c r="W36" i="125"/>
  <c r="V36" i="125"/>
  <c r="U36" i="125"/>
  <c r="T36" i="125"/>
  <c r="S36" i="125"/>
  <c r="R36" i="125"/>
  <c r="P36" i="125"/>
  <c r="O36" i="125"/>
  <c r="N36" i="125"/>
  <c r="M36" i="125"/>
  <c r="L36" i="125"/>
  <c r="K36" i="125"/>
  <c r="J36" i="125"/>
  <c r="H36" i="125"/>
  <c r="G36" i="125"/>
  <c r="F36" i="125"/>
  <c r="E36" i="125"/>
  <c r="D36" i="125"/>
  <c r="C36" i="125"/>
  <c r="B36" i="125"/>
  <c r="X35" i="125"/>
  <c r="W35" i="125"/>
  <c r="V35" i="125"/>
  <c r="U35" i="125"/>
  <c r="T35" i="125"/>
  <c r="S35" i="125"/>
  <c r="R35" i="125"/>
  <c r="P35" i="125"/>
  <c r="O35" i="125"/>
  <c r="N35" i="125"/>
  <c r="M35" i="125"/>
  <c r="L35" i="125"/>
  <c r="K35" i="125"/>
  <c r="J35" i="125"/>
  <c r="H35" i="125"/>
  <c r="G35" i="125"/>
  <c r="F35" i="125"/>
  <c r="E35" i="125"/>
  <c r="D35" i="125"/>
  <c r="C35" i="125"/>
  <c r="B35" i="125"/>
  <c r="X31" i="125"/>
  <c r="W31" i="125"/>
  <c r="V31" i="125"/>
  <c r="U31" i="125"/>
  <c r="T31" i="125"/>
  <c r="S31" i="125"/>
  <c r="R31" i="125"/>
  <c r="P31" i="125"/>
  <c r="O31" i="125"/>
  <c r="N31" i="125"/>
  <c r="M31" i="125"/>
  <c r="L31" i="125"/>
  <c r="K31" i="125"/>
  <c r="J31" i="125"/>
  <c r="H31" i="125"/>
  <c r="G31" i="125"/>
  <c r="F31" i="125"/>
  <c r="E31" i="125"/>
  <c r="D31" i="125"/>
  <c r="C31" i="125"/>
  <c r="B31" i="125"/>
  <c r="X30" i="125"/>
  <c r="W30" i="125"/>
  <c r="V30" i="125"/>
  <c r="U30" i="125"/>
  <c r="T30" i="125"/>
  <c r="S30" i="125"/>
  <c r="R30" i="125"/>
  <c r="P30" i="125"/>
  <c r="O30" i="125"/>
  <c r="N30" i="125"/>
  <c r="M30" i="125"/>
  <c r="L30" i="125"/>
  <c r="K30" i="125"/>
  <c r="J30" i="125"/>
  <c r="H30" i="125"/>
  <c r="G30" i="125"/>
  <c r="F30" i="125"/>
  <c r="E30" i="125"/>
  <c r="D30" i="125"/>
  <c r="C30" i="125"/>
  <c r="B30" i="125"/>
  <c r="X29" i="125"/>
  <c r="W29" i="125"/>
  <c r="V29" i="125"/>
  <c r="U29" i="125"/>
  <c r="T29" i="125"/>
  <c r="S29" i="125"/>
  <c r="R29" i="125"/>
  <c r="P29" i="125"/>
  <c r="O29" i="125"/>
  <c r="N29" i="125"/>
  <c r="M29" i="125"/>
  <c r="L29" i="125"/>
  <c r="K29" i="125"/>
  <c r="J29" i="125"/>
  <c r="H29" i="125"/>
  <c r="G29" i="125"/>
  <c r="F29" i="125"/>
  <c r="E29" i="125"/>
  <c r="D29" i="125"/>
  <c r="C29" i="125"/>
  <c r="B29" i="125"/>
  <c r="X28" i="125"/>
  <c r="W28" i="125"/>
  <c r="V28" i="125"/>
  <c r="U28" i="125"/>
  <c r="T28" i="125"/>
  <c r="S28" i="125"/>
  <c r="R28" i="125"/>
  <c r="P28" i="125"/>
  <c r="O28" i="125"/>
  <c r="N28" i="125"/>
  <c r="M28" i="125"/>
  <c r="L28" i="125"/>
  <c r="K28" i="125"/>
  <c r="J28" i="125"/>
  <c r="H28" i="125"/>
  <c r="G28" i="125"/>
  <c r="F28" i="125"/>
  <c r="E28" i="125"/>
  <c r="D28" i="125"/>
  <c r="C28" i="125"/>
  <c r="B28" i="125"/>
  <c r="X27" i="125"/>
  <c r="W27" i="125"/>
  <c r="V27" i="125"/>
  <c r="U27" i="125"/>
  <c r="T27" i="125"/>
  <c r="S27" i="125"/>
  <c r="R27" i="125"/>
  <c r="P27" i="125"/>
  <c r="O27" i="125"/>
  <c r="N27" i="125"/>
  <c r="M27" i="125"/>
  <c r="L27" i="125"/>
  <c r="K27" i="125"/>
  <c r="J27" i="125"/>
  <c r="H27" i="125"/>
  <c r="G27" i="125"/>
  <c r="F27" i="125"/>
  <c r="E27" i="125"/>
  <c r="D27" i="125"/>
  <c r="C27" i="125"/>
  <c r="B27" i="125"/>
  <c r="X26" i="125"/>
  <c r="W26" i="125"/>
  <c r="V26" i="125"/>
  <c r="U26" i="125"/>
  <c r="T26" i="125"/>
  <c r="S26" i="125"/>
  <c r="R26" i="125"/>
  <c r="P26" i="125"/>
  <c r="O26" i="125"/>
  <c r="N26" i="125"/>
  <c r="M26" i="125"/>
  <c r="L26" i="125"/>
  <c r="K26" i="125"/>
  <c r="J26" i="125"/>
  <c r="H26" i="125"/>
  <c r="G26" i="125"/>
  <c r="F26" i="125"/>
  <c r="E26" i="125"/>
  <c r="D26" i="125"/>
  <c r="C26" i="125"/>
  <c r="B26" i="125"/>
  <c r="X22" i="125"/>
  <c r="W22" i="125"/>
  <c r="V22" i="125"/>
  <c r="U22" i="125"/>
  <c r="T22" i="125"/>
  <c r="S22" i="125"/>
  <c r="R22" i="125"/>
  <c r="P22" i="125"/>
  <c r="O22" i="125"/>
  <c r="N22" i="125"/>
  <c r="M22" i="125"/>
  <c r="L22" i="125"/>
  <c r="K22" i="125"/>
  <c r="J22" i="125"/>
  <c r="H22" i="125"/>
  <c r="G22" i="125"/>
  <c r="F22" i="125"/>
  <c r="E22" i="125"/>
  <c r="D22" i="125"/>
  <c r="C22" i="125"/>
  <c r="B22" i="125"/>
  <c r="X21" i="125"/>
  <c r="W21" i="125"/>
  <c r="V21" i="125"/>
  <c r="U21" i="125"/>
  <c r="T21" i="125"/>
  <c r="S21" i="125"/>
  <c r="R21" i="125"/>
  <c r="P21" i="125"/>
  <c r="O21" i="125"/>
  <c r="N21" i="125"/>
  <c r="M21" i="125"/>
  <c r="L21" i="125"/>
  <c r="K21" i="125"/>
  <c r="J21" i="125"/>
  <c r="H21" i="125"/>
  <c r="G21" i="125"/>
  <c r="F21" i="125"/>
  <c r="E21" i="125"/>
  <c r="D21" i="125"/>
  <c r="C21" i="125"/>
  <c r="B21" i="125"/>
  <c r="X20" i="125"/>
  <c r="W20" i="125"/>
  <c r="V20" i="125"/>
  <c r="U20" i="125"/>
  <c r="T20" i="125"/>
  <c r="S20" i="125"/>
  <c r="R20" i="125"/>
  <c r="P20" i="125"/>
  <c r="O20" i="125"/>
  <c r="N20" i="125"/>
  <c r="M20" i="125"/>
  <c r="L20" i="125"/>
  <c r="K20" i="125"/>
  <c r="J20" i="125"/>
  <c r="H20" i="125"/>
  <c r="G20" i="125"/>
  <c r="F20" i="125"/>
  <c r="E20" i="125"/>
  <c r="D20" i="125"/>
  <c r="C20" i="125"/>
  <c r="B20" i="125"/>
  <c r="X19" i="125"/>
  <c r="W19" i="125"/>
  <c r="V19" i="125"/>
  <c r="U19" i="125"/>
  <c r="T19" i="125"/>
  <c r="S19" i="125"/>
  <c r="R19" i="125"/>
  <c r="P19" i="125"/>
  <c r="O19" i="125"/>
  <c r="N19" i="125"/>
  <c r="M19" i="125"/>
  <c r="L19" i="125"/>
  <c r="K19" i="125"/>
  <c r="J19" i="125"/>
  <c r="H19" i="125"/>
  <c r="G19" i="125"/>
  <c r="F19" i="125"/>
  <c r="E19" i="125"/>
  <c r="D19" i="125"/>
  <c r="C19" i="125"/>
  <c r="B19" i="125"/>
  <c r="X18" i="125"/>
  <c r="W18" i="125"/>
  <c r="V18" i="125"/>
  <c r="U18" i="125"/>
  <c r="T18" i="125"/>
  <c r="S18" i="125"/>
  <c r="R18" i="125"/>
  <c r="P18" i="125"/>
  <c r="O18" i="125"/>
  <c r="N18" i="125"/>
  <c r="M18" i="125"/>
  <c r="L18" i="125"/>
  <c r="K18" i="125"/>
  <c r="J18" i="125"/>
  <c r="H18" i="125"/>
  <c r="G18" i="125"/>
  <c r="F18" i="125"/>
  <c r="E18" i="125"/>
  <c r="D18" i="125"/>
  <c r="C18" i="125"/>
  <c r="B18" i="125"/>
  <c r="X17" i="125"/>
  <c r="W17" i="125"/>
  <c r="V17" i="125"/>
  <c r="U17" i="125"/>
  <c r="T17" i="125"/>
  <c r="S17" i="125"/>
  <c r="R17" i="125"/>
  <c r="P17" i="125"/>
  <c r="O17" i="125"/>
  <c r="N17" i="125"/>
  <c r="M17" i="125"/>
  <c r="L17" i="125"/>
  <c r="K17" i="125"/>
  <c r="J17" i="125"/>
  <c r="H17" i="125"/>
  <c r="G17" i="125"/>
  <c r="F17" i="125"/>
  <c r="E17" i="125"/>
  <c r="D17" i="125"/>
  <c r="C17" i="125"/>
  <c r="B17" i="125"/>
  <c r="X13" i="125"/>
  <c r="W13" i="125"/>
  <c r="V13" i="125"/>
  <c r="U13" i="125"/>
  <c r="T13" i="125"/>
  <c r="S13" i="125"/>
  <c r="R13" i="125"/>
  <c r="P13" i="125"/>
  <c r="O13" i="125"/>
  <c r="N13" i="125"/>
  <c r="M13" i="125"/>
  <c r="L13" i="125"/>
  <c r="K13" i="125"/>
  <c r="J13" i="125"/>
  <c r="H13" i="125"/>
  <c r="G13" i="125"/>
  <c r="F13" i="125"/>
  <c r="E13" i="125"/>
  <c r="D13" i="125"/>
  <c r="C13" i="125"/>
  <c r="B13" i="125"/>
  <c r="X12" i="125"/>
  <c r="W12" i="125"/>
  <c r="V12" i="125"/>
  <c r="U12" i="125"/>
  <c r="T12" i="125"/>
  <c r="S12" i="125"/>
  <c r="R12" i="125"/>
  <c r="P12" i="125"/>
  <c r="O12" i="125"/>
  <c r="N12" i="125"/>
  <c r="M12" i="125"/>
  <c r="L12" i="125"/>
  <c r="K12" i="125"/>
  <c r="J12" i="125"/>
  <c r="H12" i="125"/>
  <c r="G12" i="125"/>
  <c r="F12" i="125"/>
  <c r="E12" i="125"/>
  <c r="D12" i="125"/>
  <c r="C12" i="125"/>
  <c r="B12" i="125"/>
  <c r="X11" i="125"/>
  <c r="W11" i="125"/>
  <c r="V11" i="125"/>
  <c r="U11" i="125"/>
  <c r="T11" i="125"/>
  <c r="S11" i="125"/>
  <c r="R11" i="125"/>
  <c r="P11" i="125"/>
  <c r="O11" i="125"/>
  <c r="N11" i="125"/>
  <c r="M11" i="125"/>
  <c r="L11" i="125"/>
  <c r="K11" i="125"/>
  <c r="J11" i="125"/>
  <c r="H11" i="125"/>
  <c r="G11" i="125"/>
  <c r="F11" i="125"/>
  <c r="E11" i="125"/>
  <c r="D11" i="125"/>
  <c r="C11" i="125"/>
  <c r="B11" i="125"/>
  <c r="X10" i="125"/>
  <c r="W10" i="125"/>
  <c r="V10" i="125"/>
  <c r="U10" i="125"/>
  <c r="T10" i="125"/>
  <c r="S10" i="125"/>
  <c r="R10" i="125"/>
  <c r="P10" i="125"/>
  <c r="O10" i="125"/>
  <c r="N10" i="125"/>
  <c r="M10" i="125"/>
  <c r="L10" i="125"/>
  <c r="K10" i="125"/>
  <c r="J10" i="125"/>
  <c r="H10" i="125"/>
  <c r="G10" i="125"/>
  <c r="F10" i="125"/>
  <c r="E10" i="125"/>
  <c r="D10" i="125"/>
  <c r="C10" i="125"/>
  <c r="B10" i="125"/>
  <c r="X9" i="125"/>
  <c r="W9" i="125"/>
  <c r="V9" i="125"/>
  <c r="U9" i="125"/>
  <c r="T9" i="125"/>
  <c r="S9" i="125"/>
  <c r="R9" i="125"/>
  <c r="P9" i="125"/>
  <c r="O9" i="125"/>
  <c r="N9" i="125"/>
  <c r="M9" i="125"/>
  <c r="L9" i="125"/>
  <c r="K9" i="125"/>
  <c r="J9" i="125"/>
  <c r="H9" i="125"/>
  <c r="G9" i="125"/>
  <c r="F9" i="125"/>
  <c r="E9" i="125"/>
  <c r="D9" i="125"/>
  <c r="C9" i="125"/>
  <c r="B9" i="125"/>
  <c r="X8" i="125"/>
  <c r="W8" i="125"/>
  <c r="V8" i="125"/>
  <c r="U8" i="125"/>
  <c r="T8" i="125"/>
  <c r="S8" i="125"/>
  <c r="R8" i="125"/>
  <c r="P8" i="125"/>
  <c r="O8" i="125"/>
  <c r="N8" i="125"/>
  <c r="M8" i="125"/>
  <c r="L8" i="125"/>
  <c r="K8" i="125"/>
  <c r="J8" i="125"/>
  <c r="H8" i="125"/>
  <c r="G8" i="125"/>
  <c r="F8" i="125"/>
  <c r="E8" i="125"/>
  <c r="D8" i="125"/>
  <c r="C8" i="125"/>
  <c r="B8" i="125"/>
  <c r="X40" i="124"/>
  <c r="W40" i="124"/>
  <c r="V40" i="124"/>
  <c r="U40" i="124"/>
  <c r="T40" i="124"/>
  <c r="S40" i="124"/>
  <c r="R40" i="124"/>
  <c r="P40" i="124"/>
  <c r="O40" i="124"/>
  <c r="N40" i="124"/>
  <c r="M40" i="124"/>
  <c r="L40" i="124"/>
  <c r="K40" i="124"/>
  <c r="J40" i="124"/>
  <c r="H40" i="124"/>
  <c r="G40" i="124"/>
  <c r="F40" i="124"/>
  <c r="E40" i="124"/>
  <c r="D40" i="124"/>
  <c r="C40" i="124"/>
  <c r="B40" i="124"/>
  <c r="X39" i="124"/>
  <c r="W39" i="124"/>
  <c r="V39" i="124"/>
  <c r="U39" i="124"/>
  <c r="T39" i="124"/>
  <c r="S39" i="124"/>
  <c r="R39" i="124"/>
  <c r="P39" i="124"/>
  <c r="O39" i="124"/>
  <c r="N39" i="124"/>
  <c r="M39" i="124"/>
  <c r="L39" i="124"/>
  <c r="K39" i="124"/>
  <c r="J39" i="124"/>
  <c r="H39" i="124"/>
  <c r="G39" i="124"/>
  <c r="F39" i="124"/>
  <c r="E39" i="124"/>
  <c r="D39" i="124"/>
  <c r="C39" i="124"/>
  <c r="B39" i="124"/>
  <c r="X38" i="124"/>
  <c r="W38" i="124"/>
  <c r="V38" i="124"/>
  <c r="U38" i="124"/>
  <c r="T38" i="124"/>
  <c r="S38" i="124"/>
  <c r="R38" i="124"/>
  <c r="P38" i="124"/>
  <c r="O38" i="124"/>
  <c r="N38" i="124"/>
  <c r="M38" i="124"/>
  <c r="L38" i="124"/>
  <c r="K38" i="124"/>
  <c r="J38" i="124"/>
  <c r="H38" i="124"/>
  <c r="G38" i="124"/>
  <c r="F38" i="124"/>
  <c r="E38" i="124"/>
  <c r="D38" i="124"/>
  <c r="C38" i="124"/>
  <c r="B38" i="124"/>
  <c r="X37" i="124"/>
  <c r="W37" i="124"/>
  <c r="V37" i="124"/>
  <c r="U37" i="124"/>
  <c r="T37" i="124"/>
  <c r="S37" i="124"/>
  <c r="R37" i="124"/>
  <c r="P37" i="124"/>
  <c r="O37" i="124"/>
  <c r="N37" i="124"/>
  <c r="M37" i="124"/>
  <c r="L37" i="124"/>
  <c r="K37" i="124"/>
  <c r="J37" i="124"/>
  <c r="H37" i="124"/>
  <c r="G37" i="124"/>
  <c r="F37" i="124"/>
  <c r="E37" i="124"/>
  <c r="D37" i="124"/>
  <c r="C37" i="124"/>
  <c r="B37" i="124"/>
  <c r="X36" i="124"/>
  <c r="W36" i="124"/>
  <c r="V36" i="124"/>
  <c r="U36" i="124"/>
  <c r="T36" i="124"/>
  <c r="S36" i="124"/>
  <c r="R36" i="124"/>
  <c r="P36" i="124"/>
  <c r="O36" i="124"/>
  <c r="N36" i="124"/>
  <c r="M36" i="124"/>
  <c r="L36" i="124"/>
  <c r="K36" i="124"/>
  <c r="J36" i="124"/>
  <c r="H36" i="124"/>
  <c r="G36" i="124"/>
  <c r="F36" i="124"/>
  <c r="E36" i="124"/>
  <c r="D36" i="124"/>
  <c r="C36" i="124"/>
  <c r="B36" i="124"/>
  <c r="X35" i="124"/>
  <c r="W35" i="124"/>
  <c r="V35" i="124"/>
  <c r="U35" i="124"/>
  <c r="T35" i="124"/>
  <c r="S35" i="124"/>
  <c r="R35" i="124"/>
  <c r="P35" i="124"/>
  <c r="O35" i="124"/>
  <c r="N35" i="124"/>
  <c r="M35" i="124"/>
  <c r="L35" i="124"/>
  <c r="K35" i="124"/>
  <c r="J35" i="124"/>
  <c r="H35" i="124"/>
  <c r="G35" i="124"/>
  <c r="F35" i="124"/>
  <c r="E35" i="124"/>
  <c r="D35" i="124"/>
  <c r="C35" i="124"/>
  <c r="B35" i="124"/>
  <c r="X31" i="124"/>
  <c r="W31" i="124"/>
  <c r="V31" i="124"/>
  <c r="U31" i="124"/>
  <c r="T31" i="124"/>
  <c r="S31" i="124"/>
  <c r="R31" i="124"/>
  <c r="P31" i="124"/>
  <c r="O31" i="124"/>
  <c r="N31" i="124"/>
  <c r="M31" i="124"/>
  <c r="L31" i="124"/>
  <c r="K31" i="124"/>
  <c r="J31" i="124"/>
  <c r="H31" i="124"/>
  <c r="G31" i="124"/>
  <c r="F31" i="124"/>
  <c r="E31" i="124"/>
  <c r="D31" i="124"/>
  <c r="C31" i="124"/>
  <c r="B31" i="124"/>
  <c r="X30" i="124"/>
  <c r="W30" i="124"/>
  <c r="V30" i="124"/>
  <c r="U30" i="124"/>
  <c r="T30" i="124"/>
  <c r="S30" i="124"/>
  <c r="R30" i="124"/>
  <c r="P30" i="124"/>
  <c r="O30" i="124"/>
  <c r="N30" i="124"/>
  <c r="M30" i="124"/>
  <c r="L30" i="124"/>
  <c r="K30" i="124"/>
  <c r="J30" i="124"/>
  <c r="H30" i="124"/>
  <c r="G30" i="124"/>
  <c r="F30" i="124"/>
  <c r="E30" i="124"/>
  <c r="D30" i="124"/>
  <c r="C30" i="124"/>
  <c r="B30" i="124"/>
  <c r="X29" i="124"/>
  <c r="W29" i="124"/>
  <c r="V29" i="124"/>
  <c r="U29" i="124"/>
  <c r="T29" i="124"/>
  <c r="S29" i="124"/>
  <c r="R29" i="124"/>
  <c r="P29" i="124"/>
  <c r="O29" i="124"/>
  <c r="N29" i="124"/>
  <c r="M29" i="124"/>
  <c r="L29" i="124"/>
  <c r="K29" i="124"/>
  <c r="J29" i="124"/>
  <c r="H29" i="124"/>
  <c r="G29" i="124"/>
  <c r="F29" i="124"/>
  <c r="E29" i="124"/>
  <c r="D29" i="124"/>
  <c r="C29" i="124"/>
  <c r="B29" i="124"/>
  <c r="X28" i="124"/>
  <c r="W28" i="124"/>
  <c r="V28" i="124"/>
  <c r="U28" i="124"/>
  <c r="T28" i="124"/>
  <c r="S28" i="124"/>
  <c r="R28" i="124"/>
  <c r="P28" i="124"/>
  <c r="O28" i="124"/>
  <c r="N28" i="124"/>
  <c r="M28" i="124"/>
  <c r="L28" i="124"/>
  <c r="K28" i="124"/>
  <c r="J28" i="124"/>
  <c r="H28" i="124"/>
  <c r="G28" i="124"/>
  <c r="F28" i="124"/>
  <c r="E28" i="124"/>
  <c r="D28" i="124"/>
  <c r="C28" i="124"/>
  <c r="B28" i="124"/>
  <c r="X27" i="124"/>
  <c r="W27" i="124"/>
  <c r="V27" i="124"/>
  <c r="U27" i="124"/>
  <c r="T27" i="124"/>
  <c r="S27" i="124"/>
  <c r="R27" i="124"/>
  <c r="P27" i="124"/>
  <c r="O27" i="124"/>
  <c r="N27" i="124"/>
  <c r="M27" i="124"/>
  <c r="L27" i="124"/>
  <c r="K27" i="124"/>
  <c r="J27" i="124"/>
  <c r="H27" i="124"/>
  <c r="G27" i="124"/>
  <c r="F27" i="124"/>
  <c r="E27" i="124"/>
  <c r="D27" i="124"/>
  <c r="C27" i="124"/>
  <c r="B27" i="124"/>
  <c r="X26" i="124"/>
  <c r="W26" i="124"/>
  <c r="V26" i="124"/>
  <c r="U26" i="124"/>
  <c r="T26" i="124"/>
  <c r="S26" i="124"/>
  <c r="R26" i="124"/>
  <c r="P26" i="124"/>
  <c r="O26" i="124"/>
  <c r="N26" i="124"/>
  <c r="M26" i="124"/>
  <c r="L26" i="124"/>
  <c r="K26" i="124"/>
  <c r="J26" i="124"/>
  <c r="H26" i="124"/>
  <c r="G26" i="124"/>
  <c r="F26" i="124"/>
  <c r="E26" i="124"/>
  <c r="D26" i="124"/>
  <c r="C26" i="124"/>
  <c r="B26" i="124"/>
  <c r="X22" i="124"/>
  <c r="W22" i="124"/>
  <c r="V22" i="124"/>
  <c r="U22" i="124"/>
  <c r="T22" i="124"/>
  <c r="S22" i="124"/>
  <c r="R22" i="124"/>
  <c r="P22" i="124"/>
  <c r="O22" i="124"/>
  <c r="N22" i="124"/>
  <c r="M22" i="124"/>
  <c r="L22" i="124"/>
  <c r="K22" i="124"/>
  <c r="J22" i="124"/>
  <c r="H22" i="124"/>
  <c r="G22" i="124"/>
  <c r="F22" i="124"/>
  <c r="E22" i="124"/>
  <c r="D22" i="124"/>
  <c r="C22" i="124"/>
  <c r="B22" i="124"/>
  <c r="X21" i="124"/>
  <c r="W21" i="124"/>
  <c r="V21" i="124"/>
  <c r="U21" i="124"/>
  <c r="T21" i="124"/>
  <c r="S21" i="124"/>
  <c r="R21" i="124"/>
  <c r="P21" i="124"/>
  <c r="O21" i="124"/>
  <c r="N21" i="124"/>
  <c r="M21" i="124"/>
  <c r="L21" i="124"/>
  <c r="K21" i="124"/>
  <c r="J21" i="124"/>
  <c r="H21" i="124"/>
  <c r="G21" i="124"/>
  <c r="F21" i="124"/>
  <c r="E21" i="124"/>
  <c r="D21" i="124"/>
  <c r="C21" i="124"/>
  <c r="B21" i="124"/>
  <c r="X20" i="124"/>
  <c r="W20" i="124"/>
  <c r="V20" i="124"/>
  <c r="U20" i="124"/>
  <c r="T20" i="124"/>
  <c r="S20" i="124"/>
  <c r="R20" i="124"/>
  <c r="P20" i="124"/>
  <c r="O20" i="124"/>
  <c r="N20" i="124"/>
  <c r="M20" i="124"/>
  <c r="L20" i="124"/>
  <c r="K20" i="124"/>
  <c r="J20" i="124"/>
  <c r="H20" i="124"/>
  <c r="G20" i="124"/>
  <c r="F20" i="124"/>
  <c r="E20" i="124"/>
  <c r="D20" i="124"/>
  <c r="C20" i="124"/>
  <c r="B20" i="124"/>
  <c r="X19" i="124"/>
  <c r="W19" i="124"/>
  <c r="V19" i="124"/>
  <c r="U19" i="124"/>
  <c r="T19" i="124"/>
  <c r="S19" i="124"/>
  <c r="R19" i="124"/>
  <c r="P19" i="124"/>
  <c r="O19" i="124"/>
  <c r="N19" i="124"/>
  <c r="M19" i="124"/>
  <c r="L19" i="124"/>
  <c r="K19" i="124"/>
  <c r="J19" i="124"/>
  <c r="H19" i="124"/>
  <c r="G19" i="124"/>
  <c r="F19" i="124"/>
  <c r="E19" i="124"/>
  <c r="D19" i="124"/>
  <c r="C19" i="124"/>
  <c r="B19" i="124"/>
  <c r="X18" i="124"/>
  <c r="W18" i="124"/>
  <c r="V18" i="124"/>
  <c r="U18" i="124"/>
  <c r="T18" i="124"/>
  <c r="S18" i="124"/>
  <c r="R18" i="124"/>
  <c r="P18" i="124"/>
  <c r="O18" i="124"/>
  <c r="N18" i="124"/>
  <c r="M18" i="124"/>
  <c r="L18" i="124"/>
  <c r="K18" i="124"/>
  <c r="J18" i="124"/>
  <c r="H18" i="124"/>
  <c r="G18" i="124"/>
  <c r="F18" i="124"/>
  <c r="E18" i="124"/>
  <c r="D18" i="124"/>
  <c r="C18" i="124"/>
  <c r="B18" i="124"/>
  <c r="X17" i="124"/>
  <c r="W17" i="124"/>
  <c r="V17" i="124"/>
  <c r="U17" i="124"/>
  <c r="T17" i="124"/>
  <c r="S17" i="124"/>
  <c r="R17" i="124"/>
  <c r="P17" i="124"/>
  <c r="O17" i="124"/>
  <c r="N17" i="124"/>
  <c r="M17" i="124"/>
  <c r="L17" i="124"/>
  <c r="K17" i="124"/>
  <c r="J17" i="124"/>
  <c r="H17" i="124"/>
  <c r="G17" i="124"/>
  <c r="F17" i="124"/>
  <c r="E17" i="124"/>
  <c r="D17" i="124"/>
  <c r="C17" i="124"/>
  <c r="B17" i="124"/>
  <c r="X13" i="124"/>
  <c r="W13" i="124"/>
  <c r="V13" i="124"/>
  <c r="U13" i="124"/>
  <c r="T13" i="124"/>
  <c r="S13" i="124"/>
  <c r="R13" i="124"/>
  <c r="P13" i="124"/>
  <c r="O13" i="124"/>
  <c r="N13" i="124"/>
  <c r="M13" i="124"/>
  <c r="L13" i="124"/>
  <c r="K13" i="124"/>
  <c r="J13" i="124"/>
  <c r="H13" i="124"/>
  <c r="G13" i="124"/>
  <c r="F13" i="124"/>
  <c r="E13" i="124"/>
  <c r="D13" i="124"/>
  <c r="C13" i="124"/>
  <c r="B13" i="124"/>
  <c r="X12" i="124"/>
  <c r="W12" i="124"/>
  <c r="V12" i="124"/>
  <c r="U12" i="124"/>
  <c r="T12" i="124"/>
  <c r="S12" i="124"/>
  <c r="R12" i="124"/>
  <c r="P12" i="124"/>
  <c r="O12" i="124"/>
  <c r="N12" i="124"/>
  <c r="M12" i="124"/>
  <c r="L12" i="124"/>
  <c r="K12" i="124"/>
  <c r="J12" i="124"/>
  <c r="H12" i="124"/>
  <c r="G12" i="124"/>
  <c r="F12" i="124"/>
  <c r="E12" i="124"/>
  <c r="D12" i="124"/>
  <c r="C12" i="124"/>
  <c r="B12" i="124"/>
  <c r="X11" i="124"/>
  <c r="W11" i="124"/>
  <c r="V11" i="124"/>
  <c r="U11" i="124"/>
  <c r="T11" i="124"/>
  <c r="S11" i="124"/>
  <c r="R11" i="124"/>
  <c r="P11" i="124"/>
  <c r="O11" i="124"/>
  <c r="N11" i="124"/>
  <c r="M11" i="124"/>
  <c r="L11" i="124"/>
  <c r="K11" i="124"/>
  <c r="J11" i="124"/>
  <c r="H11" i="124"/>
  <c r="G11" i="124"/>
  <c r="F11" i="124"/>
  <c r="E11" i="124"/>
  <c r="D11" i="124"/>
  <c r="C11" i="124"/>
  <c r="B11" i="124"/>
  <c r="X10" i="124"/>
  <c r="W10" i="124"/>
  <c r="V10" i="124"/>
  <c r="U10" i="124"/>
  <c r="T10" i="124"/>
  <c r="S10" i="124"/>
  <c r="R10" i="124"/>
  <c r="P10" i="124"/>
  <c r="O10" i="124"/>
  <c r="N10" i="124"/>
  <c r="M10" i="124"/>
  <c r="L10" i="124"/>
  <c r="K10" i="124"/>
  <c r="J10" i="124"/>
  <c r="H10" i="124"/>
  <c r="G10" i="124"/>
  <c r="F10" i="124"/>
  <c r="E10" i="124"/>
  <c r="D10" i="124"/>
  <c r="C10" i="124"/>
  <c r="B10" i="124"/>
  <c r="X9" i="124"/>
  <c r="W9" i="124"/>
  <c r="V9" i="124"/>
  <c r="U9" i="124"/>
  <c r="T9" i="124"/>
  <c r="S9" i="124"/>
  <c r="R9" i="124"/>
  <c r="P9" i="124"/>
  <c r="O9" i="124"/>
  <c r="N9" i="124"/>
  <c r="M9" i="124"/>
  <c r="L9" i="124"/>
  <c r="K9" i="124"/>
  <c r="J9" i="124"/>
  <c r="H9" i="124"/>
  <c r="G9" i="124"/>
  <c r="F9" i="124"/>
  <c r="E9" i="124"/>
  <c r="D9" i="124"/>
  <c r="C9" i="124"/>
  <c r="B9" i="124"/>
  <c r="X8" i="124"/>
  <c r="W8" i="124"/>
  <c r="V8" i="124"/>
  <c r="U8" i="124"/>
  <c r="T8" i="124"/>
  <c r="S8" i="124"/>
  <c r="R8" i="124"/>
  <c r="P8" i="124"/>
  <c r="O8" i="124"/>
  <c r="N8" i="124"/>
  <c r="M8" i="124"/>
  <c r="L8" i="124"/>
  <c r="K8" i="124"/>
  <c r="J8" i="124"/>
  <c r="H8" i="124"/>
  <c r="G8" i="124"/>
  <c r="F8" i="124"/>
  <c r="E8" i="124"/>
  <c r="D8" i="124"/>
  <c r="C8" i="124"/>
  <c r="B8" i="124"/>
  <c r="X40" i="123"/>
  <c r="W40" i="123"/>
  <c r="V40" i="123"/>
  <c r="U40" i="123"/>
  <c r="T40" i="123"/>
  <c r="S40" i="123"/>
  <c r="R40" i="123"/>
  <c r="P40" i="123"/>
  <c r="O40" i="123"/>
  <c r="N40" i="123"/>
  <c r="M40" i="123"/>
  <c r="L40" i="123"/>
  <c r="K40" i="123"/>
  <c r="J40" i="123"/>
  <c r="H40" i="123"/>
  <c r="G40" i="123"/>
  <c r="F40" i="123"/>
  <c r="E40" i="123"/>
  <c r="D40" i="123"/>
  <c r="C40" i="123"/>
  <c r="B40" i="123"/>
  <c r="X39" i="123"/>
  <c r="W39" i="123"/>
  <c r="V39" i="123"/>
  <c r="U39" i="123"/>
  <c r="T39" i="123"/>
  <c r="S39" i="123"/>
  <c r="R39" i="123"/>
  <c r="P39" i="123"/>
  <c r="O39" i="123"/>
  <c r="N39" i="123"/>
  <c r="M39" i="123"/>
  <c r="L39" i="123"/>
  <c r="K39" i="123"/>
  <c r="J39" i="123"/>
  <c r="H39" i="123"/>
  <c r="G39" i="123"/>
  <c r="F39" i="123"/>
  <c r="E39" i="123"/>
  <c r="D39" i="123"/>
  <c r="C39" i="123"/>
  <c r="B39" i="123"/>
  <c r="X38" i="123"/>
  <c r="W38" i="123"/>
  <c r="V38" i="123"/>
  <c r="U38" i="123"/>
  <c r="T38" i="123"/>
  <c r="S38" i="123"/>
  <c r="R38" i="123"/>
  <c r="P38" i="123"/>
  <c r="O38" i="123"/>
  <c r="N38" i="123"/>
  <c r="M38" i="123"/>
  <c r="L38" i="123"/>
  <c r="K38" i="123"/>
  <c r="J38" i="123"/>
  <c r="H38" i="123"/>
  <c r="G38" i="123"/>
  <c r="F38" i="123"/>
  <c r="E38" i="123"/>
  <c r="D38" i="123"/>
  <c r="C38" i="123"/>
  <c r="B38" i="123"/>
  <c r="X37" i="123"/>
  <c r="W37" i="123"/>
  <c r="V37" i="123"/>
  <c r="U37" i="123"/>
  <c r="T37" i="123"/>
  <c r="S37" i="123"/>
  <c r="R37" i="123"/>
  <c r="P37" i="123"/>
  <c r="O37" i="123"/>
  <c r="N37" i="123"/>
  <c r="M37" i="123"/>
  <c r="L37" i="123"/>
  <c r="K37" i="123"/>
  <c r="J37" i="123"/>
  <c r="H37" i="123"/>
  <c r="G37" i="123"/>
  <c r="F37" i="123"/>
  <c r="E37" i="123"/>
  <c r="D37" i="123"/>
  <c r="C37" i="123"/>
  <c r="B37" i="123"/>
  <c r="X36" i="123"/>
  <c r="W36" i="123"/>
  <c r="V36" i="123"/>
  <c r="U36" i="123"/>
  <c r="T36" i="123"/>
  <c r="S36" i="123"/>
  <c r="R36" i="123"/>
  <c r="P36" i="123"/>
  <c r="O36" i="123"/>
  <c r="N36" i="123"/>
  <c r="M36" i="123"/>
  <c r="L36" i="123"/>
  <c r="K36" i="123"/>
  <c r="J36" i="123"/>
  <c r="H36" i="123"/>
  <c r="G36" i="123"/>
  <c r="F36" i="123"/>
  <c r="E36" i="123"/>
  <c r="D36" i="123"/>
  <c r="C36" i="123"/>
  <c r="B36" i="123"/>
  <c r="X35" i="123"/>
  <c r="W35" i="123"/>
  <c r="V35" i="123"/>
  <c r="U35" i="123"/>
  <c r="T35" i="123"/>
  <c r="S35" i="123"/>
  <c r="R35" i="123"/>
  <c r="P35" i="123"/>
  <c r="O35" i="123"/>
  <c r="N35" i="123"/>
  <c r="M35" i="123"/>
  <c r="L35" i="123"/>
  <c r="K35" i="123"/>
  <c r="J35" i="123"/>
  <c r="H35" i="123"/>
  <c r="G35" i="123"/>
  <c r="F35" i="123"/>
  <c r="E35" i="123"/>
  <c r="D35" i="123"/>
  <c r="C35" i="123"/>
  <c r="B35" i="123"/>
  <c r="X31" i="123"/>
  <c r="W31" i="123"/>
  <c r="V31" i="123"/>
  <c r="U31" i="123"/>
  <c r="T31" i="123"/>
  <c r="S31" i="123"/>
  <c r="R31" i="123"/>
  <c r="P31" i="123"/>
  <c r="O31" i="123"/>
  <c r="N31" i="123"/>
  <c r="M31" i="123"/>
  <c r="L31" i="123"/>
  <c r="K31" i="123"/>
  <c r="J31" i="123"/>
  <c r="H31" i="123"/>
  <c r="G31" i="123"/>
  <c r="F31" i="123"/>
  <c r="E31" i="123"/>
  <c r="D31" i="123"/>
  <c r="C31" i="123"/>
  <c r="B31" i="123"/>
  <c r="X30" i="123"/>
  <c r="W30" i="123"/>
  <c r="V30" i="123"/>
  <c r="U30" i="123"/>
  <c r="T30" i="123"/>
  <c r="S30" i="123"/>
  <c r="R30" i="123"/>
  <c r="P30" i="123"/>
  <c r="O30" i="123"/>
  <c r="N30" i="123"/>
  <c r="M30" i="123"/>
  <c r="L30" i="123"/>
  <c r="K30" i="123"/>
  <c r="J30" i="123"/>
  <c r="H30" i="123"/>
  <c r="G30" i="123"/>
  <c r="F30" i="123"/>
  <c r="E30" i="123"/>
  <c r="D30" i="123"/>
  <c r="C30" i="123"/>
  <c r="B30" i="123"/>
  <c r="X29" i="123"/>
  <c r="W29" i="123"/>
  <c r="V29" i="123"/>
  <c r="U29" i="123"/>
  <c r="T29" i="123"/>
  <c r="S29" i="123"/>
  <c r="R29" i="123"/>
  <c r="P29" i="123"/>
  <c r="O29" i="123"/>
  <c r="N29" i="123"/>
  <c r="M29" i="123"/>
  <c r="L29" i="123"/>
  <c r="K29" i="123"/>
  <c r="J29" i="123"/>
  <c r="H29" i="123"/>
  <c r="G29" i="123"/>
  <c r="F29" i="123"/>
  <c r="E29" i="123"/>
  <c r="D29" i="123"/>
  <c r="C29" i="123"/>
  <c r="B29" i="123"/>
  <c r="X28" i="123"/>
  <c r="W28" i="123"/>
  <c r="V28" i="123"/>
  <c r="U28" i="123"/>
  <c r="T28" i="123"/>
  <c r="S28" i="123"/>
  <c r="R28" i="123"/>
  <c r="P28" i="123"/>
  <c r="O28" i="123"/>
  <c r="N28" i="123"/>
  <c r="M28" i="123"/>
  <c r="L28" i="123"/>
  <c r="K28" i="123"/>
  <c r="J28" i="123"/>
  <c r="H28" i="123"/>
  <c r="G28" i="123"/>
  <c r="F28" i="123"/>
  <c r="E28" i="123"/>
  <c r="D28" i="123"/>
  <c r="C28" i="123"/>
  <c r="B28" i="123"/>
  <c r="X27" i="123"/>
  <c r="W27" i="123"/>
  <c r="V27" i="123"/>
  <c r="U27" i="123"/>
  <c r="T27" i="123"/>
  <c r="S27" i="123"/>
  <c r="R27" i="123"/>
  <c r="P27" i="123"/>
  <c r="O27" i="123"/>
  <c r="N27" i="123"/>
  <c r="M27" i="123"/>
  <c r="L27" i="123"/>
  <c r="K27" i="123"/>
  <c r="J27" i="123"/>
  <c r="H27" i="123"/>
  <c r="G27" i="123"/>
  <c r="F27" i="123"/>
  <c r="E27" i="123"/>
  <c r="D27" i="123"/>
  <c r="C27" i="123"/>
  <c r="B27" i="123"/>
  <c r="X26" i="123"/>
  <c r="W26" i="123"/>
  <c r="V26" i="123"/>
  <c r="U26" i="123"/>
  <c r="T26" i="123"/>
  <c r="S26" i="123"/>
  <c r="R26" i="123"/>
  <c r="P26" i="123"/>
  <c r="O26" i="123"/>
  <c r="N26" i="123"/>
  <c r="M26" i="123"/>
  <c r="L26" i="123"/>
  <c r="K26" i="123"/>
  <c r="J26" i="123"/>
  <c r="H26" i="123"/>
  <c r="G26" i="123"/>
  <c r="F26" i="123"/>
  <c r="E26" i="123"/>
  <c r="D26" i="123"/>
  <c r="C26" i="123"/>
  <c r="B26" i="123"/>
  <c r="X22" i="123"/>
  <c r="W22" i="123"/>
  <c r="V22" i="123"/>
  <c r="U22" i="123"/>
  <c r="T22" i="123"/>
  <c r="S22" i="123"/>
  <c r="R22" i="123"/>
  <c r="P22" i="123"/>
  <c r="O22" i="123"/>
  <c r="N22" i="123"/>
  <c r="M22" i="123"/>
  <c r="L22" i="123"/>
  <c r="K22" i="123"/>
  <c r="J22" i="123"/>
  <c r="H22" i="123"/>
  <c r="G22" i="123"/>
  <c r="F22" i="123"/>
  <c r="E22" i="123"/>
  <c r="D22" i="123"/>
  <c r="C22" i="123"/>
  <c r="B22" i="123"/>
  <c r="X21" i="123"/>
  <c r="W21" i="123"/>
  <c r="V21" i="123"/>
  <c r="U21" i="123"/>
  <c r="T21" i="123"/>
  <c r="S21" i="123"/>
  <c r="R21" i="123"/>
  <c r="P21" i="123"/>
  <c r="O21" i="123"/>
  <c r="N21" i="123"/>
  <c r="M21" i="123"/>
  <c r="L21" i="123"/>
  <c r="K21" i="123"/>
  <c r="J21" i="123"/>
  <c r="H21" i="123"/>
  <c r="G21" i="123"/>
  <c r="F21" i="123"/>
  <c r="E21" i="123"/>
  <c r="D21" i="123"/>
  <c r="C21" i="123"/>
  <c r="B21" i="123"/>
  <c r="X20" i="123"/>
  <c r="W20" i="123"/>
  <c r="V20" i="123"/>
  <c r="U20" i="123"/>
  <c r="T20" i="123"/>
  <c r="S20" i="123"/>
  <c r="R20" i="123"/>
  <c r="P20" i="123"/>
  <c r="O20" i="123"/>
  <c r="N20" i="123"/>
  <c r="M20" i="123"/>
  <c r="L20" i="123"/>
  <c r="K20" i="123"/>
  <c r="J20" i="123"/>
  <c r="H20" i="123"/>
  <c r="G20" i="123"/>
  <c r="F20" i="123"/>
  <c r="E20" i="123"/>
  <c r="D20" i="123"/>
  <c r="C20" i="123"/>
  <c r="B20" i="123"/>
  <c r="X19" i="123"/>
  <c r="W19" i="123"/>
  <c r="V19" i="123"/>
  <c r="U19" i="123"/>
  <c r="T19" i="123"/>
  <c r="S19" i="123"/>
  <c r="R19" i="123"/>
  <c r="P19" i="123"/>
  <c r="O19" i="123"/>
  <c r="N19" i="123"/>
  <c r="M19" i="123"/>
  <c r="L19" i="123"/>
  <c r="K19" i="123"/>
  <c r="J19" i="123"/>
  <c r="H19" i="123"/>
  <c r="G19" i="123"/>
  <c r="F19" i="123"/>
  <c r="E19" i="123"/>
  <c r="D19" i="123"/>
  <c r="C19" i="123"/>
  <c r="B19" i="123"/>
  <c r="X18" i="123"/>
  <c r="W18" i="123"/>
  <c r="V18" i="123"/>
  <c r="U18" i="123"/>
  <c r="T18" i="123"/>
  <c r="S18" i="123"/>
  <c r="R18" i="123"/>
  <c r="P18" i="123"/>
  <c r="O18" i="123"/>
  <c r="N18" i="123"/>
  <c r="M18" i="123"/>
  <c r="L18" i="123"/>
  <c r="K18" i="123"/>
  <c r="J18" i="123"/>
  <c r="H18" i="123"/>
  <c r="G18" i="123"/>
  <c r="F18" i="123"/>
  <c r="E18" i="123"/>
  <c r="D18" i="123"/>
  <c r="C18" i="123"/>
  <c r="B18" i="123"/>
  <c r="X17" i="123"/>
  <c r="W17" i="123"/>
  <c r="V17" i="123"/>
  <c r="U17" i="123"/>
  <c r="T17" i="123"/>
  <c r="S17" i="123"/>
  <c r="R17" i="123"/>
  <c r="P17" i="123"/>
  <c r="O17" i="123"/>
  <c r="N17" i="123"/>
  <c r="M17" i="123"/>
  <c r="L17" i="123"/>
  <c r="K17" i="123"/>
  <c r="J17" i="123"/>
  <c r="H17" i="123"/>
  <c r="G17" i="123"/>
  <c r="F17" i="123"/>
  <c r="E17" i="123"/>
  <c r="D17" i="123"/>
  <c r="C17" i="123"/>
  <c r="B17" i="123"/>
  <c r="X13" i="123"/>
  <c r="W13" i="123"/>
  <c r="V13" i="123"/>
  <c r="U13" i="123"/>
  <c r="T13" i="123"/>
  <c r="S13" i="123"/>
  <c r="R13" i="123"/>
  <c r="P13" i="123"/>
  <c r="O13" i="123"/>
  <c r="N13" i="123"/>
  <c r="M13" i="123"/>
  <c r="L13" i="123"/>
  <c r="K13" i="123"/>
  <c r="J13" i="123"/>
  <c r="H13" i="123"/>
  <c r="G13" i="123"/>
  <c r="F13" i="123"/>
  <c r="E13" i="123"/>
  <c r="D13" i="123"/>
  <c r="C13" i="123"/>
  <c r="B13" i="123"/>
  <c r="X12" i="123"/>
  <c r="W12" i="123"/>
  <c r="V12" i="123"/>
  <c r="U12" i="123"/>
  <c r="T12" i="123"/>
  <c r="S12" i="123"/>
  <c r="R12" i="123"/>
  <c r="P12" i="123"/>
  <c r="O12" i="123"/>
  <c r="N12" i="123"/>
  <c r="M12" i="123"/>
  <c r="L12" i="123"/>
  <c r="K12" i="123"/>
  <c r="J12" i="123"/>
  <c r="H12" i="123"/>
  <c r="G12" i="123"/>
  <c r="F12" i="123"/>
  <c r="E12" i="123"/>
  <c r="D12" i="123"/>
  <c r="C12" i="123"/>
  <c r="B12" i="123"/>
  <c r="X11" i="123"/>
  <c r="W11" i="123"/>
  <c r="V11" i="123"/>
  <c r="U11" i="123"/>
  <c r="T11" i="123"/>
  <c r="S11" i="123"/>
  <c r="R11" i="123"/>
  <c r="P11" i="123"/>
  <c r="O11" i="123"/>
  <c r="N11" i="123"/>
  <c r="M11" i="123"/>
  <c r="L11" i="123"/>
  <c r="K11" i="123"/>
  <c r="J11" i="123"/>
  <c r="H11" i="123"/>
  <c r="G11" i="123"/>
  <c r="F11" i="123"/>
  <c r="E11" i="123"/>
  <c r="D11" i="123"/>
  <c r="C11" i="123"/>
  <c r="B11" i="123"/>
  <c r="X10" i="123"/>
  <c r="W10" i="123"/>
  <c r="V10" i="123"/>
  <c r="U10" i="123"/>
  <c r="T10" i="123"/>
  <c r="S10" i="123"/>
  <c r="R10" i="123"/>
  <c r="P10" i="123"/>
  <c r="O10" i="123"/>
  <c r="N10" i="123"/>
  <c r="M10" i="123"/>
  <c r="L10" i="123"/>
  <c r="K10" i="123"/>
  <c r="J10" i="123"/>
  <c r="H10" i="123"/>
  <c r="G10" i="123"/>
  <c r="F10" i="123"/>
  <c r="E10" i="123"/>
  <c r="D10" i="123"/>
  <c r="C10" i="123"/>
  <c r="B10" i="123"/>
  <c r="X9" i="123"/>
  <c r="W9" i="123"/>
  <c r="V9" i="123"/>
  <c r="U9" i="123"/>
  <c r="T9" i="123"/>
  <c r="S9" i="123"/>
  <c r="R9" i="123"/>
  <c r="P9" i="123"/>
  <c r="O9" i="123"/>
  <c r="N9" i="123"/>
  <c r="M9" i="123"/>
  <c r="L9" i="123"/>
  <c r="K9" i="123"/>
  <c r="J9" i="123"/>
  <c r="H9" i="123"/>
  <c r="G9" i="123"/>
  <c r="F9" i="123"/>
  <c r="E9" i="123"/>
  <c r="D9" i="123"/>
  <c r="C9" i="123"/>
  <c r="B9" i="123"/>
  <c r="X8" i="123"/>
  <c r="W8" i="123"/>
  <c r="V8" i="123"/>
  <c r="U8" i="123"/>
  <c r="T8" i="123"/>
  <c r="S8" i="123"/>
  <c r="R8" i="123"/>
  <c r="P8" i="123"/>
  <c r="O8" i="123"/>
  <c r="N8" i="123"/>
  <c r="M8" i="123"/>
  <c r="L8" i="123"/>
  <c r="K8" i="123"/>
  <c r="J8" i="123"/>
  <c r="H8" i="123"/>
  <c r="G8" i="123"/>
  <c r="F8" i="123"/>
  <c r="E8" i="123"/>
  <c r="D8" i="123"/>
  <c r="C8" i="123"/>
  <c r="B8" i="123"/>
  <c r="X40" i="122"/>
  <c r="W40" i="122"/>
  <c r="V40" i="122"/>
  <c r="U40" i="122"/>
  <c r="T40" i="122"/>
  <c r="S40" i="122"/>
  <c r="R40" i="122"/>
  <c r="P40" i="122"/>
  <c r="O40" i="122"/>
  <c r="N40" i="122"/>
  <c r="M40" i="122"/>
  <c r="L40" i="122"/>
  <c r="K40" i="122"/>
  <c r="J40" i="122"/>
  <c r="H40" i="122"/>
  <c r="G40" i="122"/>
  <c r="F40" i="122"/>
  <c r="E40" i="122"/>
  <c r="D40" i="122"/>
  <c r="C40" i="122"/>
  <c r="B40" i="122"/>
  <c r="X39" i="122"/>
  <c r="W39" i="122"/>
  <c r="V39" i="122"/>
  <c r="U39" i="122"/>
  <c r="T39" i="122"/>
  <c r="S39" i="122"/>
  <c r="R39" i="122"/>
  <c r="P39" i="122"/>
  <c r="O39" i="122"/>
  <c r="N39" i="122"/>
  <c r="M39" i="122"/>
  <c r="L39" i="122"/>
  <c r="K39" i="122"/>
  <c r="J39" i="122"/>
  <c r="H39" i="122"/>
  <c r="G39" i="122"/>
  <c r="F39" i="122"/>
  <c r="E39" i="122"/>
  <c r="D39" i="122"/>
  <c r="C39" i="122"/>
  <c r="B39" i="122"/>
  <c r="X38" i="122"/>
  <c r="W38" i="122"/>
  <c r="V38" i="122"/>
  <c r="U38" i="122"/>
  <c r="T38" i="122"/>
  <c r="S38" i="122"/>
  <c r="R38" i="122"/>
  <c r="P38" i="122"/>
  <c r="O38" i="122"/>
  <c r="N38" i="122"/>
  <c r="M38" i="122"/>
  <c r="L38" i="122"/>
  <c r="K38" i="122"/>
  <c r="J38" i="122"/>
  <c r="H38" i="122"/>
  <c r="G38" i="122"/>
  <c r="F38" i="122"/>
  <c r="E38" i="122"/>
  <c r="D38" i="122"/>
  <c r="C38" i="122"/>
  <c r="B38" i="122"/>
  <c r="X37" i="122"/>
  <c r="W37" i="122"/>
  <c r="V37" i="122"/>
  <c r="U37" i="122"/>
  <c r="T37" i="122"/>
  <c r="S37" i="122"/>
  <c r="R37" i="122"/>
  <c r="P37" i="122"/>
  <c r="O37" i="122"/>
  <c r="N37" i="122"/>
  <c r="M37" i="122"/>
  <c r="L37" i="122"/>
  <c r="K37" i="122"/>
  <c r="J37" i="122"/>
  <c r="H37" i="122"/>
  <c r="G37" i="122"/>
  <c r="F37" i="122"/>
  <c r="E37" i="122"/>
  <c r="D37" i="122"/>
  <c r="C37" i="122"/>
  <c r="B37" i="122"/>
  <c r="X36" i="122"/>
  <c r="W36" i="122"/>
  <c r="V36" i="122"/>
  <c r="U36" i="122"/>
  <c r="T36" i="122"/>
  <c r="S36" i="122"/>
  <c r="R36" i="122"/>
  <c r="P36" i="122"/>
  <c r="O36" i="122"/>
  <c r="N36" i="122"/>
  <c r="M36" i="122"/>
  <c r="L36" i="122"/>
  <c r="K36" i="122"/>
  <c r="J36" i="122"/>
  <c r="H36" i="122"/>
  <c r="G36" i="122"/>
  <c r="F36" i="122"/>
  <c r="E36" i="122"/>
  <c r="D36" i="122"/>
  <c r="C36" i="122"/>
  <c r="B36" i="122"/>
  <c r="X35" i="122"/>
  <c r="W35" i="122"/>
  <c r="V35" i="122"/>
  <c r="U35" i="122"/>
  <c r="T35" i="122"/>
  <c r="S35" i="122"/>
  <c r="R35" i="122"/>
  <c r="P35" i="122"/>
  <c r="O35" i="122"/>
  <c r="N35" i="122"/>
  <c r="M35" i="122"/>
  <c r="L35" i="122"/>
  <c r="K35" i="122"/>
  <c r="J35" i="122"/>
  <c r="H35" i="122"/>
  <c r="G35" i="122"/>
  <c r="F35" i="122"/>
  <c r="E35" i="122"/>
  <c r="D35" i="122"/>
  <c r="C35" i="122"/>
  <c r="B35" i="122"/>
  <c r="X31" i="122"/>
  <c r="W31" i="122"/>
  <c r="V31" i="122"/>
  <c r="U31" i="122"/>
  <c r="T31" i="122"/>
  <c r="S31" i="122"/>
  <c r="R31" i="122"/>
  <c r="P31" i="122"/>
  <c r="O31" i="122"/>
  <c r="N31" i="122"/>
  <c r="M31" i="122"/>
  <c r="L31" i="122"/>
  <c r="K31" i="122"/>
  <c r="J31" i="122"/>
  <c r="H31" i="122"/>
  <c r="G31" i="122"/>
  <c r="F31" i="122"/>
  <c r="E31" i="122"/>
  <c r="D31" i="122"/>
  <c r="C31" i="122"/>
  <c r="B31" i="122"/>
  <c r="X30" i="122"/>
  <c r="W30" i="122"/>
  <c r="V30" i="122"/>
  <c r="U30" i="122"/>
  <c r="T30" i="122"/>
  <c r="S30" i="122"/>
  <c r="R30" i="122"/>
  <c r="P30" i="122"/>
  <c r="O30" i="122"/>
  <c r="N30" i="122"/>
  <c r="M30" i="122"/>
  <c r="L30" i="122"/>
  <c r="K30" i="122"/>
  <c r="J30" i="122"/>
  <c r="H30" i="122"/>
  <c r="G30" i="122"/>
  <c r="F30" i="122"/>
  <c r="E30" i="122"/>
  <c r="D30" i="122"/>
  <c r="C30" i="122"/>
  <c r="B30" i="122"/>
  <c r="X29" i="122"/>
  <c r="W29" i="122"/>
  <c r="V29" i="122"/>
  <c r="U29" i="122"/>
  <c r="T29" i="122"/>
  <c r="S29" i="122"/>
  <c r="R29" i="122"/>
  <c r="P29" i="122"/>
  <c r="O29" i="122"/>
  <c r="N29" i="122"/>
  <c r="M29" i="122"/>
  <c r="L29" i="122"/>
  <c r="K29" i="122"/>
  <c r="J29" i="122"/>
  <c r="H29" i="122"/>
  <c r="G29" i="122"/>
  <c r="F29" i="122"/>
  <c r="E29" i="122"/>
  <c r="D29" i="122"/>
  <c r="C29" i="122"/>
  <c r="B29" i="122"/>
  <c r="X28" i="122"/>
  <c r="W28" i="122"/>
  <c r="V28" i="122"/>
  <c r="U28" i="122"/>
  <c r="T28" i="122"/>
  <c r="S28" i="122"/>
  <c r="R28" i="122"/>
  <c r="P28" i="122"/>
  <c r="O28" i="122"/>
  <c r="N28" i="122"/>
  <c r="M28" i="122"/>
  <c r="L28" i="122"/>
  <c r="K28" i="122"/>
  <c r="J28" i="122"/>
  <c r="H28" i="122"/>
  <c r="G28" i="122"/>
  <c r="F28" i="122"/>
  <c r="E28" i="122"/>
  <c r="D28" i="122"/>
  <c r="C28" i="122"/>
  <c r="B28" i="122"/>
  <c r="X27" i="122"/>
  <c r="W27" i="122"/>
  <c r="V27" i="122"/>
  <c r="U27" i="122"/>
  <c r="T27" i="122"/>
  <c r="S27" i="122"/>
  <c r="R27" i="122"/>
  <c r="P27" i="122"/>
  <c r="O27" i="122"/>
  <c r="N27" i="122"/>
  <c r="M27" i="122"/>
  <c r="L27" i="122"/>
  <c r="K27" i="122"/>
  <c r="J27" i="122"/>
  <c r="H27" i="122"/>
  <c r="G27" i="122"/>
  <c r="F27" i="122"/>
  <c r="E27" i="122"/>
  <c r="D27" i="122"/>
  <c r="C27" i="122"/>
  <c r="B27" i="122"/>
  <c r="X26" i="122"/>
  <c r="W26" i="122"/>
  <c r="V26" i="122"/>
  <c r="U26" i="122"/>
  <c r="T26" i="122"/>
  <c r="S26" i="122"/>
  <c r="R26" i="122"/>
  <c r="P26" i="122"/>
  <c r="O26" i="122"/>
  <c r="N26" i="122"/>
  <c r="M26" i="122"/>
  <c r="L26" i="122"/>
  <c r="K26" i="122"/>
  <c r="J26" i="122"/>
  <c r="H26" i="122"/>
  <c r="G26" i="122"/>
  <c r="F26" i="122"/>
  <c r="E26" i="122"/>
  <c r="D26" i="122"/>
  <c r="C26" i="122"/>
  <c r="B26" i="122"/>
  <c r="X22" i="122"/>
  <c r="W22" i="122"/>
  <c r="V22" i="122"/>
  <c r="U22" i="122"/>
  <c r="T22" i="122"/>
  <c r="S22" i="122"/>
  <c r="R22" i="122"/>
  <c r="P22" i="122"/>
  <c r="O22" i="122"/>
  <c r="N22" i="122"/>
  <c r="M22" i="122"/>
  <c r="L22" i="122"/>
  <c r="K22" i="122"/>
  <c r="J22" i="122"/>
  <c r="H22" i="122"/>
  <c r="G22" i="122"/>
  <c r="F22" i="122"/>
  <c r="E22" i="122"/>
  <c r="D22" i="122"/>
  <c r="C22" i="122"/>
  <c r="B22" i="122"/>
  <c r="X21" i="122"/>
  <c r="W21" i="122"/>
  <c r="V21" i="122"/>
  <c r="U21" i="122"/>
  <c r="T21" i="122"/>
  <c r="S21" i="122"/>
  <c r="R21" i="122"/>
  <c r="P21" i="122"/>
  <c r="O21" i="122"/>
  <c r="N21" i="122"/>
  <c r="M21" i="122"/>
  <c r="L21" i="122"/>
  <c r="K21" i="122"/>
  <c r="J21" i="122"/>
  <c r="H21" i="122"/>
  <c r="G21" i="122"/>
  <c r="F21" i="122"/>
  <c r="E21" i="122"/>
  <c r="D21" i="122"/>
  <c r="C21" i="122"/>
  <c r="B21" i="122"/>
  <c r="X20" i="122"/>
  <c r="W20" i="122"/>
  <c r="V20" i="122"/>
  <c r="U20" i="122"/>
  <c r="T20" i="122"/>
  <c r="S20" i="122"/>
  <c r="R20" i="122"/>
  <c r="P20" i="122"/>
  <c r="O20" i="122"/>
  <c r="N20" i="122"/>
  <c r="M20" i="122"/>
  <c r="L20" i="122"/>
  <c r="K20" i="122"/>
  <c r="J20" i="122"/>
  <c r="H20" i="122"/>
  <c r="G20" i="122"/>
  <c r="F20" i="122"/>
  <c r="E20" i="122"/>
  <c r="D20" i="122"/>
  <c r="C20" i="122"/>
  <c r="B20" i="122"/>
  <c r="X19" i="122"/>
  <c r="W19" i="122"/>
  <c r="V19" i="122"/>
  <c r="U19" i="122"/>
  <c r="T19" i="122"/>
  <c r="S19" i="122"/>
  <c r="R19" i="122"/>
  <c r="P19" i="122"/>
  <c r="O19" i="122"/>
  <c r="N19" i="122"/>
  <c r="M19" i="122"/>
  <c r="L19" i="122"/>
  <c r="K19" i="122"/>
  <c r="J19" i="122"/>
  <c r="H19" i="122"/>
  <c r="G19" i="122"/>
  <c r="F19" i="122"/>
  <c r="E19" i="122"/>
  <c r="D19" i="122"/>
  <c r="C19" i="122"/>
  <c r="B19" i="122"/>
  <c r="X18" i="122"/>
  <c r="W18" i="122"/>
  <c r="V18" i="122"/>
  <c r="U18" i="122"/>
  <c r="T18" i="122"/>
  <c r="S18" i="122"/>
  <c r="R18" i="122"/>
  <c r="P18" i="122"/>
  <c r="O18" i="122"/>
  <c r="N18" i="122"/>
  <c r="M18" i="122"/>
  <c r="L18" i="122"/>
  <c r="K18" i="122"/>
  <c r="J18" i="122"/>
  <c r="H18" i="122"/>
  <c r="G18" i="122"/>
  <c r="F18" i="122"/>
  <c r="E18" i="122"/>
  <c r="D18" i="122"/>
  <c r="C18" i="122"/>
  <c r="B18" i="122"/>
  <c r="X17" i="122"/>
  <c r="W17" i="122"/>
  <c r="V17" i="122"/>
  <c r="U17" i="122"/>
  <c r="T17" i="122"/>
  <c r="S17" i="122"/>
  <c r="R17" i="122"/>
  <c r="P17" i="122"/>
  <c r="O17" i="122"/>
  <c r="N17" i="122"/>
  <c r="M17" i="122"/>
  <c r="L17" i="122"/>
  <c r="K17" i="122"/>
  <c r="J17" i="122"/>
  <c r="H17" i="122"/>
  <c r="G17" i="122"/>
  <c r="F17" i="122"/>
  <c r="E17" i="122"/>
  <c r="D17" i="122"/>
  <c r="C17" i="122"/>
  <c r="B17" i="122"/>
  <c r="X13" i="122"/>
  <c r="W13" i="122"/>
  <c r="V13" i="122"/>
  <c r="U13" i="122"/>
  <c r="T13" i="122"/>
  <c r="S13" i="122"/>
  <c r="R13" i="122"/>
  <c r="P13" i="122"/>
  <c r="O13" i="122"/>
  <c r="N13" i="122"/>
  <c r="M13" i="122"/>
  <c r="L13" i="122"/>
  <c r="K13" i="122"/>
  <c r="J13" i="122"/>
  <c r="H13" i="122"/>
  <c r="G13" i="122"/>
  <c r="F13" i="122"/>
  <c r="E13" i="122"/>
  <c r="D13" i="122"/>
  <c r="C13" i="122"/>
  <c r="B13" i="122"/>
  <c r="X12" i="122"/>
  <c r="W12" i="122"/>
  <c r="V12" i="122"/>
  <c r="U12" i="122"/>
  <c r="T12" i="122"/>
  <c r="S12" i="122"/>
  <c r="R12" i="122"/>
  <c r="P12" i="122"/>
  <c r="O12" i="122"/>
  <c r="N12" i="122"/>
  <c r="M12" i="122"/>
  <c r="L12" i="122"/>
  <c r="K12" i="122"/>
  <c r="J12" i="122"/>
  <c r="H12" i="122"/>
  <c r="G12" i="122"/>
  <c r="F12" i="122"/>
  <c r="E12" i="122"/>
  <c r="D12" i="122"/>
  <c r="C12" i="122"/>
  <c r="B12" i="122"/>
  <c r="X11" i="122"/>
  <c r="W11" i="122"/>
  <c r="V11" i="122"/>
  <c r="U11" i="122"/>
  <c r="T11" i="122"/>
  <c r="S11" i="122"/>
  <c r="R11" i="122"/>
  <c r="P11" i="122"/>
  <c r="O11" i="122"/>
  <c r="N11" i="122"/>
  <c r="M11" i="122"/>
  <c r="L11" i="122"/>
  <c r="K11" i="122"/>
  <c r="J11" i="122"/>
  <c r="H11" i="122"/>
  <c r="G11" i="122"/>
  <c r="F11" i="122"/>
  <c r="E11" i="122"/>
  <c r="D11" i="122"/>
  <c r="C11" i="122"/>
  <c r="B11" i="122"/>
  <c r="X10" i="122"/>
  <c r="W10" i="122"/>
  <c r="V10" i="122"/>
  <c r="U10" i="122"/>
  <c r="T10" i="122"/>
  <c r="S10" i="122"/>
  <c r="R10" i="122"/>
  <c r="P10" i="122"/>
  <c r="O10" i="122"/>
  <c r="N10" i="122"/>
  <c r="M10" i="122"/>
  <c r="L10" i="122"/>
  <c r="K10" i="122"/>
  <c r="J10" i="122"/>
  <c r="H10" i="122"/>
  <c r="G10" i="122"/>
  <c r="F10" i="122"/>
  <c r="E10" i="122"/>
  <c r="D10" i="122"/>
  <c r="C10" i="122"/>
  <c r="B10" i="122"/>
  <c r="X9" i="122"/>
  <c r="W9" i="122"/>
  <c r="V9" i="122"/>
  <c r="U9" i="122"/>
  <c r="T9" i="122"/>
  <c r="S9" i="122"/>
  <c r="R9" i="122"/>
  <c r="P9" i="122"/>
  <c r="O9" i="122"/>
  <c r="N9" i="122"/>
  <c r="M9" i="122"/>
  <c r="L9" i="122"/>
  <c r="K9" i="122"/>
  <c r="J9" i="122"/>
  <c r="H9" i="122"/>
  <c r="G9" i="122"/>
  <c r="F9" i="122"/>
  <c r="E9" i="122"/>
  <c r="D9" i="122"/>
  <c r="C9" i="122"/>
  <c r="B9" i="122"/>
  <c r="X8" i="122"/>
  <c r="W8" i="122"/>
  <c r="V8" i="122"/>
  <c r="U8" i="122"/>
  <c r="T8" i="122"/>
  <c r="S8" i="122"/>
  <c r="R8" i="122"/>
  <c r="P8" i="122"/>
  <c r="O8" i="122"/>
  <c r="N8" i="122"/>
  <c r="M8" i="122"/>
  <c r="L8" i="122"/>
  <c r="K8" i="122"/>
  <c r="J8" i="122"/>
  <c r="H8" i="122"/>
  <c r="G8" i="122"/>
  <c r="F8" i="122"/>
  <c r="E8" i="122"/>
  <c r="D8" i="122"/>
  <c r="C8" i="122"/>
  <c r="B8" i="122"/>
  <c r="X40" i="121"/>
  <c r="W40" i="121"/>
  <c r="V40" i="121"/>
  <c r="U40" i="121"/>
  <c r="T40" i="121"/>
  <c r="S40" i="121"/>
  <c r="R40" i="121"/>
  <c r="P40" i="121"/>
  <c r="O40" i="121"/>
  <c r="N40" i="121"/>
  <c r="M40" i="121"/>
  <c r="L40" i="121"/>
  <c r="K40" i="121"/>
  <c r="J40" i="121"/>
  <c r="H40" i="121"/>
  <c r="G40" i="121"/>
  <c r="F40" i="121"/>
  <c r="E40" i="121"/>
  <c r="D40" i="121"/>
  <c r="C40" i="121"/>
  <c r="B40" i="121"/>
  <c r="X39" i="121"/>
  <c r="W39" i="121"/>
  <c r="V39" i="121"/>
  <c r="U39" i="121"/>
  <c r="T39" i="121"/>
  <c r="S39" i="121"/>
  <c r="R39" i="121"/>
  <c r="P39" i="121"/>
  <c r="O39" i="121"/>
  <c r="N39" i="121"/>
  <c r="M39" i="121"/>
  <c r="L39" i="121"/>
  <c r="K39" i="121"/>
  <c r="J39" i="121"/>
  <c r="H39" i="121"/>
  <c r="G39" i="121"/>
  <c r="F39" i="121"/>
  <c r="E39" i="121"/>
  <c r="D39" i="121"/>
  <c r="C39" i="121"/>
  <c r="B39" i="121"/>
  <c r="X38" i="121"/>
  <c r="W38" i="121"/>
  <c r="V38" i="121"/>
  <c r="U38" i="121"/>
  <c r="T38" i="121"/>
  <c r="S38" i="121"/>
  <c r="R38" i="121"/>
  <c r="P38" i="121"/>
  <c r="O38" i="121"/>
  <c r="N38" i="121"/>
  <c r="M38" i="121"/>
  <c r="L38" i="121"/>
  <c r="K38" i="121"/>
  <c r="J38" i="121"/>
  <c r="H38" i="121"/>
  <c r="G38" i="121"/>
  <c r="F38" i="121"/>
  <c r="E38" i="121"/>
  <c r="D38" i="121"/>
  <c r="C38" i="121"/>
  <c r="B38" i="121"/>
  <c r="X37" i="121"/>
  <c r="W37" i="121"/>
  <c r="V37" i="121"/>
  <c r="U37" i="121"/>
  <c r="T37" i="121"/>
  <c r="S37" i="121"/>
  <c r="R37" i="121"/>
  <c r="P37" i="121"/>
  <c r="O37" i="121"/>
  <c r="N37" i="121"/>
  <c r="M37" i="121"/>
  <c r="L37" i="121"/>
  <c r="K37" i="121"/>
  <c r="J37" i="121"/>
  <c r="H37" i="121"/>
  <c r="G37" i="121"/>
  <c r="F37" i="121"/>
  <c r="E37" i="121"/>
  <c r="D37" i="121"/>
  <c r="C37" i="121"/>
  <c r="B37" i="121"/>
  <c r="X36" i="121"/>
  <c r="W36" i="121"/>
  <c r="V36" i="121"/>
  <c r="U36" i="121"/>
  <c r="T36" i="121"/>
  <c r="S36" i="121"/>
  <c r="R36" i="121"/>
  <c r="P36" i="121"/>
  <c r="O36" i="121"/>
  <c r="N36" i="121"/>
  <c r="M36" i="121"/>
  <c r="L36" i="121"/>
  <c r="K36" i="121"/>
  <c r="J36" i="121"/>
  <c r="H36" i="121"/>
  <c r="G36" i="121"/>
  <c r="F36" i="121"/>
  <c r="E36" i="121"/>
  <c r="D36" i="121"/>
  <c r="C36" i="121"/>
  <c r="B36" i="121"/>
  <c r="X35" i="121"/>
  <c r="W35" i="121"/>
  <c r="V35" i="121"/>
  <c r="U35" i="121"/>
  <c r="T35" i="121"/>
  <c r="S35" i="121"/>
  <c r="R35" i="121"/>
  <c r="P35" i="121"/>
  <c r="O35" i="121"/>
  <c r="N35" i="121"/>
  <c r="M35" i="121"/>
  <c r="L35" i="121"/>
  <c r="K35" i="121"/>
  <c r="J35" i="121"/>
  <c r="H35" i="121"/>
  <c r="G35" i="121"/>
  <c r="F35" i="121"/>
  <c r="E35" i="121"/>
  <c r="D35" i="121"/>
  <c r="C35" i="121"/>
  <c r="B35" i="121"/>
  <c r="X31" i="121"/>
  <c r="W31" i="121"/>
  <c r="V31" i="121"/>
  <c r="U31" i="121"/>
  <c r="T31" i="121"/>
  <c r="S31" i="121"/>
  <c r="R31" i="121"/>
  <c r="P31" i="121"/>
  <c r="O31" i="121"/>
  <c r="N31" i="121"/>
  <c r="M31" i="121"/>
  <c r="L31" i="121"/>
  <c r="K31" i="121"/>
  <c r="J31" i="121"/>
  <c r="H31" i="121"/>
  <c r="G31" i="121"/>
  <c r="F31" i="121"/>
  <c r="E31" i="121"/>
  <c r="D31" i="121"/>
  <c r="C31" i="121"/>
  <c r="B31" i="121"/>
  <c r="X30" i="121"/>
  <c r="W30" i="121"/>
  <c r="V30" i="121"/>
  <c r="U30" i="121"/>
  <c r="T30" i="121"/>
  <c r="S30" i="121"/>
  <c r="R30" i="121"/>
  <c r="P30" i="121"/>
  <c r="O30" i="121"/>
  <c r="N30" i="121"/>
  <c r="M30" i="121"/>
  <c r="L30" i="121"/>
  <c r="K30" i="121"/>
  <c r="J30" i="121"/>
  <c r="H30" i="121"/>
  <c r="G30" i="121"/>
  <c r="F30" i="121"/>
  <c r="E30" i="121"/>
  <c r="D30" i="121"/>
  <c r="C30" i="121"/>
  <c r="B30" i="121"/>
  <c r="X29" i="121"/>
  <c r="W29" i="121"/>
  <c r="V29" i="121"/>
  <c r="U29" i="121"/>
  <c r="T29" i="121"/>
  <c r="S29" i="121"/>
  <c r="R29" i="121"/>
  <c r="P29" i="121"/>
  <c r="O29" i="121"/>
  <c r="N29" i="121"/>
  <c r="M29" i="121"/>
  <c r="L29" i="121"/>
  <c r="K29" i="121"/>
  <c r="J29" i="121"/>
  <c r="H29" i="121"/>
  <c r="G29" i="121"/>
  <c r="F29" i="121"/>
  <c r="E29" i="121"/>
  <c r="D29" i="121"/>
  <c r="C29" i="121"/>
  <c r="B29" i="121"/>
  <c r="X28" i="121"/>
  <c r="W28" i="121"/>
  <c r="V28" i="121"/>
  <c r="U28" i="121"/>
  <c r="T28" i="121"/>
  <c r="S28" i="121"/>
  <c r="R28" i="121"/>
  <c r="P28" i="121"/>
  <c r="O28" i="121"/>
  <c r="N28" i="121"/>
  <c r="M28" i="121"/>
  <c r="L28" i="121"/>
  <c r="K28" i="121"/>
  <c r="J28" i="121"/>
  <c r="H28" i="121"/>
  <c r="G28" i="121"/>
  <c r="F28" i="121"/>
  <c r="E28" i="121"/>
  <c r="D28" i="121"/>
  <c r="C28" i="121"/>
  <c r="B28" i="121"/>
  <c r="X27" i="121"/>
  <c r="W27" i="121"/>
  <c r="V27" i="121"/>
  <c r="U27" i="121"/>
  <c r="T27" i="121"/>
  <c r="S27" i="121"/>
  <c r="R27" i="121"/>
  <c r="P27" i="121"/>
  <c r="O27" i="121"/>
  <c r="N27" i="121"/>
  <c r="M27" i="121"/>
  <c r="L27" i="121"/>
  <c r="K27" i="121"/>
  <c r="J27" i="121"/>
  <c r="H27" i="121"/>
  <c r="G27" i="121"/>
  <c r="F27" i="121"/>
  <c r="E27" i="121"/>
  <c r="D27" i="121"/>
  <c r="C27" i="121"/>
  <c r="B27" i="121"/>
  <c r="X26" i="121"/>
  <c r="W26" i="121"/>
  <c r="V26" i="121"/>
  <c r="U26" i="121"/>
  <c r="T26" i="121"/>
  <c r="S26" i="121"/>
  <c r="R26" i="121"/>
  <c r="P26" i="121"/>
  <c r="O26" i="121"/>
  <c r="N26" i="121"/>
  <c r="M26" i="121"/>
  <c r="L26" i="121"/>
  <c r="K26" i="121"/>
  <c r="J26" i="121"/>
  <c r="H26" i="121"/>
  <c r="G26" i="121"/>
  <c r="F26" i="121"/>
  <c r="E26" i="121"/>
  <c r="D26" i="121"/>
  <c r="C26" i="121"/>
  <c r="B26" i="121"/>
  <c r="X22" i="121"/>
  <c r="W22" i="121"/>
  <c r="V22" i="121"/>
  <c r="U22" i="121"/>
  <c r="T22" i="121"/>
  <c r="S22" i="121"/>
  <c r="R22" i="121"/>
  <c r="P22" i="121"/>
  <c r="O22" i="121"/>
  <c r="N22" i="121"/>
  <c r="M22" i="121"/>
  <c r="L22" i="121"/>
  <c r="K22" i="121"/>
  <c r="J22" i="121"/>
  <c r="H22" i="121"/>
  <c r="G22" i="121"/>
  <c r="F22" i="121"/>
  <c r="E22" i="121"/>
  <c r="D22" i="121"/>
  <c r="C22" i="121"/>
  <c r="B22" i="121"/>
  <c r="X21" i="121"/>
  <c r="W21" i="121"/>
  <c r="V21" i="121"/>
  <c r="U21" i="121"/>
  <c r="T21" i="121"/>
  <c r="S21" i="121"/>
  <c r="R21" i="121"/>
  <c r="P21" i="121"/>
  <c r="O21" i="121"/>
  <c r="N21" i="121"/>
  <c r="M21" i="121"/>
  <c r="L21" i="121"/>
  <c r="K21" i="121"/>
  <c r="J21" i="121"/>
  <c r="H21" i="121"/>
  <c r="G21" i="121"/>
  <c r="F21" i="121"/>
  <c r="E21" i="121"/>
  <c r="D21" i="121"/>
  <c r="C21" i="121"/>
  <c r="B21" i="121"/>
  <c r="X20" i="121"/>
  <c r="W20" i="121"/>
  <c r="V20" i="121"/>
  <c r="U20" i="121"/>
  <c r="T20" i="121"/>
  <c r="S20" i="121"/>
  <c r="R20" i="121"/>
  <c r="P20" i="121"/>
  <c r="O20" i="121"/>
  <c r="N20" i="121"/>
  <c r="M20" i="121"/>
  <c r="L20" i="121"/>
  <c r="K20" i="121"/>
  <c r="J20" i="121"/>
  <c r="H20" i="121"/>
  <c r="G20" i="121"/>
  <c r="F20" i="121"/>
  <c r="E20" i="121"/>
  <c r="D20" i="121"/>
  <c r="C20" i="121"/>
  <c r="B20" i="121"/>
  <c r="X19" i="121"/>
  <c r="W19" i="121"/>
  <c r="V19" i="121"/>
  <c r="U19" i="121"/>
  <c r="T19" i="121"/>
  <c r="S19" i="121"/>
  <c r="R19" i="121"/>
  <c r="P19" i="121"/>
  <c r="O19" i="121"/>
  <c r="N19" i="121"/>
  <c r="M19" i="121"/>
  <c r="L19" i="121"/>
  <c r="K19" i="121"/>
  <c r="J19" i="121"/>
  <c r="H19" i="121"/>
  <c r="G19" i="121"/>
  <c r="F19" i="121"/>
  <c r="E19" i="121"/>
  <c r="D19" i="121"/>
  <c r="C19" i="121"/>
  <c r="B19" i="121"/>
  <c r="X18" i="121"/>
  <c r="W18" i="121"/>
  <c r="V18" i="121"/>
  <c r="U18" i="121"/>
  <c r="T18" i="121"/>
  <c r="S18" i="121"/>
  <c r="R18" i="121"/>
  <c r="P18" i="121"/>
  <c r="O18" i="121"/>
  <c r="N18" i="121"/>
  <c r="M18" i="121"/>
  <c r="L18" i="121"/>
  <c r="K18" i="121"/>
  <c r="J18" i="121"/>
  <c r="H18" i="121"/>
  <c r="G18" i="121"/>
  <c r="F18" i="121"/>
  <c r="E18" i="121"/>
  <c r="D18" i="121"/>
  <c r="C18" i="121"/>
  <c r="B18" i="121"/>
  <c r="X17" i="121"/>
  <c r="W17" i="121"/>
  <c r="V17" i="121"/>
  <c r="U17" i="121"/>
  <c r="T17" i="121"/>
  <c r="S17" i="121"/>
  <c r="R17" i="121"/>
  <c r="P17" i="121"/>
  <c r="O17" i="121"/>
  <c r="N17" i="121"/>
  <c r="M17" i="121"/>
  <c r="L17" i="121"/>
  <c r="K17" i="121"/>
  <c r="J17" i="121"/>
  <c r="H17" i="121"/>
  <c r="G17" i="121"/>
  <c r="F17" i="121"/>
  <c r="E17" i="121"/>
  <c r="D17" i="121"/>
  <c r="C17" i="121"/>
  <c r="B17" i="121"/>
  <c r="X13" i="121"/>
  <c r="W13" i="121"/>
  <c r="V13" i="121"/>
  <c r="U13" i="121"/>
  <c r="T13" i="121"/>
  <c r="S13" i="121"/>
  <c r="R13" i="121"/>
  <c r="P13" i="121"/>
  <c r="O13" i="121"/>
  <c r="N13" i="121"/>
  <c r="M13" i="121"/>
  <c r="L13" i="121"/>
  <c r="K13" i="121"/>
  <c r="J13" i="121"/>
  <c r="H13" i="121"/>
  <c r="G13" i="121"/>
  <c r="F13" i="121"/>
  <c r="E13" i="121"/>
  <c r="D13" i="121"/>
  <c r="C13" i="121"/>
  <c r="B13" i="121"/>
  <c r="X12" i="121"/>
  <c r="W12" i="121"/>
  <c r="V12" i="121"/>
  <c r="U12" i="121"/>
  <c r="T12" i="121"/>
  <c r="S12" i="121"/>
  <c r="R12" i="121"/>
  <c r="P12" i="121"/>
  <c r="O12" i="121"/>
  <c r="N12" i="121"/>
  <c r="M12" i="121"/>
  <c r="L12" i="121"/>
  <c r="K12" i="121"/>
  <c r="J12" i="121"/>
  <c r="H12" i="121"/>
  <c r="G12" i="121"/>
  <c r="F12" i="121"/>
  <c r="E12" i="121"/>
  <c r="D12" i="121"/>
  <c r="C12" i="121"/>
  <c r="B12" i="121"/>
  <c r="X11" i="121"/>
  <c r="W11" i="121"/>
  <c r="V11" i="121"/>
  <c r="U11" i="121"/>
  <c r="T11" i="121"/>
  <c r="S11" i="121"/>
  <c r="R11" i="121"/>
  <c r="P11" i="121"/>
  <c r="O11" i="121"/>
  <c r="N11" i="121"/>
  <c r="M11" i="121"/>
  <c r="L11" i="121"/>
  <c r="K11" i="121"/>
  <c r="J11" i="121"/>
  <c r="H11" i="121"/>
  <c r="G11" i="121"/>
  <c r="F11" i="121"/>
  <c r="E11" i="121"/>
  <c r="D11" i="121"/>
  <c r="C11" i="121"/>
  <c r="B11" i="121"/>
  <c r="X10" i="121"/>
  <c r="W10" i="121"/>
  <c r="V10" i="121"/>
  <c r="U10" i="121"/>
  <c r="T10" i="121"/>
  <c r="S10" i="121"/>
  <c r="R10" i="121"/>
  <c r="P10" i="121"/>
  <c r="O10" i="121"/>
  <c r="N10" i="121"/>
  <c r="M10" i="121"/>
  <c r="L10" i="121"/>
  <c r="K10" i="121"/>
  <c r="J10" i="121"/>
  <c r="H10" i="121"/>
  <c r="G10" i="121"/>
  <c r="F10" i="121"/>
  <c r="E10" i="121"/>
  <c r="D10" i="121"/>
  <c r="C10" i="121"/>
  <c r="B10" i="121"/>
  <c r="X9" i="121"/>
  <c r="W9" i="121"/>
  <c r="V9" i="121"/>
  <c r="U9" i="121"/>
  <c r="T9" i="121"/>
  <c r="S9" i="121"/>
  <c r="R9" i="121"/>
  <c r="P9" i="121"/>
  <c r="O9" i="121"/>
  <c r="N9" i="121"/>
  <c r="M9" i="121"/>
  <c r="L9" i="121"/>
  <c r="K9" i="121"/>
  <c r="J9" i="121"/>
  <c r="H9" i="121"/>
  <c r="G9" i="121"/>
  <c r="F9" i="121"/>
  <c r="E9" i="121"/>
  <c r="D9" i="121"/>
  <c r="C9" i="121"/>
  <c r="B9" i="121"/>
  <c r="X8" i="121"/>
  <c r="W8" i="121"/>
  <c r="V8" i="121"/>
  <c r="U8" i="121"/>
  <c r="T8" i="121"/>
  <c r="S8" i="121"/>
  <c r="R8" i="121"/>
  <c r="P8" i="121"/>
  <c r="O8" i="121"/>
  <c r="N8" i="121"/>
  <c r="M8" i="121"/>
  <c r="L8" i="121"/>
  <c r="K8" i="121"/>
  <c r="J8" i="121"/>
  <c r="H8" i="121"/>
  <c r="G8" i="121"/>
  <c r="F8" i="121"/>
  <c r="E8" i="121"/>
  <c r="D8" i="121"/>
  <c r="C8" i="121"/>
  <c r="B8" i="121"/>
  <c r="D650" i="5" l="1"/>
  <c r="D11" i="5" l="1"/>
  <c r="D19" i="5"/>
  <c r="D27" i="5"/>
  <c r="D35" i="5"/>
  <c r="D43" i="5"/>
  <c r="D51" i="5"/>
  <c r="D68" i="5"/>
  <c r="D84" i="5"/>
  <c r="D100" i="5"/>
  <c r="D116" i="5"/>
  <c r="D132" i="5"/>
  <c r="D148" i="5"/>
  <c r="D164" i="5"/>
  <c r="D180" i="5"/>
  <c r="D196" i="5"/>
  <c r="D212" i="5"/>
  <c r="D228" i="5"/>
  <c r="D244" i="5"/>
  <c r="D260" i="5"/>
  <c r="D276" i="5"/>
  <c r="D292" i="5"/>
  <c r="D308" i="5"/>
  <c r="D325" i="5"/>
  <c r="D340" i="5"/>
  <c r="D369" i="5"/>
  <c r="D389" i="5"/>
  <c r="D404" i="5"/>
  <c r="D433" i="5"/>
  <c r="D465" i="5"/>
  <c r="D497" i="5"/>
  <c r="D529" i="5"/>
  <c r="D614" i="5"/>
  <c r="D12" i="5"/>
  <c r="D20" i="5"/>
  <c r="D28" i="5"/>
  <c r="D36" i="5"/>
  <c r="D44" i="5"/>
  <c r="D52" i="5"/>
  <c r="D60" i="5"/>
  <c r="D73" i="5"/>
  <c r="D89" i="5"/>
  <c r="D105" i="5"/>
  <c r="D121" i="5"/>
  <c r="D137" i="5"/>
  <c r="D153" i="5"/>
  <c r="D169" i="5"/>
  <c r="D185" i="5"/>
  <c r="D201" i="5"/>
  <c r="D217" i="5"/>
  <c r="D233" i="5"/>
  <c r="D249" i="5"/>
  <c r="D265" i="5"/>
  <c r="D281" i="5"/>
  <c r="D297" i="5"/>
  <c r="D313" i="5"/>
  <c r="D326" i="5"/>
  <c r="D346" i="5"/>
  <c r="D375" i="5"/>
  <c r="D390" i="5"/>
  <c r="D410" i="5"/>
  <c r="D444" i="5"/>
  <c r="D476" i="5"/>
  <c r="D508" i="5"/>
  <c r="D558" i="5"/>
  <c r="D628" i="5"/>
  <c r="D14" i="5"/>
  <c r="D22" i="5"/>
  <c r="D30" i="5"/>
  <c r="D38" i="5"/>
  <c r="D46" i="5"/>
  <c r="D54" i="5"/>
  <c r="D62" i="5"/>
  <c r="D78" i="5"/>
  <c r="D94" i="5"/>
  <c r="D110" i="5"/>
  <c r="D126" i="5"/>
  <c r="D142" i="5"/>
  <c r="D158" i="5"/>
  <c r="D174" i="5"/>
  <c r="D190" i="5"/>
  <c r="D206" i="5"/>
  <c r="D222" i="5"/>
  <c r="D238" i="5"/>
  <c r="D254" i="5"/>
  <c r="D270" i="5"/>
  <c r="D286" i="5"/>
  <c r="D302" i="5"/>
  <c r="D318" i="5"/>
  <c r="D332" i="5"/>
  <c r="D354" i="5"/>
  <c r="D382" i="5"/>
  <c r="D396" i="5"/>
  <c r="D418" i="5"/>
  <c r="D454" i="5"/>
  <c r="D486" i="5"/>
  <c r="D518" i="5"/>
  <c r="D572" i="5"/>
  <c r="D642" i="5"/>
  <c r="D59" i="5"/>
  <c r="D9" i="5"/>
  <c r="D17" i="5"/>
  <c r="D25" i="5"/>
  <c r="D33" i="5"/>
  <c r="D41" i="5"/>
  <c r="D49" i="5"/>
  <c r="D57" i="5"/>
  <c r="D67" i="5"/>
  <c r="D83" i="5"/>
  <c r="D99" i="5"/>
  <c r="D115" i="5"/>
  <c r="D131" i="5"/>
  <c r="D147" i="5"/>
  <c r="D163" i="5"/>
  <c r="D179" i="5"/>
  <c r="D195" i="5"/>
  <c r="D211" i="5"/>
  <c r="D227" i="5"/>
  <c r="D243" i="5"/>
  <c r="D259" i="5"/>
  <c r="D275" i="5"/>
  <c r="D291" i="5"/>
  <c r="D307" i="5"/>
  <c r="D319" i="5"/>
  <c r="D333" i="5"/>
  <c r="D361" i="5"/>
  <c r="D383" i="5"/>
  <c r="D397" i="5"/>
  <c r="D425" i="5"/>
  <c r="D455" i="5"/>
  <c r="D487" i="5"/>
  <c r="D519" i="5"/>
  <c r="D586" i="5"/>
  <c r="D686" i="5"/>
  <c r="D7" i="5"/>
  <c r="D10" i="5"/>
  <c r="D15" i="5"/>
  <c r="D18" i="5"/>
  <c r="D23" i="5"/>
  <c r="D26" i="5"/>
  <c r="D31" i="5"/>
  <c r="D34" i="5"/>
  <c r="D39" i="5"/>
  <c r="D42" i="5"/>
  <c r="D47" i="5"/>
  <c r="D50" i="5"/>
  <c r="D55" i="5"/>
  <c r="D58" i="5"/>
  <c r="D70" i="5"/>
  <c r="D75" i="5"/>
  <c r="D86" i="5"/>
  <c r="D91" i="5"/>
  <c r="D102" i="5"/>
  <c r="D107" i="5"/>
  <c r="D118" i="5"/>
  <c r="D123" i="5"/>
  <c r="D134" i="5"/>
  <c r="D139" i="5"/>
  <c r="D150" i="5"/>
  <c r="D155" i="5"/>
  <c r="D166" i="5"/>
  <c r="D171" i="5"/>
  <c r="D182" i="5"/>
  <c r="D187" i="5"/>
  <c r="D198" i="5"/>
  <c r="D203" i="5"/>
  <c r="D214" i="5"/>
  <c r="D219" i="5"/>
  <c r="D230" i="5"/>
  <c r="D235" i="5"/>
  <c r="D246" i="5"/>
  <c r="D251" i="5"/>
  <c r="D262" i="5"/>
  <c r="D267" i="5"/>
  <c r="D278" i="5"/>
  <c r="D283" i="5"/>
  <c r="D294" i="5"/>
  <c r="D299" i="5"/>
  <c r="D310" i="5"/>
  <c r="D315" i="5"/>
  <c r="D329" i="5"/>
  <c r="D343" i="5"/>
  <c r="D350" i="5"/>
  <c r="D357" i="5"/>
  <c r="D364" i="5"/>
  <c r="D378" i="5"/>
  <c r="D393" i="5"/>
  <c r="D407" i="5"/>
  <c r="D414" i="5"/>
  <c r="D421" i="5"/>
  <c r="D428" i="5"/>
  <c r="D438" i="5"/>
  <c r="D449" i="5"/>
  <c r="D470" i="5"/>
  <c r="D481" i="5"/>
  <c r="D502" i="5"/>
  <c r="D513" i="5"/>
  <c r="D550" i="5"/>
  <c r="D564" i="5"/>
  <c r="D578" i="5"/>
  <c r="D678" i="5"/>
  <c r="D692" i="5"/>
  <c r="D8" i="5"/>
  <c r="D13" i="5"/>
  <c r="D16" i="5"/>
  <c r="D21" i="5"/>
  <c r="D24" i="5"/>
  <c r="D29" i="5"/>
  <c r="D32" i="5"/>
  <c r="D37" i="5"/>
  <c r="D40" i="5"/>
  <c r="D45" i="5"/>
  <c r="D48" i="5"/>
  <c r="D53" i="5"/>
  <c r="D56" i="5"/>
  <c r="D61" i="5"/>
  <c r="D65" i="5"/>
  <c r="D76" i="5"/>
  <c r="D81" i="5"/>
  <c r="D92" i="5"/>
  <c r="D97" i="5"/>
  <c r="D108" i="5"/>
  <c r="D113" i="5"/>
  <c r="D124" i="5"/>
  <c r="D129" i="5"/>
  <c r="D140" i="5"/>
  <c r="D145" i="5"/>
  <c r="D156" i="5"/>
  <c r="D161" i="5"/>
  <c r="D172" i="5"/>
  <c r="D177" i="5"/>
  <c r="D188" i="5"/>
  <c r="D193" i="5"/>
  <c r="D204" i="5"/>
  <c r="D209" i="5"/>
  <c r="D220" i="5"/>
  <c r="D225" i="5"/>
  <c r="D236" i="5"/>
  <c r="D241" i="5"/>
  <c r="D252" i="5"/>
  <c r="D257" i="5"/>
  <c r="D268" i="5"/>
  <c r="D273" i="5"/>
  <c r="D284" i="5"/>
  <c r="D289" i="5"/>
  <c r="D300" i="5"/>
  <c r="D305" i="5"/>
  <c r="D316" i="5"/>
  <c r="D322" i="5"/>
  <c r="D337" i="5"/>
  <c r="D351" i="5"/>
  <c r="D358" i="5"/>
  <c r="D365" i="5"/>
  <c r="D372" i="5"/>
  <c r="D386" i="5"/>
  <c r="D401" i="5"/>
  <c r="D415" i="5"/>
  <c r="D422" i="5"/>
  <c r="D429" i="5"/>
  <c r="D439" i="5"/>
  <c r="D460" i="5"/>
  <c r="D471" i="5"/>
  <c r="D492" i="5"/>
  <c r="D503" i="5"/>
  <c r="D524" i="5"/>
  <c r="D622" i="5"/>
  <c r="D636" i="5"/>
  <c r="D699" i="5"/>
  <c r="D697" i="5"/>
  <c r="D695" i="5"/>
  <c r="D693" i="5"/>
  <c r="D691" i="5"/>
  <c r="D689" i="5"/>
  <c r="D687" i="5"/>
  <c r="D685" i="5"/>
  <c r="D683" i="5"/>
  <c r="D681" i="5"/>
  <c r="D679" i="5"/>
  <c r="D677" i="5"/>
  <c r="D675" i="5"/>
  <c r="D673" i="5"/>
  <c r="D671" i="5"/>
  <c r="D669" i="5"/>
  <c r="D667" i="5"/>
  <c r="D665" i="5"/>
  <c r="D663" i="5"/>
  <c r="D661" i="5"/>
  <c r="D659" i="5"/>
  <c r="D657" i="5"/>
  <c r="D655" i="5"/>
  <c r="D653" i="5"/>
  <c r="D651" i="5"/>
  <c r="D649" i="5"/>
  <c r="D647" i="5"/>
  <c r="D645" i="5"/>
  <c r="D643" i="5"/>
  <c r="D641" i="5"/>
  <c r="D639" i="5"/>
  <c r="D637" i="5"/>
  <c r="D635" i="5"/>
  <c r="D633" i="5"/>
  <c r="D631" i="5"/>
  <c r="D629" i="5"/>
  <c r="D627" i="5"/>
  <c r="D625" i="5"/>
  <c r="D623" i="5"/>
  <c r="D621" i="5"/>
  <c r="D619" i="5"/>
  <c r="D617" i="5"/>
  <c r="D615" i="5"/>
  <c r="D613" i="5"/>
  <c r="D611" i="5"/>
  <c r="D609" i="5"/>
  <c r="D607" i="5"/>
  <c r="D605" i="5"/>
  <c r="D603" i="5"/>
  <c r="D601" i="5"/>
  <c r="D599" i="5"/>
  <c r="D597" i="5"/>
  <c r="D595" i="5"/>
  <c r="D593" i="5"/>
  <c r="D591" i="5"/>
  <c r="D589" i="5"/>
  <c r="D587" i="5"/>
  <c r="D585" i="5"/>
  <c r="D583" i="5"/>
  <c r="D581" i="5"/>
  <c r="D579" i="5"/>
  <c r="D577" i="5"/>
  <c r="D575" i="5"/>
  <c r="D573" i="5"/>
  <c r="D571" i="5"/>
  <c r="D569" i="5"/>
  <c r="D567" i="5"/>
  <c r="D565" i="5"/>
  <c r="D563" i="5"/>
  <c r="D561" i="5"/>
  <c r="D559" i="5"/>
  <c r="D557" i="5"/>
  <c r="D555" i="5"/>
  <c r="D553" i="5"/>
  <c r="D551" i="5"/>
  <c r="D549" i="5"/>
  <c r="D547" i="5"/>
  <c r="D545" i="5"/>
  <c r="D543" i="5"/>
  <c r="D541" i="5"/>
  <c r="D539" i="5"/>
  <c r="D537" i="5"/>
  <c r="D535" i="5"/>
  <c r="D533" i="5"/>
  <c r="D531" i="5"/>
  <c r="D696" i="5"/>
  <c r="D688" i="5"/>
  <c r="D680" i="5"/>
  <c r="D672" i="5"/>
  <c r="D664" i="5"/>
  <c r="D656" i="5"/>
  <c r="D648" i="5"/>
  <c r="D640" i="5"/>
  <c r="D632" i="5"/>
  <c r="D624" i="5"/>
  <c r="D616" i="5"/>
  <c r="D608" i="5"/>
  <c r="D600" i="5"/>
  <c r="D592" i="5"/>
  <c r="D584" i="5"/>
  <c r="D576" i="5"/>
  <c r="D568" i="5"/>
  <c r="D560" i="5"/>
  <c r="D552" i="5"/>
  <c r="D544" i="5"/>
  <c r="D536" i="5"/>
  <c r="D698" i="5"/>
  <c r="D684" i="5"/>
  <c r="D670" i="5"/>
  <c r="D666" i="5"/>
  <c r="D652" i="5"/>
  <c r="D638" i="5"/>
  <c r="D634" i="5"/>
  <c r="D620" i="5"/>
  <c r="D606" i="5"/>
  <c r="D602" i="5"/>
  <c r="D588" i="5"/>
  <c r="D574" i="5"/>
  <c r="D570" i="5"/>
  <c r="D556" i="5"/>
  <c r="D542" i="5"/>
  <c r="D538" i="5"/>
  <c r="D528" i="5"/>
  <c r="D523" i="5"/>
  <c r="D520" i="5"/>
  <c r="D515" i="5"/>
  <c r="D512" i="5"/>
  <c r="D507" i="5"/>
  <c r="D504" i="5"/>
  <c r="D499" i="5"/>
  <c r="D496" i="5"/>
  <c r="D491" i="5"/>
  <c r="D488" i="5"/>
  <c r="D483" i="5"/>
  <c r="D480" i="5"/>
  <c r="D475" i="5"/>
  <c r="D472" i="5"/>
  <c r="D467" i="5"/>
  <c r="D464" i="5"/>
  <c r="D459" i="5"/>
  <c r="D456" i="5"/>
  <c r="D451" i="5"/>
  <c r="D448" i="5"/>
  <c r="D443" i="5"/>
  <c r="D440" i="5"/>
  <c r="D435" i="5"/>
  <c r="D432" i="5"/>
  <c r="D427" i="5"/>
  <c r="D424" i="5"/>
  <c r="D419" i="5"/>
  <c r="D416" i="5"/>
  <c r="D411" i="5"/>
  <c r="D408" i="5"/>
  <c r="D403" i="5"/>
  <c r="D400" i="5"/>
  <c r="D395" i="5"/>
  <c r="D392" i="5"/>
  <c r="D387" i="5"/>
  <c r="D384" i="5"/>
  <c r="D379" i="5"/>
  <c r="D376" i="5"/>
  <c r="D371" i="5"/>
  <c r="D368" i="5"/>
  <c r="D363" i="5"/>
  <c r="D360" i="5"/>
  <c r="D355" i="5"/>
  <c r="D352" i="5"/>
  <c r="D347" i="5"/>
  <c r="D344" i="5"/>
  <c r="D339" i="5"/>
  <c r="D336" i="5"/>
  <c r="D331" i="5"/>
  <c r="D328" i="5"/>
  <c r="D323" i="5"/>
  <c r="D320" i="5"/>
  <c r="D694" i="5"/>
  <c r="D690" i="5"/>
  <c r="D676" i="5"/>
  <c r="D662" i="5"/>
  <c r="D658" i="5"/>
  <c r="D644" i="5"/>
  <c r="D630" i="5"/>
  <c r="D626" i="5"/>
  <c r="D612" i="5"/>
  <c r="D598" i="5"/>
  <c r="D594" i="5"/>
  <c r="D580" i="5"/>
  <c r="D566" i="5"/>
  <c r="D562" i="5"/>
  <c r="D548" i="5"/>
  <c r="D534" i="5"/>
  <c r="D530" i="5"/>
  <c r="D525" i="5"/>
  <c r="D522" i="5"/>
  <c r="D517" i="5"/>
  <c r="D514" i="5"/>
  <c r="D509" i="5"/>
  <c r="D506" i="5"/>
  <c r="D501" i="5"/>
  <c r="D498" i="5"/>
  <c r="D493" i="5"/>
  <c r="D490" i="5"/>
  <c r="D485" i="5"/>
  <c r="D482" i="5"/>
  <c r="D477" i="5"/>
  <c r="D474" i="5"/>
  <c r="D469" i="5"/>
  <c r="D466" i="5"/>
  <c r="D461" i="5"/>
  <c r="D458" i="5"/>
  <c r="D453" i="5"/>
  <c r="D450" i="5"/>
  <c r="D445" i="5"/>
  <c r="D442" i="5"/>
  <c r="D437" i="5"/>
  <c r="D434" i="5"/>
  <c r="D682" i="5"/>
  <c r="D668" i="5"/>
  <c r="D654" i="5"/>
  <c r="D618" i="5"/>
  <c r="D604" i="5"/>
  <c r="D590" i="5"/>
  <c r="D554" i="5"/>
  <c r="D540" i="5"/>
  <c r="D527" i="5"/>
  <c r="D516" i="5"/>
  <c r="D511" i="5"/>
  <c r="D500" i="5"/>
  <c r="D495" i="5"/>
  <c r="D484" i="5"/>
  <c r="D479" i="5"/>
  <c r="D468" i="5"/>
  <c r="D463" i="5"/>
  <c r="D452" i="5"/>
  <c r="D447" i="5"/>
  <c r="D436" i="5"/>
  <c r="D431" i="5"/>
  <c r="D420" i="5"/>
  <c r="D417" i="5"/>
  <c r="D413" i="5"/>
  <c r="D406" i="5"/>
  <c r="D402" i="5"/>
  <c r="D399" i="5"/>
  <c r="D388" i="5"/>
  <c r="D385" i="5"/>
  <c r="D381" i="5"/>
  <c r="D374" i="5"/>
  <c r="D370" i="5"/>
  <c r="D367" i="5"/>
  <c r="D356" i="5"/>
  <c r="D353" i="5"/>
  <c r="D349" i="5"/>
  <c r="D342" i="5"/>
  <c r="D338" i="5"/>
  <c r="D335" i="5"/>
  <c r="D324" i="5"/>
  <c r="D321" i="5"/>
  <c r="D317" i="5"/>
  <c r="D312" i="5"/>
  <c r="D309" i="5"/>
  <c r="D304" i="5"/>
  <c r="D301" i="5"/>
  <c r="D296" i="5"/>
  <c r="D293" i="5"/>
  <c r="D288" i="5"/>
  <c r="D285" i="5"/>
  <c r="D280" i="5"/>
  <c r="D277" i="5"/>
  <c r="D272" i="5"/>
  <c r="D269" i="5"/>
  <c r="D264" i="5"/>
  <c r="D261" i="5"/>
  <c r="D256" i="5"/>
  <c r="D253" i="5"/>
  <c r="D248" i="5"/>
  <c r="D245" i="5"/>
  <c r="D240" i="5"/>
  <c r="D237" i="5"/>
  <c r="D232" i="5"/>
  <c r="D229" i="5"/>
  <c r="D224" i="5"/>
  <c r="D221" i="5"/>
  <c r="D216" i="5"/>
  <c r="D213" i="5"/>
  <c r="D208" i="5"/>
  <c r="D205" i="5"/>
  <c r="D200" i="5"/>
  <c r="D197" i="5"/>
  <c r="D192" i="5"/>
  <c r="D189" i="5"/>
  <c r="D184" i="5"/>
  <c r="D181" i="5"/>
  <c r="D176" i="5"/>
  <c r="D173" i="5"/>
  <c r="D168" i="5"/>
  <c r="D165" i="5"/>
  <c r="D160" i="5"/>
  <c r="D157" i="5"/>
  <c r="D152" i="5"/>
  <c r="D149" i="5"/>
  <c r="D144" i="5"/>
  <c r="D141" i="5"/>
  <c r="D136" i="5"/>
  <c r="D133" i="5"/>
  <c r="D128" i="5"/>
  <c r="D125" i="5"/>
  <c r="D120" i="5"/>
  <c r="D117" i="5"/>
  <c r="D112" i="5"/>
  <c r="D109" i="5"/>
  <c r="D104" i="5"/>
  <c r="D101" i="5"/>
  <c r="D96" i="5"/>
  <c r="D93" i="5"/>
  <c r="D88" i="5"/>
  <c r="D85" i="5"/>
  <c r="D80" i="5"/>
  <c r="D77" i="5"/>
  <c r="D72" i="5"/>
  <c r="D69" i="5"/>
  <c r="D64" i="5"/>
  <c r="D674" i="5"/>
  <c r="D660" i="5"/>
  <c r="D646" i="5"/>
  <c r="D610" i="5"/>
  <c r="D596" i="5"/>
  <c r="D582" i="5"/>
  <c r="D546" i="5"/>
  <c r="D532" i="5"/>
  <c r="D526" i="5"/>
  <c r="D521" i="5"/>
  <c r="D510" i="5"/>
  <c r="D505" i="5"/>
  <c r="D494" i="5"/>
  <c r="D489" i="5"/>
  <c r="D478" i="5"/>
  <c r="D473" i="5"/>
  <c r="D462" i="5"/>
  <c r="D457" i="5"/>
  <c r="D446" i="5"/>
  <c r="D441" i="5"/>
  <c r="D430" i="5"/>
  <c r="D426" i="5"/>
  <c r="D423" i="5"/>
  <c r="D412" i="5"/>
  <c r="D409" i="5"/>
  <c r="D405" i="5"/>
  <c r="D398" i="5"/>
  <c r="D394" i="5"/>
  <c r="D391" i="5"/>
  <c r="D380" i="5"/>
  <c r="D377" i="5"/>
  <c r="D373" i="5"/>
  <c r="D366" i="5"/>
  <c r="D362" i="5"/>
  <c r="D359" i="5"/>
  <c r="D348" i="5"/>
  <c r="D345" i="5"/>
  <c r="D341" i="5"/>
  <c r="D334" i="5"/>
  <c r="D330" i="5"/>
  <c r="D327" i="5"/>
  <c r="D314" i="5"/>
  <c r="D311" i="5"/>
  <c r="D306" i="5"/>
  <c r="D303" i="5"/>
  <c r="D298" i="5"/>
  <c r="D295" i="5"/>
  <c r="D290" i="5"/>
  <c r="D287" i="5"/>
  <c r="D282" i="5"/>
  <c r="D279" i="5"/>
  <c r="D274" i="5"/>
  <c r="D271" i="5"/>
  <c r="D266" i="5"/>
  <c r="D263" i="5"/>
  <c r="D258" i="5"/>
  <c r="D255" i="5"/>
  <c r="D250" i="5"/>
  <c r="D247" i="5"/>
  <c r="D242" i="5"/>
  <c r="D239" i="5"/>
  <c r="D234" i="5"/>
  <c r="D231" i="5"/>
  <c r="D226" i="5"/>
  <c r="D223" i="5"/>
  <c r="D218" i="5"/>
  <c r="D215" i="5"/>
  <c r="D210" i="5"/>
  <c r="D207" i="5"/>
  <c r="D202" i="5"/>
  <c r="D199" i="5"/>
  <c r="D194" i="5"/>
  <c r="D191" i="5"/>
  <c r="D186" i="5"/>
  <c r="D183" i="5"/>
  <c r="D178" i="5"/>
  <c r="D175" i="5"/>
  <c r="D170" i="5"/>
  <c r="D167" i="5"/>
  <c r="D162" i="5"/>
  <c r="D159" i="5"/>
  <c r="D154" i="5"/>
  <c r="D151" i="5"/>
  <c r="D146" i="5"/>
  <c r="D143" i="5"/>
  <c r="D138" i="5"/>
  <c r="D135" i="5"/>
  <c r="D130" i="5"/>
  <c r="D127" i="5"/>
  <c r="D122" i="5"/>
  <c r="D119" i="5"/>
  <c r="D114" i="5"/>
  <c r="D111" i="5"/>
  <c r="D106" i="5"/>
  <c r="D103" i="5"/>
  <c r="D98" i="5"/>
  <c r="D95" i="5"/>
  <c r="D90" i="5"/>
  <c r="D87" i="5"/>
  <c r="D82" i="5"/>
  <c r="D79" i="5"/>
  <c r="D74" i="5"/>
  <c r="D71" i="5"/>
  <c r="D66" i="5"/>
  <c r="D63" i="5"/>
</calcChain>
</file>

<file path=xl/sharedStrings.xml><?xml version="1.0" encoding="utf-8"?>
<sst xmlns="http://schemas.openxmlformats.org/spreadsheetml/2006/main" count="2074" uniqueCount="33">
  <si>
    <t>FASES DA LUA</t>
  </si>
  <si>
    <t>JANEIRO</t>
  </si>
  <si>
    <t>Dom</t>
  </si>
  <si>
    <t>ABRIL</t>
  </si>
  <si>
    <t>JULHO</t>
  </si>
  <si>
    <t>OUTUBRO</t>
  </si>
  <si>
    <t>Seg</t>
  </si>
  <si>
    <t>Ter</t>
  </si>
  <si>
    <t>Qua</t>
  </si>
  <si>
    <t>Qui</t>
  </si>
  <si>
    <t>Sex</t>
  </si>
  <si>
    <t>Sab</t>
  </si>
  <si>
    <t>FEVEREIRO</t>
  </si>
  <si>
    <t>MAIO</t>
  </si>
  <si>
    <t>AGOSTO</t>
  </si>
  <si>
    <t>NOVEMBRO</t>
  </si>
  <si>
    <t>MARÇO</t>
  </si>
  <si>
    <t>JUNHO</t>
  </si>
  <si>
    <t>SETEMBRO</t>
  </si>
  <si>
    <t>DEZEMBRO</t>
  </si>
  <si>
    <t xml:space="preserve"> </t>
  </si>
  <si>
    <t>DADOS DE FASES DA LUA</t>
  </si>
  <si>
    <r>
      <rPr>
        <vertAlign val="superscript"/>
        <sz val="10"/>
        <rFont val="Century Gothic"/>
        <family val="2"/>
        <scheme val="minor"/>
      </rPr>
      <t>1</t>
    </r>
    <r>
      <rPr>
        <sz val="10"/>
        <rFont val="Century Gothic"/>
        <family val="2"/>
        <scheme val="minor"/>
      </rPr>
      <t xml:space="preserve"> Hora Ajustada Calculada para MST (-7:00 UTC) </t>
    </r>
  </si>
  <si>
    <r>
      <rPr>
        <vertAlign val="superscript"/>
        <sz val="10"/>
        <rFont val="Century Gothic"/>
        <family val="2"/>
        <scheme val="minor"/>
      </rPr>
      <t>2</t>
    </r>
    <r>
      <rPr>
        <sz val="10"/>
        <rFont val="Century Gothic"/>
        <family val="2"/>
        <scheme val="minor"/>
      </rPr>
      <t xml:space="preserve"> Dados técnicos em https://aa.usno.navy.mil/data/docs/MoonPhase.php</t>
    </r>
  </si>
  <si>
    <t>Data/Hora (UTC)*</t>
  </si>
  <si>
    <r>
      <t>Hora Ajustada</t>
    </r>
    <r>
      <rPr>
        <vertAlign val="superscript"/>
        <sz val="10"/>
        <color theme="0"/>
        <rFont val="Century Gothic"/>
        <family val="2"/>
        <scheme val="minor"/>
      </rPr>
      <t>1</t>
    </r>
  </si>
  <si>
    <t>Data</t>
  </si>
  <si>
    <r>
      <t>Fase da Lua</t>
    </r>
    <r>
      <rPr>
        <vertAlign val="superscript"/>
        <sz val="10"/>
        <color theme="0"/>
        <rFont val="Century Gothic"/>
        <family val="2"/>
        <scheme val="minor"/>
      </rPr>
      <t>2</t>
    </r>
  </si>
  <si>
    <t>Primeiro Trimestre</t>
  </si>
  <si>
    <t>Lua Cheia</t>
  </si>
  <si>
    <t>Último Trimestre</t>
  </si>
  <si>
    <t>Lua Nova</t>
  </si>
  <si>
    <t>Anos Disponíveis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</si>
</sst>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mm/dd/yyyy;@"/>
    <numFmt numFmtId="167" formatCode="d"/>
    <numFmt numFmtId="168" formatCode="mmmm"/>
  </numFmts>
  <fonts count="34" x14ac:knownFonts="1">
    <font>
      <sz val="10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sz val="48"/>
      <color theme="1" tint="0.249977111117893"/>
      <name val="Tw Cen MT"/>
      <family val="2"/>
      <scheme val="major"/>
    </font>
    <font>
      <sz val="10"/>
      <color theme="1" tint="0.249977111117893"/>
      <name val="Tw Cen MT"/>
      <family val="2"/>
      <scheme val="major"/>
    </font>
    <font>
      <sz val="64"/>
      <color theme="1" tint="0.249977111117893"/>
      <name val="Tw Cen MT"/>
      <family val="2"/>
      <scheme val="major"/>
    </font>
    <font>
      <sz val="10"/>
      <name val="Century Gothic"/>
      <family val="2"/>
      <scheme val="minor"/>
    </font>
    <font>
      <sz val="48"/>
      <color theme="0"/>
      <name val="Tw Cen MT"/>
      <family val="2"/>
      <scheme val="major"/>
    </font>
    <font>
      <sz val="10"/>
      <color theme="0"/>
      <name val="Century Gothic"/>
      <family val="2"/>
      <scheme val="minor"/>
    </font>
    <font>
      <sz val="48"/>
      <color theme="0"/>
      <name val="Tw Cen MT"/>
      <family val="2"/>
    </font>
    <font>
      <sz val="54"/>
      <color theme="0"/>
      <name val="Tw Cen MT"/>
      <family val="2"/>
      <scheme val="major"/>
    </font>
    <font>
      <sz val="26"/>
      <color theme="3" tint="-0.499984740745262"/>
      <name val="Tw Cen MT"/>
      <family val="2"/>
      <scheme val="major"/>
    </font>
    <font>
      <sz val="10"/>
      <color theme="3" tint="-0.499984740745262"/>
      <name val="Century Gothic"/>
      <family val="2"/>
      <scheme val="minor"/>
    </font>
    <font>
      <sz val="28"/>
      <color theme="3" tint="-0.499984740745262"/>
      <name val="Tw Cen MT"/>
      <family val="2"/>
      <scheme val="major"/>
    </font>
    <font>
      <vertAlign val="superscript"/>
      <sz val="10"/>
      <color theme="0"/>
      <name val="Century Gothic"/>
      <family val="2"/>
      <scheme val="minor"/>
    </font>
    <font>
      <vertAlign val="superscript"/>
      <sz val="10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8"/>
      <color theme="3"/>
      <name val="Tw Cen MT"/>
      <family val="2"/>
      <scheme val="major"/>
    </font>
    <font>
      <b/>
      <sz val="15"/>
      <color theme="3"/>
      <name val="Century Gothic"/>
      <family val="2"/>
      <scheme val="minor"/>
    </font>
    <font>
      <b/>
      <sz val="13"/>
      <color theme="3"/>
      <name val="Century Gothic"/>
      <family val="2"/>
      <scheme val="minor"/>
    </font>
    <font>
      <b/>
      <sz val="11"/>
      <color theme="3"/>
      <name val="Century Gothic"/>
      <family val="2"/>
      <scheme val="min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2" fillId="0" borderId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21" fillId="0" borderId="16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17" applyNumberFormat="0" applyAlignment="0" applyProtection="0"/>
    <xf numFmtId="0" fontId="26" fillId="9" borderId="18" applyNumberFormat="0" applyAlignment="0" applyProtection="0"/>
    <xf numFmtId="0" fontId="27" fillId="9" borderId="17" applyNumberFormat="0" applyAlignment="0" applyProtection="0"/>
    <xf numFmtId="0" fontId="28" fillId="0" borderId="19" applyNumberFormat="0" applyFill="0" applyAlignment="0" applyProtection="0"/>
    <xf numFmtId="0" fontId="29" fillId="10" borderId="20" applyNumberFormat="0" applyAlignment="0" applyProtection="0"/>
    <xf numFmtId="0" fontId="30" fillId="0" borderId="0" applyNumberFormat="0" applyFill="0" applyBorder="0" applyAlignment="0" applyProtection="0"/>
    <xf numFmtId="0" fontId="17" fillId="11" borderId="21" applyNumberFormat="0" applyFont="0" applyAlignment="0" applyProtection="0"/>
    <xf numFmtId="0" fontId="31" fillId="0" borderId="0" applyNumberFormat="0" applyFill="0" applyBorder="0" applyAlignment="0" applyProtection="0"/>
    <xf numFmtId="0" fontId="32" fillId="0" borderId="22" applyNumberFormat="0" applyFill="0" applyAlignment="0" applyProtection="0"/>
    <xf numFmtId="0" fontId="33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45">
    <xf numFmtId="0" fontId="0" fillId="0" borderId="0" xfId="0"/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 indent="2"/>
    </xf>
    <xf numFmtId="0" fontId="10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horizontal="left" vertical="top"/>
    </xf>
    <xf numFmtId="0" fontId="8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top"/>
    </xf>
    <xf numFmtId="0" fontId="5" fillId="3" borderId="7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vertical="top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14" fontId="3" fillId="0" borderId="0" xfId="0" applyNumberFormat="1" applyFont="1" applyFill="1" applyBorder="1" applyAlignment="1">
      <alignment horizontal="left" vertical="top"/>
    </xf>
    <xf numFmtId="14" fontId="7" fillId="0" borderId="0" xfId="0" applyNumberFormat="1" applyFont="1" applyAlignment="1">
      <alignment horizontal="center" vertical="center"/>
    </xf>
    <xf numFmtId="14" fontId="14" fillId="0" borderId="9" xfId="0" applyNumberFormat="1" applyFont="1" applyFill="1" applyBorder="1" applyAlignment="1">
      <alignment horizontal="left" vertical="top"/>
    </xf>
    <xf numFmtId="14" fontId="9" fillId="4" borderId="12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left" vertical="top"/>
    </xf>
    <xf numFmtId="167" fontId="3" fillId="2" borderId="3" xfId="0" applyNumberFormat="1" applyFont="1" applyFill="1" applyBorder="1" applyAlignment="1">
      <alignment horizontal="left" vertical="top"/>
    </xf>
    <xf numFmtId="167" fontId="3" fillId="2" borderId="4" xfId="0" applyNumberFormat="1" applyFont="1" applyFill="1" applyBorder="1" applyAlignment="1">
      <alignment horizontal="left" vertical="top"/>
    </xf>
    <xf numFmtId="167" fontId="3" fillId="2" borderId="5" xfId="0" applyNumberFormat="1" applyFont="1" applyFill="1" applyBorder="1" applyAlignment="1">
      <alignment horizontal="left" vertical="top"/>
    </xf>
    <xf numFmtId="167" fontId="3" fillId="2" borderId="2" xfId="0" applyNumberFormat="1" applyFont="1" applyFill="1" applyBorder="1" applyAlignment="1">
      <alignment horizontal="left" vertical="top"/>
    </xf>
    <xf numFmtId="167" fontId="3" fillId="2" borderId="6" xfId="0" applyNumberFormat="1" applyFont="1" applyFill="1" applyBorder="1" applyAlignment="1">
      <alignment horizontal="left" vertical="top"/>
    </xf>
    <xf numFmtId="22" fontId="9" fillId="4" borderId="11" xfId="0" applyNumberFormat="1" applyFont="1" applyFill="1" applyBorder="1" applyAlignment="1">
      <alignment horizontal="center" vertical="center"/>
    </xf>
    <xf numFmtId="22" fontId="9" fillId="4" borderId="12" xfId="0" applyNumberFormat="1" applyFont="1" applyFill="1" applyBorder="1" applyAlignment="1">
      <alignment horizontal="center" vertical="center"/>
    </xf>
    <xf numFmtId="22" fontId="7" fillId="0" borderId="0" xfId="0" applyNumberFormat="1" applyFont="1" applyAlignment="1">
      <alignment horizontal="center" vertical="center"/>
    </xf>
    <xf numFmtId="0" fontId="9" fillId="4" borderId="13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/>
    </xf>
    <xf numFmtId="168" fontId="12" fillId="0" borderId="10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left" vertical="top" indent="2"/>
    </xf>
  </cellXfs>
  <cellStyles count="48">
    <cellStyle name="20% - Ênfase1" xfId="25" builtinId="30" customBuiltin="1"/>
    <cellStyle name="20% - Ênfase2" xfId="29" builtinId="34" customBuiltin="1"/>
    <cellStyle name="20% - Ênfase3" xfId="33" builtinId="38" customBuiltin="1"/>
    <cellStyle name="20% - Ênfase4" xfId="37" builtinId="42" customBuiltin="1"/>
    <cellStyle name="20% - Ênfase5" xfId="41" builtinId="46" customBuiltin="1"/>
    <cellStyle name="20% - Ênfase6" xfId="45" builtinId="50" customBuiltin="1"/>
    <cellStyle name="40% - Ênfase1" xfId="26" builtinId="31" customBuiltin="1"/>
    <cellStyle name="40% - Ênfase2" xfId="30" builtinId="35" customBuiltin="1"/>
    <cellStyle name="40% - Ênfase3" xfId="34" builtinId="39" customBuiltin="1"/>
    <cellStyle name="40% - Ênfase4" xfId="38" builtinId="43" customBuiltin="1"/>
    <cellStyle name="40% - Ênfase5" xfId="42" builtinId="47" customBuiltin="1"/>
    <cellStyle name="40% - Ênfase6" xfId="46" builtinId="51" customBuiltin="1"/>
    <cellStyle name="60% - Ênfase1" xfId="27" builtinId="32" customBuiltin="1"/>
    <cellStyle name="60% - Ênfase2" xfId="31" builtinId="36" customBuiltin="1"/>
    <cellStyle name="60% - Ênfase3" xfId="35" builtinId="40" customBuiltin="1"/>
    <cellStyle name="60% - Ênfase4" xfId="39" builtinId="44" customBuiltin="1"/>
    <cellStyle name="60% - Ênfase5" xfId="43" builtinId="48" customBuiltin="1"/>
    <cellStyle name="60% - Ênfase6" xfId="47" builtinId="52" customBuiltin="1"/>
    <cellStyle name="Bom" xfId="12" builtinId="26" customBuiltin="1"/>
    <cellStyle name="Cálculo" xfId="17" builtinId="22" customBuiltin="1"/>
    <cellStyle name="Célula de Verificação" xfId="19" builtinId="23" customBuiltin="1"/>
    <cellStyle name="Célula Vinculada" xfId="18" builtinId="24" customBuiltin="1"/>
    <cellStyle name="Ênfase1" xfId="24" builtinId="29" customBuiltin="1"/>
    <cellStyle name="Ênfase2" xfId="28" builtinId="33" customBuiltin="1"/>
    <cellStyle name="Ênfase3" xfId="32" builtinId="37" customBuiltin="1"/>
    <cellStyle name="Ênfase4" xfId="36" builtinId="41" customBuiltin="1"/>
    <cellStyle name="Ênfase5" xfId="40" builtinId="45" customBuiltin="1"/>
    <cellStyle name="Ênfase6" xfId="44" builtinId="49" customBuiltin="1"/>
    <cellStyle name="Entrada" xfId="15" builtinId="20" customBuiltin="1"/>
    <cellStyle name="Moeda" xfId="4" builtinId="4" customBuiltin="1"/>
    <cellStyle name="Moeda [0]" xfId="5" builtinId="7" customBuiltin="1"/>
    <cellStyle name="Neutro" xfId="14" builtinId="28" customBuiltin="1"/>
    <cellStyle name="Normal" xfId="0" builtinId="0" customBuiltin="1"/>
    <cellStyle name="Normal 2" xfId="1" xr:uid="{00000000-0005-0000-0000-000001000000}"/>
    <cellStyle name="Nota" xfId="21" builtinId="10" customBuiltin="1"/>
    <cellStyle name="Porcentagem" xfId="6" builtinId="5" customBuiltin="1"/>
    <cellStyle name="Ruim" xfId="13" builtinId="27" customBuiltin="1"/>
    <cellStyle name="Saída" xfId="16" builtinId="21" customBuiltin="1"/>
    <cellStyle name="Separador de milhares [0]" xfId="3" builtinId="6" customBuiltin="1"/>
    <cellStyle name="Texto de Aviso" xfId="20" builtinId="11" customBuiltin="1"/>
    <cellStyle name="Texto Explicativo" xfId="22" builtinId="53" customBuiltin="1"/>
    <cellStyle name="Título" xfId="7" builtinId="15" customBuiltin="1"/>
    <cellStyle name="Título 1" xfId="8" builtinId="16" customBuiltin="1"/>
    <cellStyle name="Título 2" xfId="9" builtinId="17" customBuiltin="1"/>
    <cellStyle name="Título 3" xfId="10" builtinId="18" customBuiltin="1"/>
    <cellStyle name="Título 4" xfId="11" builtinId="19" customBuiltin="1"/>
    <cellStyle name="Total" xfId="23" builtinId="25" customBuiltin="1"/>
    <cellStyle name="Vírgula" xfId="2" builtinId="3" customBuiltin="1"/>
  </cellStyles>
  <dxfs count="1743"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19" formatCode="dd/mm/yyyy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27" formatCode="dd/mm/yyyy\ hh:mm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numFmt numFmtId="27" formatCode="dd/mm/yyyy\ hh:mm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entury Gothic"/>
        <scheme val="minor"/>
      </font>
      <alignment horizontal="center" vertical="center" textRotation="0" wrapText="0" indent="0" justifyLastLine="0" shrinkToFit="0" readingOrder="0"/>
    </dxf>
    <dxf>
      <border>
        <bottom style="thin">
          <color theme="4" tint="-0.499984740745262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Century Gothic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family val="2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minor"/>
      </font>
      <numFmt numFmtId="167" formatCode="d"/>
      <fill>
        <patternFill patternType="solid">
          <fgColor indexed="64"/>
          <bgColor theme="0" tint="-4.9989318521683403E-2"/>
        </patternFill>
      </fill>
      <alignment horizontal="left" vertical="top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 diagonalUp="0" diagonalDown="0">
        <left/>
        <right/>
        <top/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262626"/>
        <name val="Century Gothic"/>
        <scheme val="none"/>
      </font>
      <numFmt numFmtId="167" formatCode="d"/>
      <fill>
        <patternFill patternType="solid">
          <fgColor rgb="FF000000"/>
          <bgColor rgb="FFF2F2F2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Century Gothic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ont>
        <color theme="0"/>
      </font>
      <fill>
        <patternFill>
          <bgColor theme="3" tint="-0.499984740745262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5117038483843"/>
          <bgColor theme="3" tint="0.7999816888943144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color theme="4" tint="-0.249977111117893"/>
      </font>
      <border>
        <bottom style="thin">
          <color theme="4"/>
        </bottom>
      </border>
    </dxf>
    <dxf>
      <font>
        <color theme="4" tint="-0.249977111117893"/>
      </font>
      <border>
        <top style="thin">
          <color theme="4"/>
        </top>
        <bottom style="thin">
          <color theme="4"/>
        </bottom>
      </border>
    </dxf>
  </dxfs>
  <tableStyles count="1" defaultTableStyle="TableStyleMedium2" defaultPivotStyle="PivotStyleLight16">
    <tableStyle name="TableStyleLight2 2" pivot="0" count="7" xr9:uid="{00000000-0011-0000-FFFF-FFFF00000000}">
      <tableStyleElement type="wholeTable" dxfId="1742"/>
      <tableStyleElement type="headerRow" dxfId="1741"/>
      <tableStyleElement type="totalRow" dxfId="1740"/>
      <tableStyleElement type="firstColumn" dxfId="1739"/>
      <tableStyleElement type="lastColumn" dxfId="1738"/>
      <tableStyleElement type="firstRowStripe" dxfId="1737"/>
      <tableStyleElement type="firstColumnStripe" dxfId="1736"/>
    </tableStyle>
  </tableStyles>
  <colors>
    <mruColors>
      <color rgb="FFCC9B00"/>
      <color rgb="FF0C2A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131.xml" Id="rId13" /><Relationship Type="http://schemas.openxmlformats.org/officeDocument/2006/relationships/externalLink" Target="/xl/externalLinks/externalLink21.xml" Id="rId18" /><Relationship Type="http://schemas.openxmlformats.org/officeDocument/2006/relationships/externalLink" Target="/xl/externalLinks/externalLink102.xml" Id="rId26" /><Relationship Type="http://schemas.openxmlformats.org/officeDocument/2006/relationships/externalLink" Target="/xl/externalLinks/externalLink53.xml" Id="rId21" /><Relationship Type="http://schemas.openxmlformats.org/officeDocument/2006/relationships/customXml" Target="/customXml/item1.xml" Id="rId34" /><Relationship Type="http://schemas.openxmlformats.org/officeDocument/2006/relationships/worksheet" Target="/xl/worksheets/sheet72.xml" Id="rId7" /><Relationship Type="http://schemas.openxmlformats.org/officeDocument/2006/relationships/worksheet" Target="/xl/worksheets/sheet123.xml" Id="rId12" /><Relationship Type="http://schemas.openxmlformats.org/officeDocument/2006/relationships/externalLink" Target="/xl/externalLinks/externalLink14.xml" Id="rId17" /><Relationship Type="http://schemas.openxmlformats.org/officeDocument/2006/relationships/externalLink" Target="/xl/externalLinks/externalLink95.xml" Id="rId25" /><Relationship Type="http://schemas.openxmlformats.org/officeDocument/2006/relationships/calcChain" Target="/xl/calcChain.xml" Id="rId33" /><Relationship Type="http://schemas.openxmlformats.org/officeDocument/2006/relationships/worksheet" Target="/xl/worksheets/sheet24.xml" Id="rId2" /><Relationship Type="http://schemas.openxmlformats.org/officeDocument/2006/relationships/worksheet" Target="/xl/worksheets/sheet165.xml" Id="rId16" /><Relationship Type="http://schemas.openxmlformats.org/officeDocument/2006/relationships/externalLink" Target="/xl/externalLinks/externalLink46.xml" Id="rId20" /><Relationship Type="http://schemas.openxmlformats.org/officeDocument/2006/relationships/externalLink" Target="/xl/externalLinks/externalLink137.xml" Id="rId29" /><Relationship Type="http://schemas.openxmlformats.org/officeDocument/2006/relationships/worksheet" Target="/xl/worksheets/sheet16.xml" Id="rId1" /><Relationship Type="http://schemas.openxmlformats.org/officeDocument/2006/relationships/worksheet" Target="/xl/worksheets/sheet67.xml" Id="rId6" /><Relationship Type="http://schemas.openxmlformats.org/officeDocument/2006/relationships/worksheet" Target="/xl/worksheets/sheet118.xml" Id="rId11" /><Relationship Type="http://schemas.openxmlformats.org/officeDocument/2006/relationships/externalLink" Target="/xl/externalLinks/externalLink88.xml" Id="rId24" /><Relationship Type="http://schemas.openxmlformats.org/officeDocument/2006/relationships/sharedStrings" Target="/xl/sharedStrings.xml" Id="rId32" /><Relationship Type="http://schemas.microsoft.com/office/2006/relationships/vbaProject" Target="/xl/vbaProject.bin" Id="rId37" /><Relationship Type="http://schemas.openxmlformats.org/officeDocument/2006/relationships/worksheet" Target="/xl/worksheets/sheet59.xml" Id="rId5" /><Relationship Type="http://schemas.openxmlformats.org/officeDocument/2006/relationships/worksheet" Target="/xl/worksheets/sheet1510.xml" Id="rId15" /><Relationship Type="http://schemas.openxmlformats.org/officeDocument/2006/relationships/externalLink" Target="/xl/externalLinks/externalLink79.xml" Id="rId23" /><Relationship Type="http://schemas.openxmlformats.org/officeDocument/2006/relationships/externalLink" Target="/xl/externalLinks/externalLink1210.xml" Id="rId28" /><Relationship Type="http://schemas.openxmlformats.org/officeDocument/2006/relationships/customXml" Target="/customXml/item32.xml" Id="rId36" /><Relationship Type="http://schemas.openxmlformats.org/officeDocument/2006/relationships/worksheet" Target="/xl/worksheets/sheet1011.xml" Id="rId10" /><Relationship Type="http://schemas.openxmlformats.org/officeDocument/2006/relationships/externalLink" Target="/xl/externalLinks/externalLink311.xml" Id="rId19" /><Relationship Type="http://schemas.openxmlformats.org/officeDocument/2006/relationships/styles" Target="/xl/styles.xml" Id="rId31" /><Relationship Type="http://schemas.openxmlformats.org/officeDocument/2006/relationships/worksheet" Target="/xl/worksheets/sheet412.xml" Id="rId4" /><Relationship Type="http://schemas.openxmlformats.org/officeDocument/2006/relationships/worksheet" Target="/xl/worksheets/sheet913.xml" Id="rId9" /><Relationship Type="http://schemas.openxmlformats.org/officeDocument/2006/relationships/worksheet" Target="/xl/worksheets/sheet1414.xml" Id="rId14" /><Relationship Type="http://schemas.openxmlformats.org/officeDocument/2006/relationships/externalLink" Target="/xl/externalLinks/externalLink612.xml" Id="rId22" /><Relationship Type="http://schemas.openxmlformats.org/officeDocument/2006/relationships/externalLink" Target="/xl/externalLinks/externalLink1113.xml" Id="rId27" /><Relationship Type="http://schemas.openxmlformats.org/officeDocument/2006/relationships/theme" Target="/xl/theme/theme11.xml" Id="rId30" /><Relationship Type="http://schemas.openxmlformats.org/officeDocument/2006/relationships/customXml" Target="/customXml/item23.xml" Id="rId35" /><Relationship Type="http://schemas.openxmlformats.org/officeDocument/2006/relationships/worksheet" Target="/xl/worksheets/sheet815.xml" Id="rId8" /><Relationship Type="http://schemas.openxmlformats.org/officeDocument/2006/relationships/worksheet" Target="/xl/worksheets/sheet316.xml" Id="rId3" /></Relationships>
</file>

<file path=xl/drawings/_rels/drawing109.xml.rels>&#65279;<?xml version="1.0" encoding="utf-8"?><Relationships xmlns="http://schemas.openxmlformats.org/package/2006/relationships"><Relationship Type="http://schemas.openxmlformats.org/officeDocument/2006/relationships/image" Target="/xl/media/image136.png" Id="rId8" /><Relationship Type="http://schemas.openxmlformats.org/officeDocument/2006/relationships/image" Target="/xl/media/image1819.png" Id="rId13" /><Relationship Type="http://schemas.openxmlformats.org/officeDocument/2006/relationships/image" Target="/xl/media/image2311.png" Id="rId18" /><Relationship Type="http://schemas.openxmlformats.org/officeDocument/2006/relationships/image" Target="/xl/media/image810.png" Id="rId3" /><Relationship Type="http://schemas.openxmlformats.org/officeDocument/2006/relationships/image" Target="/xl/media/image512.png" Id="rId21" /><Relationship Type="http://schemas.openxmlformats.org/officeDocument/2006/relationships/image" Target="/xl/media/image1214.png" Id="rId7" /><Relationship Type="http://schemas.openxmlformats.org/officeDocument/2006/relationships/image" Target="/xl/media/image1715.png" Id="rId12" /><Relationship Type="http://schemas.openxmlformats.org/officeDocument/2006/relationships/image" Target="/xl/media/image2218.png" Id="rId17" /><Relationship Type="http://schemas.openxmlformats.org/officeDocument/2006/relationships/image" Target="/xl/media/image268.png" Id="rId25" /><Relationship Type="http://schemas.openxmlformats.org/officeDocument/2006/relationships/image" Target="/xl/media/image725.png" Id="rId2" /><Relationship Type="http://schemas.openxmlformats.org/officeDocument/2006/relationships/image" Target="/xl/media/image2124.png" Id="rId16" /><Relationship Type="http://schemas.openxmlformats.org/officeDocument/2006/relationships/image" Target="/xl/media/image421.png" Id="rId20" /><Relationship Type="http://schemas.openxmlformats.org/officeDocument/2006/relationships/image" Target="/xl/media/image113.png" Id="rId1" /><Relationship Type="http://schemas.openxmlformats.org/officeDocument/2006/relationships/image" Target="/xl/media/image1117.png" Id="rId6" /><Relationship Type="http://schemas.openxmlformats.org/officeDocument/2006/relationships/image" Target="/xl/media/image1620.png" Id="rId11" /><Relationship Type="http://schemas.openxmlformats.org/officeDocument/2006/relationships/image" Target="/xl/media/image259.png" Id="rId24" /><Relationship Type="http://schemas.openxmlformats.org/officeDocument/2006/relationships/image" Target="/xl/media/image1022.png" Id="rId5" /><Relationship Type="http://schemas.openxmlformats.org/officeDocument/2006/relationships/image" Target="/xl/media/image202.png" Id="rId15" /><Relationship Type="http://schemas.openxmlformats.org/officeDocument/2006/relationships/image" Target="/xl/media/image2416.png" Id="rId23" /><Relationship Type="http://schemas.openxmlformats.org/officeDocument/2006/relationships/image" Target="/xl/media/image1523.png" Id="rId10" /><Relationship Type="http://schemas.openxmlformats.org/officeDocument/2006/relationships/image" Target="/xl/media/image33.png" Id="rId19" /><Relationship Type="http://schemas.openxmlformats.org/officeDocument/2006/relationships/image" Target="/xl/media/image94.png" Id="rId4" /><Relationship Type="http://schemas.openxmlformats.org/officeDocument/2006/relationships/image" Target="/xl/media/image14.png" Id="rId9" /><Relationship Type="http://schemas.openxmlformats.org/officeDocument/2006/relationships/image" Target="/xl/media/image197.png" Id="rId14" /><Relationship Type="http://schemas.openxmlformats.org/officeDocument/2006/relationships/image" Target="/xl/media/image65.png" Id="rId22" /></Relationships>
</file>

<file path=xl/drawings/_rels/drawing117.xml.rels>&#65279;<?xml version="1.0" encoding="utf-8"?><Relationships xmlns="http://schemas.openxmlformats.org/package/2006/relationships"><Relationship Type="http://schemas.openxmlformats.org/officeDocument/2006/relationships/image" Target="/xl/media/image202.png" Id="rId8" /><Relationship Type="http://schemas.openxmlformats.org/officeDocument/2006/relationships/image" Target="/xl/media/image33.png" Id="rId13" /><Relationship Type="http://schemas.openxmlformats.org/officeDocument/2006/relationships/image" Target="/xl/media/image810.png" Id="rId18" /><Relationship Type="http://schemas.openxmlformats.org/officeDocument/2006/relationships/image" Target="/xl/media/image259.png" Id="rId26" /><Relationship Type="http://schemas.openxmlformats.org/officeDocument/2006/relationships/image" Target="/xl/media/image1523.png" Id="rId3" /><Relationship Type="http://schemas.openxmlformats.org/officeDocument/2006/relationships/image" Target="/xl/media/image1117.png" Id="rId21" /><Relationship Type="http://schemas.openxmlformats.org/officeDocument/2006/relationships/image" Target="/xl/media/image197.png" Id="rId7" /><Relationship Type="http://schemas.openxmlformats.org/officeDocument/2006/relationships/image" Target="/xl/media/image268.png" Id="rId12" /><Relationship Type="http://schemas.openxmlformats.org/officeDocument/2006/relationships/image" Target="/xl/media/image725.png" Id="rId17" /><Relationship Type="http://schemas.openxmlformats.org/officeDocument/2006/relationships/image" Target="/xl/media/image2416.png" Id="rId25" /><Relationship Type="http://schemas.openxmlformats.org/officeDocument/2006/relationships/image" Target="/xl/media/image14.png" Id="rId2" /><Relationship Type="http://schemas.openxmlformats.org/officeDocument/2006/relationships/image" Target="/xl/media/image65.png" Id="rId16" /><Relationship Type="http://schemas.openxmlformats.org/officeDocument/2006/relationships/image" Target="/xl/media/image1022.png" Id="rId20" /><Relationship Type="http://schemas.openxmlformats.org/officeDocument/2006/relationships/image" Target="/xl/media/image113.png" Id="rId1" /><Relationship Type="http://schemas.openxmlformats.org/officeDocument/2006/relationships/image" Target="/xl/media/image1819.png" Id="rId6" /><Relationship Type="http://schemas.openxmlformats.org/officeDocument/2006/relationships/image" Target="/xl/media/image2311.png" Id="rId11" /><Relationship Type="http://schemas.openxmlformats.org/officeDocument/2006/relationships/image" Target="/xl/media/image226.png" Id="rId24" /><Relationship Type="http://schemas.openxmlformats.org/officeDocument/2006/relationships/image" Target="/xl/media/image1715.png" Id="rId5" /><Relationship Type="http://schemas.openxmlformats.org/officeDocument/2006/relationships/image" Target="/xl/media/image512.png" Id="rId15" /><Relationship Type="http://schemas.openxmlformats.org/officeDocument/2006/relationships/image" Target="/xl/media/image136.png" Id="rId23" /><Relationship Type="http://schemas.openxmlformats.org/officeDocument/2006/relationships/image" Target="/xl/media/image2218.png" Id="rId10" /><Relationship Type="http://schemas.openxmlformats.org/officeDocument/2006/relationships/image" Target="/xl/media/image94.png" Id="rId19" /><Relationship Type="http://schemas.openxmlformats.org/officeDocument/2006/relationships/image" Target="/xl/media/image1620.png" Id="rId4" /><Relationship Type="http://schemas.openxmlformats.org/officeDocument/2006/relationships/image" Target="/xl/media/image2124.png" Id="rId9" /><Relationship Type="http://schemas.openxmlformats.org/officeDocument/2006/relationships/image" Target="/xl/media/image421.png" Id="rId14" /><Relationship Type="http://schemas.openxmlformats.org/officeDocument/2006/relationships/image" Target="/xl/media/image1214.png" Id="rId22" /></Relationships>
</file>

<file path=xl/drawings/_rels/drawing123.xml.rels>&#65279;<?xml version="1.0" encoding="utf-8"?><Relationships xmlns="http://schemas.openxmlformats.org/package/2006/relationships"><Relationship Type="http://schemas.openxmlformats.org/officeDocument/2006/relationships/image" Target="/xl/media/image725.png" Id="rId8" /><Relationship Type="http://schemas.openxmlformats.org/officeDocument/2006/relationships/image" Target="/xl/media/image1214.png" Id="rId13" /><Relationship Type="http://schemas.openxmlformats.org/officeDocument/2006/relationships/image" Target="/xl/media/image1715.png" Id="rId18" /><Relationship Type="http://schemas.openxmlformats.org/officeDocument/2006/relationships/image" Target="/xl/media/image268.png" Id="rId3" /><Relationship Type="http://schemas.openxmlformats.org/officeDocument/2006/relationships/image" Target="/xl/media/image202.png" Id="rId21" /><Relationship Type="http://schemas.openxmlformats.org/officeDocument/2006/relationships/image" Target="/xl/media/image65.png" Id="rId7" /><Relationship Type="http://schemas.openxmlformats.org/officeDocument/2006/relationships/image" Target="/xl/media/image1117.png" Id="rId12" /><Relationship Type="http://schemas.openxmlformats.org/officeDocument/2006/relationships/image" Target="/xl/media/image1620.png" Id="rId17" /><Relationship Type="http://schemas.openxmlformats.org/officeDocument/2006/relationships/image" Target="/xl/media/image259.png" Id="rId25" /><Relationship Type="http://schemas.openxmlformats.org/officeDocument/2006/relationships/image" Target="/xl/media/image2311.png" Id="rId2" /><Relationship Type="http://schemas.openxmlformats.org/officeDocument/2006/relationships/image" Target="/xl/media/image1523.png" Id="rId16" /><Relationship Type="http://schemas.openxmlformats.org/officeDocument/2006/relationships/image" Target="/xl/media/image197.png" Id="rId20" /><Relationship Type="http://schemas.openxmlformats.org/officeDocument/2006/relationships/image" Target="/xl/media/image113.png" Id="rId1" /><Relationship Type="http://schemas.openxmlformats.org/officeDocument/2006/relationships/image" Target="/xl/media/image512.png" Id="rId6" /><Relationship Type="http://schemas.openxmlformats.org/officeDocument/2006/relationships/image" Target="/xl/media/image1022.png" Id="rId11" /><Relationship Type="http://schemas.openxmlformats.org/officeDocument/2006/relationships/image" Target="/xl/media/image2416.png" Id="rId24" /><Relationship Type="http://schemas.openxmlformats.org/officeDocument/2006/relationships/image" Target="/xl/media/image421.png" Id="rId5" /><Relationship Type="http://schemas.openxmlformats.org/officeDocument/2006/relationships/image" Target="/xl/media/image14.png" Id="rId15" /><Relationship Type="http://schemas.openxmlformats.org/officeDocument/2006/relationships/image" Target="/xl/media/image2218.png" Id="rId23" /><Relationship Type="http://schemas.openxmlformats.org/officeDocument/2006/relationships/image" Target="/xl/media/image94.png" Id="rId10" /><Relationship Type="http://schemas.openxmlformats.org/officeDocument/2006/relationships/image" Target="/xl/media/image1819.png" Id="rId19" /><Relationship Type="http://schemas.openxmlformats.org/officeDocument/2006/relationships/image" Target="/xl/media/image33.png" Id="rId4" /><Relationship Type="http://schemas.openxmlformats.org/officeDocument/2006/relationships/image" Target="/xl/media/image810.png" Id="rId9" /><Relationship Type="http://schemas.openxmlformats.org/officeDocument/2006/relationships/image" Target="/xl/media/image136.png" Id="rId14" /><Relationship Type="http://schemas.openxmlformats.org/officeDocument/2006/relationships/image" Target="/xl/media/image2124.png" Id="rId22" /></Relationships>
</file>

<file path=xl/drawings/_rels/drawing131.xml.rels>&#65279;<?xml version="1.0" encoding="utf-8"?><Relationships xmlns="http://schemas.openxmlformats.org/package/2006/relationships"><Relationship Type="http://schemas.openxmlformats.org/officeDocument/2006/relationships/image" Target="/xl/media/image14.png" Id="rId8" /><Relationship Type="http://schemas.openxmlformats.org/officeDocument/2006/relationships/image" Target="/xl/media/image202.png" Id="rId13" /><Relationship Type="http://schemas.openxmlformats.org/officeDocument/2006/relationships/image" Target="/xl/media/image33.png" Id="rId18" /><Relationship Type="http://schemas.openxmlformats.org/officeDocument/2006/relationships/image" Target="/xl/media/image94.png" Id="rId3" /><Relationship Type="http://schemas.openxmlformats.org/officeDocument/2006/relationships/image" Target="/xl/media/image65.png" Id="rId21" /><Relationship Type="http://schemas.openxmlformats.org/officeDocument/2006/relationships/image" Target="/xl/media/image136.png" Id="rId7" /><Relationship Type="http://schemas.openxmlformats.org/officeDocument/2006/relationships/image" Target="/xl/media/image197.png" Id="rId12" /><Relationship Type="http://schemas.openxmlformats.org/officeDocument/2006/relationships/image" Target="/xl/media/image268.png" Id="rId17" /><Relationship Type="http://schemas.openxmlformats.org/officeDocument/2006/relationships/image" Target="/xl/media/image259.png" Id="rId25" /><Relationship Type="http://schemas.openxmlformats.org/officeDocument/2006/relationships/image" Target="/xl/media/image810.png" Id="rId2" /><Relationship Type="http://schemas.openxmlformats.org/officeDocument/2006/relationships/image" Target="/xl/media/image2311.png" Id="rId16" /><Relationship Type="http://schemas.openxmlformats.org/officeDocument/2006/relationships/image" Target="/xl/media/image512.png" Id="rId20" /><Relationship Type="http://schemas.openxmlformats.org/officeDocument/2006/relationships/image" Target="/xl/media/image113.png" Id="rId1" /><Relationship Type="http://schemas.openxmlformats.org/officeDocument/2006/relationships/image" Target="/xl/media/image1214.png" Id="rId6" /><Relationship Type="http://schemas.openxmlformats.org/officeDocument/2006/relationships/image" Target="/xl/media/image1715.png" Id="rId11" /><Relationship Type="http://schemas.openxmlformats.org/officeDocument/2006/relationships/image" Target="/xl/media/image2416.png" Id="rId24" /><Relationship Type="http://schemas.openxmlformats.org/officeDocument/2006/relationships/image" Target="/xl/media/image1117.png" Id="rId5" /><Relationship Type="http://schemas.openxmlformats.org/officeDocument/2006/relationships/image" Target="/xl/media/image2218.png" Id="rId15" /><Relationship Type="http://schemas.openxmlformats.org/officeDocument/2006/relationships/image" Target="/xl/media/image1819.png" Id="rId23" /><Relationship Type="http://schemas.openxmlformats.org/officeDocument/2006/relationships/image" Target="/xl/media/image1620.png" Id="rId10" /><Relationship Type="http://schemas.openxmlformats.org/officeDocument/2006/relationships/image" Target="/xl/media/image421.png" Id="rId19" /><Relationship Type="http://schemas.openxmlformats.org/officeDocument/2006/relationships/image" Target="/xl/media/image1022.png" Id="rId4" /><Relationship Type="http://schemas.openxmlformats.org/officeDocument/2006/relationships/image" Target="/xl/media/image1523.png" Id="rId9" /><Relationship Type="http://schemas.openxmlformats.org/officeDocument/2006/relationships/image" Target="/xl/media/image2124.png" Id="rId14" /><Relationship Type="http://schemas.openxmlformats.org/officeDocument/2006/relationships/image" Target="/xl/media/image725.png" Id="rId22" /></Relationships>
</file>

<file path=xl/drawings/_rels/drawing1412.xml.rels>&#65279;<?xml version="1.0" encoding="utf-8"?><Relationships xmlns="http://schemas.openxmlformats.org/package/2006/relationships"><Relationship Type="http://schemas.openxmlformats.org/officeDocument/2006/relationships/image" Target="/xl/media/image2311.png" Id="rId8" /><Relationship Type="http://schemas.openxmlformats.org/officeDocument/2006/relationships/image" Target="/xl/media/image65.png" Id="rId13" /><Relationship Type="http://schemas.openxmlformats.org/officeDocument/2006/relationships/image" Target="/xl/media/image1022.png" Id="rId18" /><Relationship Type="http://schemas.openxmlformats.org/officeDocument/2006/relationships/image" Target="/xl/media/image1715.png" Id="rId3" /><Relationship Type="http://schemas.openxmlformats.org/officeDocument/2006/relationships/image" Target="/xl/media/image136.png" Id="rId21" /><Relationship Type="http://schemas.openxmlformats.org/officeDocument/2006/relationships/image" Target="/xl/media/image2218.png" Id="rId7" /><Relationship Type="http://schemas.openxmlformats.org/officeDocument/2006/relationships/image" Target="/xl/media/image512.png" Id="rId12" /><Relationship Type="http://schemas.openxmlformats.org/officeDocument/2006/relationships/image" Target="/xl/media/image94.png" Id="rId17" /><Relationship Type="http://schemas.openxmlformats.org/officeDocument/2006/relationships/image" Target="/xl/media/image2416.png" Id="rId25" /><Relationship Type="http://schemas.openxmlformats.org/officeDocument/2006/relationships/image" Target="/xl/media/image1620.png" Id="rId2" /><Relationship Type="http://schemas.openxmlformats.org/officeDocument/2006/relationships/image" Target="/xl/media/image810.png" Id="rId16" /><Relationship Type="http://schemas.openxmlformats.org/officeDocument/2006/relationships/image" Target="/xl/media/image1214.png" Id="rId20" /><Relationship Type="http://schemas.openxmlformats.org/officeDocument/2006/relationships/image" Target="/xl/media/image113.png" Id="rId1" /><Relationship Type="http://schemas.openxmlformats.org/officeDocument/2006/relationships/image" Target="/xl/media/image2124.png" Id="rId6" /><Relationship Type="http://schemas.openxmlformats.org/officeDocument/2006/relationships/image" Target="/xl/media/image421.png" Id="rId11" /><Relationship Type="http://schemas.openxmlformats.org/officeDocument/2006/relationships/image" Target="/xl/media/image1819.png" Id="rId24" /><Relationship Type="http://schemas.openxmlformats.org/officeDocument/2006/relationships/image" Target="/xl/media/image202.png" Id="rId5" /><Relationship Type="http://schemas.openxmlformats.org/officeDocument/2006/relationships/image" Target="/xl/media/image259.png" Id="rId15" /><Relationship Type="http://schemas.openxmlformats.org/officeDocument/2006/relationships/image" Target="/xl/media/image1523.png" Id="rId23" /><Relationship Type="http://schemas.openxmlformats.org/officeDocument/2006/relationships/image" Target="/xl/media/image33.png" Id="rId10" /><Relationship Type="http://schemas.openxmlformats.org/officeDocument/2006/relationships/image" Target="/xl/media/image1117.png" Id="rId19" /><Relationship Type="http://schemas.openxmlformats.org/officeDocument/2006/relationships/image" Target="/xl/media/image197.png" Id="rId4" /><Relationship Type="http://schemas.openxmlformats.org/officeDocument/2006/relationships/image" Target="/xl/media/image268.png" Id="rId9" /><Relationship Type="http://schemas.openxmlformats.org/officeDocument/2006/relationships/image" Target="/xl/media/image725.png" Id="rId14" /><Relationship Type="http://schemas.openxmlformats.org/officeDocument/2006/relationships/image" Target="/xl/media/image14.png" Id="rId22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image" Target="/xl/media/image810.png" Id="rId8" /><Relationship Type="http://schemas.openxmlformats.org/officeDocument/2006/relationships/image" Target="/xl/media/image136.png" Id="rId13" /><Relationship Type="http://schemas.openxmlformats.org/officeDocument/2006/relationships/image" Target="/xl/media/image1819.png" Id="rId18" /><Relationship Type="http://schemas.openxmlformats.org/officeDocument/2006/relationships/image" Target="/xl/media/image268.png" Id="rId26" /><Relationship Type="http://schemas.openxmlformats.org/officeDocument/2006/relationships/image" Target="/xl/media/image33.png" Id="rId3" /><Relationship Type="http://schemas.openxmlformats.org/officeDocument/2006/relationships/image" Target="/xl/media/image2124.png" Id="rId21" /><Relationship Type="http://schemas.openxmlformats.org/officeDocument/2006/relationships/image" Target="/xl/media/image725.png" Id="rId7" /><Relationship Type="http://schemas.openxmlformats.org/officeDocument/2006/relationships/image" Target="/xl/media/image1214.png" Id="rId12" /><Relationship Type="http://schemas.openxmlformats.org/officeDocument/2006/relationships/image" Target="/xl/media/image1715.png" Id="rId17" /><Relationship Type="http://schemas.openxmlformats.org/officeDocument/2006/relationships/image" Target="/xl/media/image259.png" Id="rId25" /><Relationship Type="http://schemas.openxmlformats.org/officeDocument/2006/relationships/image" Target="/xl/media/image226.png" Id="rId2" /><Relationship Type="http://schemas.openxmlformats.org/officeDocument/2006/relationships/image" Target="/xl/media/image1620.png" Id="rId16" /><Relationship Type="http://schemas.openxmlformats.org/officeDocument/2006/relationships/image" Target="/xl/media/image202.png" Id="rId20" /><Relationship Type="http://schemas.openxmlformats.org/officeDocument/2006/relationships/image" Target="/xl/media/image113.png" Id="rId1" /><Relationship Type="http://schemas.openxmlformats.org/officeDocument/2006/relationships/image" Target="/xl/media/image65.png" Id="rId6" /><Relationship Type="http://schemas.openxmlformats.org/officeDocument/2006/relationships/image" Target="/xl/media/image1117.png" Id="rId11" /><Relationship Type="http://schemas.openxmlformats.org/officeDocument/2006/relationships/image" Target="/xl/media/image2416.png" Id="rId24" /><Relationship Type="http://schemas.openxmlformats.org/officeDocument/2006/relationships/image" Target="/xl/media/image512.png" Id="rId5" /><Relationship Type="http://schemas.openxmlformats.org/officeDocument/2006/relationships/image" Target="/xl/media/image1523.png" Id="rId15" /><Relationship Type="http://schemas.openxmlformats.org/officeDocument/2006/relationships/image" Target="/xl/media/image2311.png" Id="rId23" /><Relationship Type="http://schemas.openxmlformats.org/officeDocument/2006/relationships/image" Target="/xl/media/image1022.png" Id="rId10" /><Relationship Type="http://schemas.openxmlformats.org/officeDocument/2006/relationships/image" Target="/xl/media/image197.png" Id="rId19" /><Relationship Type="http://schemas.openxmlformats.org/officeDocument/2006/relationships/image" Target="/xl/media/image421.png" Id="rId4" /><Relationship Type="http://schemas.openxmlformats.org/officeDocument/2006/relationships/image" Target="/xl/media/image94.png" Id="rId9" /><Relationship Type="http://schemas.openxmlformats.org/officeDocument/2006/relationships/image" Target="/xl/media/image14.png" Id="rId14" /><Relationship Type="http://schemas.openxmlformats.org/officeDocument/2006/relationships/image" Target="/xl/media/image2218.png" Id="rId2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/xl/media/image14.png" Id="rId8" /><Relationship Type="http://schemas.openxmlformats.org/officeDocument/2006/relationships/image" Target="/xl/media/image197.png" Id="rId13" /><Relationship Type="http://schemas.openxmlformats.org/officeDocument/2006/relationships/image" Target="/xl/media/image268.png" Id="rId18" /><Relationship Type="http://schemas.openxmlformats.org/officeDocument/2006/relationships/image" Target="/xl/media/image94.png" Id="rId3" /><Relationship Type="http://schemas.openxmlformats.org/officeDocument/2006/relationships/image" Target="/xl/media/image512.png" Id="rId21" /><Relationship Type="http://schemas.openxmlformats.org/officeDocument/2006/relationships/image" Target="/xl/media/image136.png" Id="rId7" /><Relationship Type="http://schemas.openxmlformats.org/officeDocument/2006/relationships/image" Target="/xl/media/image1819.png" Id="rId12" /><Relationship Type="http://schemas.openxmlformats.org/officeDocument/2006/relationships/image" Target="/xl/media/image2311.png" Id="rId17" /><Relationship Type="http://schemas.openxmlformats.org/officeDocument/2006/relationships/image" Target="/xl/media/image259.png" Id="rId25" /><Relationship Type="http://schemas.openxmlformats.org/officeDocument/2006/relationships/image" Target="/xl/media/image810.png" Id="rId2" /><Relationship Type="http://schemas.openxmlformats.org/officeDocument/2006/relationships/image" Target="/xl/media/image2218.png" Id="rId16" /><Relationship Type="http://schemas.openxmlformats.org/officeDocument/2006/relationships/image" Target="/xl/media/image421.png" Id="rId20" /><Relationship Type="http://schemas.openxmlformats.org/officeDocument/2006/relationships/image" Target="/xl/media/image113.png" Id="rId1" /><Relationship Type="http://schemas.openxmlformats.org/officeDocument/2006/relationships/image" Target="/xl/media/image1214.png" Id="rId6" /><Relationship Type="http://schemas.openxmlformats.org/officeDocument/2006/relationships/image" Target="/xl/media/image1715.png" Id="rId11" /><Relationship Type="http://schemas.openxmlformats.org/officeDocument/2006/relationships/image" Target="/xl/media/image2416.png" Id="rId24" /><Relationship Type="http://schemas.openxmlformats.org/officeDocument/2006/relationships/image" Target="/xl/media/image1117.png" Id="rId5" /><Relationship Type="http://schemas.openxmlformats.org/officeDocument/2006/relationships/image" Target="/xl/media/image2124.png" Id="rId15" /><Relationship Type="http://schemas.openxmlformats.org/officeDocument/2006/relationships/image" Target="/xl/media/image725.png" Id="rId23" /><Relationship Type="http://schemas.openxmlformats.org/officeDocument/2006/relationships/image" Target="/xl/media/image1620.png" Id="rId10" /><Relationship Type="http://schemas.openxmlformats.org/officeDocument/2006/relationships/image" Target="/xl/media/image33.png" Id="rId19" /><Relationship Type="http://schemas.openxmlformats.org/officeDocument/2006/relationships/image" Target="/xl/media/image1022.png" Id="rId4" /><Relationship Type="http://schemas.openxmlformats.org/officeDocument/2006/relationships/image" Target="/xl/media/image1523.png" Id="rId9" /><Relationship Type="http://schemas.openxmlformats.org/officeDocument/2006/relationships/image" Target="/xl/media/image202.png" Id="rId14" /><Relationship Type="http://schemas.openxmlformats.org/officeDocument/2006/relationships/image" Target="/xl/media/image65.png" Id="rId22" /></Relationships>
</file>

<file path=xl/drawings/_rels/drawing314.xml.rels>&#65279;<?xml version="1.0" encoding="utf-8"?><Relationships xmlns="http://schemas.openxmlformats.org/package/2006/relationships"><Relationship Type="http://schemas.openxmlformats.org/officeDocument/2006/relationships/image" Target="/xl/media/image2218.png" Id="rId8" /><Relationship Type="http://schemas.openxmlformats.org/officeDocument/2006/relationships/image" Target="/xl/media/image512.png" Id="rId13" /><Relationship Type="http://schemas.openxmlformats.org/officeDocument/2006/relationships/image" Target="/xl/media/image1022.png" Id="rId18" /><Relationship Type="http://schemas.openxmlformats.org/officeDocument/2006/relationships/image" Target="/xl/media/image259.png" Id="rId26" /><Relationship Type="http://schemas.openxmlformats.org/officeDocument/2006/relationships/image" Target="/xl/media/image1620.png" Id="rId3" /><Relationship Type="http://schemas.openxmlformats.org/officeDocument/2006/relationships/image" Target="/xl/media/image136.png" Id="rId21" /><Relationship Type="http://schemas.openxmlformats.org/officeDocument/2006/relationships/image" Target="/xl/media/image2124.png" Id="rId7" /><Relationship Type="http://schemas.openxmlformats.org/officeDocument/2006/relationships/image" Target="/xl/media/image421.png" Id="rId12" /><Relationship Type="http://schemas.openxmlformats.org/officeDocument/2006/relationships/image" Target="/xl/media/image94.png" Id="rId17" /><Relationship Type="http://schemas.openxmlformats.org/officeDocument/2006/relationships/image" Target="/xl/media/image2416.png" Id="rId25" /><Relationship Type="http://schemas.openxmlformats.org/officeDocument/2006/relationships/image" Target="/xl/media/image1523.png" Id="rId2" /><Relationship Type="http://schemas.openxmlformats.org/officeDocument/2006/relationships/image" Target="/xl/media/image810.png" Id="rId16" /><Relationship Type="http://schemas.openxmlformats.org/officeDocument/2006/relationships/image" Target="/xl/media/image1214.png" Id="rId20" /><Relationship Type="http://schemas.openxmlformats.org/officeDocument/2006/relationships/image" Target="/xl/media/image113.png" Id="rId1" /><Relationship Type="http://schemas.openxmlformats.org/officeDocument/2006/relationships/image" Target="/xl/media/image202.png" Id="rId6" /><Relationship Type="http://schemas.openxmlformats.org/officeDocument/2006/relationships/image" Target="/xl/media/image33.png" Id="rId11" /><Relationship Type="http://schemas.openxmlformats.org/officeDocument/2006/relationships/image" Target="/xl/media/image226.png" Id="rId24" /><Relationship Type="http://schemas.openxmlformats.org/officeDocument/2006/relationships/image" Target="/xl/media/image197.png" Id="rId5" /><Relationship Type="http://schemas.openxmlformats.org/officeDocument/2006/relationships/image" Target="/xl/media/image725.png" Id="rId15" /><Relationship Type="http://schemas.openxmlformats.org/officeDocument/2006/relationships/image" Target="/xl/media/image1819.png" Id="rId23" /><Relationship Type="http://schemas.openxmlformats.org/officeDocument/2006/relationships/image" Target="/xl/media/image268.png" Id="rId10" /><Relationship Type="http://schemas.openxmlformats.org/officeDocument/2006/relationships/image" Target="/xl/media/image1117.png" Id="rId19" /><Relationship Type="http://schemas.openxmlformats.org/officeDocument/2006/relationships/image" Target="/xl/media/image1715.png" Id="rId4" /><Relationship Type="http://schemas.openxmlformats.org/officeDocument/2006/relationships/image" Target="/xl/media/image2311.png" Id="rId9" /><Relationship Type="http://schemas.openxmlformats.org/officeDocument/2006/relationships/image" Target="/xl/media/image65.png" Id="rId14" /><Relationship Type="http://schemas.openxmlformats.org/officeDocument/2006/relationships/image" Target="/xl/media/image14.png" Id="rId22" /></Relationships>
</file>

<file path=xl/drawings/_rels/drawing410.xml.rels>&#65279;<?xml version="1.0" encoding="utf-8"?><Relationships xmlns="http://schemas.openxmlformats.org/package/2006/relationships"><Relationship Type="http://schemas.openxmlformats.org/officeDocument/2006/relationships/image" Target="/xl/media/image259.png" Id="rId8" /><Relationship Type="http://schemas.openxmlformats.org/officeDocument/2006/relationships/image" Target="/xl/media/image1214.png" Id="rId13" /><Relationship Type="http://schemas.openxmlformats.org/officeDocument/2006/relationships/image" Target="/xl/media/image1715.png" Id="rId18" /><Relationship Type="http://schemas.openxmlformats.org/officeDocument/2006/relationships/image" Target="/xl/media/image33.png" Id="rId3" /><Relationship Type="http://schemas.openxmlformats.org/officeDocument/2006/relationships/image" Target="/xl/media/image2124.png" Id="rId21" /><Relationship Type="http://schemas.openxmlformats.org/officeDocument/2006/relationships/image" Target="/xl/media/image725.png" Id="rId7" /><Relationship Type="http://schemas.openxmlformats.org/officeDocument/2006/relationships/image" Target="/xl/media/image1117.png" Id="rId12" /><Relationship Type="http://schemas.openxmlformats.org/officeDocument/2006/relationships/image" Target="/xl/media/image1620.png" Id="rId17" /><Relationship Type="http://schemas.openxmlformats.org/officeDocument/2006/relationships/image" Target="/xl/media/image2416.png" Id="rId25" /><Relationship Type="http://schemas.openxmlformats.org/officeDocument/2006/relationships/image" Target="/xl/media/image268.png" Id="rId2" /><Relationship Type="http://schemas.openxmlformats.org/officeDocument/2006/relationships/image" Target="/xl/media/image1523.png" Id="rId16" /><Relationship Type="http://schemas.openxmlformats.org/officeDocument/2006/relationships/image" Target="/xl/media/image202.png" Id="rId20" /><Relationship Type="http://schemas.openxmlformats.org/officeDocument/2006/relationships/image" Target="/xl/media/image113.png" Id="rId1" /><Relationship Type="http://schemas.openxmlformats.org/officeDocument/2006/relationships/image" Target="/xl/media/image65.png" Id="rId6" /><Relationship Type="http://schemas.openxmlformats.org/officeDocument/2006/relationships/image" Target="/xl/media/image1022.png" Id="rId11" /><Relationship Type="http://schemas.openxmlformats.org/officeDocument/2006/relationships/image" Target="/xl/media/image1819.png" Id="rId24" /><Relationship Type="http://schemas.openxmlformats.org/officeDocument/2006/relationships/image" Target="/xl/media/image512.png" Id="rId5" /><Relationship Type="http://schemas.openxmlformats.org/officeDocument/2006/relationships/image" Target="/xl/media/image14.png" Id="rId15" /><Relationship Type="http://schemas.openxmlformats.org/officeDocument/2006/relationships/image" Target="/xl/media/image2311.png" Id="rId23" /><Relationship Type="http://schemas.openxmlformats.org/officeDocument/2006/relationships/image" Target="/xl/media/image94.png" Id="rId10" /><Relationship Type="http://schemas.openxmlformats.org/officeDocument/2006/relationships/image" Target="/xl/media/image197.png" Id="rId19" /><Relationship Type="http://schemas.openxmlformats.org/officeDocument/2006/relationships/image" Target="/xl/media/image421.png" Id="rId4" /><Relationship Type="http://schemas.openxmlformats.org/officeDocument/2006/relationships/image" Target="/xl/media/image810.png" Id="rId9" /><Relationship Type="http://schemas.openxmlformats.org/officeDocument/2006/relationships/image" Target="/xl/media/image136.png" Id="rId14" /><Relationship Type="http://schemas.openxmlformats.org/officeDocument/2006/relationships/image" Target="/xl/media/image2218.png" Id="rId22" /></Relationships>
</file>

<file path=xl/drawings/_rels/drawing58.xml.rels>&#65279;<?xml version="1.0" encoding="utf-8"?><Relationships xmlns="http://schemas.openxmlformats.org/package/2006/relationships"><Relationship Type="http://schemas.openxmlformats.org/officeDocument/2006/relationships/image" Target="/xl/media/image1523.png" Id="rId8" /><Relationship Type="http://schemas.openxmlformats.org/officeDocument/2006/relationships/image" Target="/xl/media/image2124.png" Id="rId13" /><Relationship Type="http://schemas.openxmlformats.org/officeDocument/2006/relationships/image" Target="/xl/media/image421.png" Id="rId18" /><Relationship Type="http://schemas.openxmlformats.org/officeDocument/2006/relationships/image" Target="/xl/media/image1117.png" Id="rId3" /><Relationship Type="http://schemas.openxmlformats.org/officeDocument/2006/relationships/image" Target="/xl/media/image725.png" Id="rId21" /><Relationship Type="http://schemas.openxmlformats.org/officeDocument/2006/relationships/image" Target="/xl/media/image14.png" Id="rId7" /><Relationship Type="http://schemas.openxmlformats.org/officeDocument/2006/relationships/image" Target="/xl/media/image202.png" Id="rId12" /><Relationship Type="http://schemas.openxmlformats.org/officeDocument/2006/relationships/image" Target="/xl/media/image33.png" Id="rId17" /><Relationship Type="http://schemas.openxmlformats.org/officeDocument/2006/relationships/image" Target="/xl/media/image1819.png" Id="rId25" /><Relationship Type="http://schemas.openxmlformats.org/officeDocument/2006/relationships/image" Target="/xl/media/image1022.png" Id="rId2" /><Relationship Type="http://schemas.openxmlformats.org/officeDocument/2006/relationships/image" Target="/xl/media/image268.png" Id="rId16" /><Relationship Type="http://schemas.openxmlformats.org/officeDocument/2006/relationships/image" Target="/xl/media/image65.png" Id="rId20" /><Relationship Type="http://schemas.openxmlformats.org/officeDocument/2006/relationships/image" Target="/xl/media/image113.png" Id="rId1" /><Relationship Type="http://schemas.openxmlformats.org/officeDocument/2006/relationships/image" Target="/xl/media/image136.png" Id="rId6" /><Relationship Type="http://schemas.openxmlformats.org/officeDocument/2006/relationships/image" Target="/xl/media/image197.png" Id="rId11" /><Relationship Type="http://schemas.openxmlformats.org/officeDocument/2006/relationships/image" Target="/xl/media/image94.png" Id="rId24" /><Relationship Type="http://schemas.openxmlformats.org/officeDocument/2006/relationships/image" Target="/xl/media/image2416.png" Id="rId5" /><Relationship Type="http://schemas.openxmlformats.org/officeDocument/2006/relationships/image" Target="/xl/media/image2311.png" Id="rId15" /><Relationship Type="http://schemas.openxmlformats.org/officeDocument/2006/relationships/image" Target="/xl/media/image810.png" Id="rId23" /><Relationship Type="http://schemas.openxmlformats.org/officeDocument/2006/relationships/image" Target="/xl/media/image1715.png" Id="rId10" /><Relationship Type="http://schemas.openxmlformats.org/officeDocument/2006/relationships/image" Target="/xl/media/image512.png" Id="rId19" /><Relationship Type="http://schemas.openxmlformats.org/officeDocument/2006/relationships/image" Target="/xl/media/image1214.png" Id="rId4" /><Relationship Type="http://schemas.openxmlformats.org/officeDocument/2006/relationships/image" Target="/xl/media/image1620.png" Id="rId9" /><Relationship Type="http://schemas.openxmlformats.org/officeDocument/2006/relationships/image" Target="/xl/media/image2218.png" Id="rId14" /><Relationship Type="http://schemas.openxmlformats.org/officeDocument/2006/relationships/image" Target="/xl/media/image259.png" Id="rId22" /></Relationships>
</file>

<file path=xl/drawings/_rels/drawing66.xml.rels>&#65279;<?xml version="1.0" encoding="utf-8"?><Relationships xmlns="http://schemas.openxmlformats.org/package/2006/relationships"><Relationship Type="http://schemas.openxmlformats.org/officeDocument/2006/relationships/image" Target="/xl/media/image33.png" Id="rId8" /><Relationship Type="http://schemas.openxmlformats.org/officeDocument/2006/relationships/image" Target="/xl/media/image259.png" Id="rId13" /><Relationship Type="http://schemas.openxmlformats.org/officeDocument/2006/relationships/image" Target="/xl/media/image1214.png" Id="rId18" /><Relationship Type="http://schemas.openxmlformats.org/officeDocument/2006/relationships/image" Target="/xl/media/image226.png" Id="rId26" /><Relationship Type="http://schemas.openxmlformats.org/officeDocument/2006/relationships/image" Target="/xl/media/image197.png" Id="rId3" /><Relationship Type="http://schemas.openxmlformats.org/officeDocument/2006/relationships/image" Target="/xl/media/image14.png" Id="rId21" /><Relationship Type="http://schemas.openxmlformats.org/officeDocument/2006/relationships/image" Target="/xl/media/image2311.png" Id="rId7" /><Relationship Type="http://schemas.openxmlformats.org/officeDocument/2006/relationships/image" Target="/xl/media/image725.png" Id="rId12" /><Relationship Type="http://schemas.openxmlformats.org/officeDocument/2006/relationships/image" Target="/xl/media/image1117.png" Id="rId17" /><Relationship Type="http://schemas.openxmlformats.org/officeDocument/2006/relationships/image" Target="/xl/media/image1819.png" Id="rId25" /><Relationship Type="http://schemas.openxmlformats.org/officeDocument/2006/relationships/image" Target="/xl/media/image1715.png" Id="rId2" /><Relationship Type="http://schemas.openxmlformats.org/officeDocument/2006/relationships/image" Target="/xl/media/image1022.png" Id="rId16" /><Relationship Type="http://schemas.openxmlformats.org/officeDocument/2006/relationships/image" Target="/xl/media/image136.png" Id="rId20" /><Relationship Type="http://schemas.openxmlformats.org/officeDocument/2006/relationships/image" Target="/xl/media/image113.png" Id="rId1" /><Relationship Type="http://schemas.openxmlformats.org/officeDocument/2006/relationships/image" Target="/xl/media/image2218.png" Id="rId6" /><Relationship Type="http://schemas.openxmlformats.org/officeDocument/2006/relationships/image" Target="/xl/media/image65.png" Id="rId11" /><Relationship Type="http://schemas.openxmlformats.org/officeDocument/2006/relationships/image" Target="/xl/media/image268.png" Id="rId24" /><Relationship Type="http://schemas.openxmlformats.org/officeDocument/2006/relationships/image" Target="/xl/media/image2124.png" Id="rId5" /><Relationship Type="http://schemas.openxmlformats.org/officeDocument/2006/relationships/image" Target="/xl/media/image94.png" Id="rId15" /><Relationship Type="http://schemas.openxmlformats.org/officeDocument/2006/relationships/image" Target="/xl/media/image1620.png" Id="rId23" /><Relationship Type="http://schemas.openxmlformats.org/officeDocument/2006/relationships/image" Target="/xl/media/image512.png" Id="rId10" /><Relationship Type="http://schemas.openxmlformats.org/officeDocument/2006/relationships/image" Target="/xl/media/image2416.png" Id="rId19" /><Relationship Type="http://schemas.openxmlformats.org/officeDocument/2006/relationships/image" Target="/xl/media/image202.png" Id="rId4" /><Relationship Type="http://schemas.openxmlformats.org/officeDocument/2006/relationships/image" Target="/xl/media/image421.png" Id="rId9" /><Relationship Type="http://schemas.openxmlformats.org/officeDocument/2006/relationships/image" Target="/xl/media/image810.png" Id="rId14" /><Relationship Type="http://schemas.openxmlformats.org/officeDocument/2006/relationships/image" Target="/xl/media/image1523.png" Id="rId22" /></Relationships>
</file>

<file path=xl/drawings/_rels/drawing72.xml.rels>&#65279;<?xml version="1.0" encoding="utf-8"?><Relationships xmlns="http://schemas.openxmlformats.org/package/2006/relationships"><Relationship Type="http://schemas.openxmlformats.org/officeDocument/2006/relationships/image" Target="/xl/media/image1022.png" Id="rId8" /><Relationship Type="http://schemas.openxmlformats.org/officeDocument/2006/relationships/image" Target="/xl/media/image14.png" Id="rId13" /><Relationship Type="http://schemas.openxmlformats.org/officeDocument/2006/relationships/image" Target="/xl/media/image202.png" Id="rId18" /><Relationship Type="http://schemas.openxmlformats.org/officeDocument/2006/relationships/image" Target="/xl/media/image65.png" Id="rId3" /><Relationship Type="http://schemas.openxmlformats.org/officeDocument/2006/relationships/image" Target="/xl/media/image2311.png" Id="rId21" /><Relationship Type="http://schemas.openxmlformats.org/officeDocument/2006/relationships/image" Target="/xl/media/image94.png" Id="rId7" /><Relationship Type="http://schemas.openxmlformats.org/officeDocument/2006/relationships/image" Target="/xl/media/image136.png" Id="rId12" /><Relationship Type="http://schemas.openxmlformats.org/officeDocument/2006/relationships/image" Target="/xl/media/image197.png" Id="rId17" /><Relationship Type="http://schemas.openxmlformats.org/officeDocument/2006/relationships/image" Target="/xl/media/image1819.png" Id="rId25" /><Relationship Type="http://schemas.openxmlformats.org/officeDocument/2006/relationships/image" Target="/xl/media/image512.png" Id="rId2" /><Relationship Type="http://schemas.openxmlformats.org/officeDocument/2006/relationships/image" Target="/xl/media/image1715.png" Id="rId16" /><Relationship Type="http://schemas.openxmlformats.org/officeDocument/2006/relationships/image" Target="/xl/media/image2218.png" Id="rId20" /><Relationship Type="http://schemas.openxmlformats.org/officeDocument/2006/relationships/image" Target="/xl/media/image113.png" Id="rId1" /><Relationship Type="http://schemas.openxmlformats.org/officeDocument/2006/relationships/image" Target="/xl/media/image810.png" Id="rId6" /><Relationship Type="http://schemas.openxmlformats.org/officeDocument/2006/relationships/image" Target="/xl/media/image2416.png" Id="rId11" /><Relationship Type="http://schemas.openxmlformats.org/officeDocument/2006/relationships/image" Target="/xl/media/image268.png" Id="rId24" /><Relationship Type="http://schemas.openxmlformats.org/officeDocument/2006/relationships/image" Target="/xl/media/image259.png" Id="rId5" /><Relationship Type="http://schemas.openxmlformats.org/officeDocument/2006/relationships/image" Target="/xl/media/image1620.png" Id="rId15" /><Relationship Type="http://schemas.openxmlformats.org/officeDocument/2006/relationships/image" Target="/xl/media/image421.png" Id="rId23" /><Relationship Type="http://schemas.openxmlformats.org/officeDocument/2006/relationships/image" Target="/xl/media/image1214.png" Id="rId10" /><Relationship Type="http://schemas.openxmlformats.org/officeDocument/2006/relationships/image" Target="/xl/media/image2124.png" Id="rId19" /><Relationship Type="http://schemas.openxmlformats.org/officeDocument/2006/relationships/image" Target="/xl/media/image725.png" Id="rId4" /><Relationship Type="http://schemas.openxmlformats.org/officeDocument/2006/relationships/image" Target="/xl/media/image1117.png" Id="rId9" /><Relationship Type="http://schemas.openxmlformats.org/officeDocument/2006/relationships/image" Target="/xl/media/image1523.png" Id="rId14" /><Relationship Type="http://schemas.openxmlformats.org/officeDocument/2006/relationships/image" Target="/xl/media/image33.png" Id="rId22" /></Relationships>
</file>

<file path=xl/drawings/_rels/drawing813.xml.rels>&#65279;<?xml version="1.0" encoding="utf-8"?><Relationships xmlns="http://schemas.openxmlformats.org/package/2006/relationships"><Relationship Type="http://schemas.openxmlformats.org/officeDocument/2006/relationships/image" Target="/xl/media/image1715.png" Id="rId8" /><Relationship Type="http://schemas.openxmlformats.org/officeDocument/2006/relationships/image" Target="/xl/media/image2218.png" Id="rId13" /><Relationship Type="http://schemas.openxmlformats.org/officeDocument/2006/relationships/image" Target="/xl/media/image65.png" Id="rId18" /><Relationship Type="http://schemas.openxmlformats.org/officeDocument/2006/relationships/image" Target="/xl/media/image2416.png" Id="rId3" /><Relationship Type="http://schemas.openxmlformats.org/officeDocument/2006/relationships/image" Target="/xl/media/image810.png" Id="rId21" /><Relationship Type="http://schemas.openxmlformats.org/officeDocument/2006/relationships/image" Target="/xl/media/image1620.png" Id="rId7" /><Relationship Type="http://schemas.openxmlformats.org/officeDocument/2006/relationships/image" Target="/xl/media/image2124.png" Id="rId12" /><Relationship Type="http://schemas.openxmlformats.org/officeDocument/2006/relationships/image" Target="/xl/media/image512.png" Id="rId17" /><Relationship Type="http://schemas.openxmlformats.org/officeDocument/2006/relationships/image" Target="/xl/media/image268.png" Id="rId25" /><Relationship Type="http://schemas.openxmlformats.org/officeDocument/2006/relationships/image" Target="/xl/media/image1214.png" Id="rId2" /><Relationship Type="http://schemas.openxmlformats.org/officeDocument/2006/relationships/image" Target="/xl/media/image421.png" Id="rId16" /><Relationship Type="http://schemas.openxmlformats.org/officeDocument/2006/relationships/image" Target="/xl/media/image259.png" Id="rId20" /><Relationship Type="http://schemas.openxmlformats.org/officeDocument/2006/relationships/image" Target="/xl/media/image113.png" Id="rId1" /><Relationship Type="http://schemas.openxmlformats.org/officeDocument/2006/relationships/image" Target="/xl/media/image1523.png" Id="rId6" /><Relationship Type="http://schemas.openxmlformats.org/officeDocument/2006/relationships/image" Target="/xl/media/image202.png" Id="rId11" /><Relationship Type="http://schemas.openxmlformats.org/officeDocument/2006/relationships/image" Target="/xl/media/image1117.png" Id="rId24" /><Relationship Type="http://schemas.openxmlformats.org/officeDocument/2006/relationships/image" Target="/xl/media/image14.png" Id="rId5" /><Relationship Type="http://schemas.openxmlformats.org/officeDocument/2006/relationships/image" Target="/xl/media/image33.png" Id="rId15" /><Relationship Type="http://schemas.openxmlformats.org/officeDocument/2006/relationships/image" Target="/xl/media/image1022.png" Id="rId23" /><Relationship Type="http://schemas.openxmlformats.org/officeDocument/2006/relationships/image" Target="/xl/media/image197.png" Id="rId10" /><Relationship Type="http://schemas.openxmlformats.org/officeDocument/2006/relationships/image" Target="/xl/media/image725.png" Id="rId19" /><Relationship Type="http://schemas.openxmlformats.org/officeDocument/2006/relationships/image" Target="/xl/media/image136.png" Id="rId4" /><Relationship Type="http://schemas.openxmlformats.org/officeDocument/2006/relationships/image" Target="/xl/media/image1819.png" Id="rId9" /><Relationship Type="http://schemas.openxmlformats.org/officeDocument/2006/relationships/image" Target="/xl/media/image2311.png" Id="rId14" /><Relationship Type="http://schemas.openxmlformats.org/officeDocument/2006/relationships/image" Target="/xl/media/image94.png" Id="rId22" /></Relationships>
</file>

<file path=xl/drawings/_rels/drawing911.xml.rels>&#65279;<?xml version="1.0" encoding="utf-8"?><Relationships xmlns="http://schemas.openxmlformats.org/package/2006/relationships"><Relationship Type="http://schemas.openxmlformats.org/officeDocument/2006/relationships/image" Target="/xl/media/image512.png" Id="rId8" /><Relationship Type="http://schemas.openxmlformats.org/officeDocument/2006/relationships/image" Target="/xl/media/image1022.png" Id="rId13" /><Relationship Type="http://schemas.openxmlformats.org/officeDocument/2006/relationships/image" Target="/xl/media/image14.png" Id="rId18" /><Relationship Type="http://schemas.openxmlformats.org/officeDocument/2006/relationships/image" Target="/xl/media/image2124.png" Id="rId3" /><Relationship Type="http://schemas.openxmlformats.org/officeDocument/2006/relationships/image" Target="/xl/media/image1715.png" Id="rId21" /><Relationship Type="http://schemas.openxmlformats.org/officeDocument/2006/relationships/image" Target="/xl/media/image421.png" Id="rId7" /><Relationship Type="http://schemas.openxmlformats.org/officeDocument/2006/relationships/image" Target="/xl/media/image94.png" Id="rId12" /><Relationship Type="http://schemas.openxmlformats.org/officeDocument/2006/relationships/image" Target="/xl/media/image136.png" Id="rId17" /><Relationship Type="http://schemas.openxmlformats.org/officeDocument/2006/relationships/image" Target="/xl/media/image268.png" Id="rId25" /><Relationship Type="http://schemas.openxmlformats.org/officeDocument/2006/relationships/image" Target="/xl/media/image202.png" Id="rId2" /><Relationship Type="http://schemas.openxmlformats.org/officeDocument/2006/relationships/image" Target="/xl/media/image2416.png" Id="rId16" /><Relationship Type="http://schemas.openxmlformats.org/officeDocument/2006/relationships/image" Target="/xl/media/image1620.png" Id="rId20" /><Relationship Type="http://schemas.openxmlformats.org/officeDocument/2006/relationships/image" Target="/xl/media/image113.png" Id="rId1" /><Relationship Type="http://schemas.openxmlformats.org/officeDocument/2006/relationships/image" Target="/xl/media/image33.png" Id="rId6" /><Relationship Type="http://schemas.openxmlformats.org/officeDocument/2006/relationships/image" Target="/xl/media/image810.png" Id="rId11" /><Relationship Type="http://schemas.openxmlformats.org/officeDocument/2006/relationships/image" Target="/xl/media/image259.png" Id="rId24" /><Relationship Type="http://schemas.openxmlformats.org/officeDocument/2006/relationships/image" Target="/xl/media/image2311.png" Id="rId5" /><Relationship Type="http://schemas.openxmlformats.org/officeDocument/2006/relationships/image" Target="/xl/media/image1214.png" Id="rId15" /><Relationship Type="http://schemas.openxmlformats.org/officeDocument/2006/relationships/image" Target="/xl/media/image197.png" Id="rId23" /><Relationship Type="http://schemas.openxmlformats.org/officeDocument/2006/relationships/image" Target="/xl/media/image725.png" Id="rId10" /><Relationship Type="http://schemas.openxmlformats.org/officeDocument/2006/relationships/image" Target="/xl/media/image1523.png" Id="rId19" /><Relationship Type="http://schemas.openxmlformats.org/officeDocument/2006/relationships/image" Target="/xl/media/image2218.png" Id="rId4" /><Relationship Type="http://schemas.openxmlformats.org/officeDocument/2006/relationships/image" Target="/xl/media/image65.png" Id="rId9" /><Relationship Type="http://schemas.openxmlformats.org/officeDocument/2006/relationships/image" Target="/xl/media/image1117.png" Id="rId14" /><Relationship Type="http://schemas.openxmlformats.org/officeDocument/2006/relationships/image" Target="/xl/media/image1819.png" Id="rId22" /></Relationship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413468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413468</xdr:colOff>
      <xdr:row>8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413468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413468</xdr:colOff>
      <xdr:row>9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379095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413468</xdr:colOff>
      <xdr:row>11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413468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11</xdr:row>
      <xdr:rowOff>114300</xdr:rowOff>
    </xdr:from>
    <xdr:to>
      <xdr:col>7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7</xdr:row>
      <xdr:rowOff>114300</xdr:rowOff>
    </xdr:from>
    <xdr:to>
      <xdr:col>9</xdr:col>
      <xdr:colOff>413468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7</xdr:row>
      <xdr:rowOff>114300</xdr:rowOff>
    </xdr:from>
    <xdr:to>
      <xdr:col>10</xdr:col>
      <xdr:colOff>413468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7</xdr:row>
      <xdr:rowOff>114300</xdr:rowOff>
    </xdr:from>
    <xdr:to>
      <xdr:col>11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413468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413468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413468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413468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7</xdr:row>
      <xdr:rowOff>114300</xdr:rowOff>
    </xdr:from>
    <xdr:to>
      <xdr:col>17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7</xdr:row>
      <xdr:rowOff>114300</xdr:rowOff>
    </xdr:from>
    <xdr:to>
      <xdr:col>18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7</xdr:row>
      <xdr:rowOff>114300</xdr:rowOff>
    </xdr:from>
    <xdr:to>
      <xdr:col>19</xdr:col>
      <xdr:colOff>413468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413468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413468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413468</xdr:colOff>
      <xdr:row>8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379095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413468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413468</xdr:colOff>
      <xdr:row>10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413468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413468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9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413468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9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413468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9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9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9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9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9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9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9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9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413468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9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413468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9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9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9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9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9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413468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9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413468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9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9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9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9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413468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9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413468</xdr:colOff>
      <xdr:row>18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9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9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9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9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9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9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9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9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379095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9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9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9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9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9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413468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9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413468</xdr:colOff>
      <xdr:row>20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9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9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9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9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9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9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20</xdr:row>
      <xdr:rowOff>114300</xdr:rowOff>
    </xdr:from>
    <xdr:to>
      <xdr:col>15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9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21</xdr:row>
      <xdr:rowOff>114300</xdr:rowOff>
    </xdr:from>
    <xdr:to>
      <xdr:col>9</xdr:col>
      <xdr:colOff>413468</xdr:colOff>
      <xdr:row>21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9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0096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16</xdr:row>
      <xdr:rowOff>114300</xdr:rowOff>
    </xdr:from>
    <xdr:to>
      <xdr:col>18</xdr:col>
      <xdr:colOff>413468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9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16</xdr:row>
      <xdr:rowOff>114300</xdr:rowOff>
    </xdr:from>
    <xdr:to>
      <xdr:col>19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9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9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9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9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9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9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413468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9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413468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9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9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9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9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9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9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9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379095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9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9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9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9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9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413468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9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413468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9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9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9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9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9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9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9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413468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9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413468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9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9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9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9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9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9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9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413468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9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413468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9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9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9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9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9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9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9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9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379095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9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9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9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9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9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413468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9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413468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9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9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9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9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9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9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9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413468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9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413468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9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9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9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9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9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9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413468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9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413468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9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9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9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9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9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9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9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9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9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9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9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9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9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413468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9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413468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9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9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9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9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9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9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9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413468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9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413468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9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9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30</xdr:row>
      <xdr:rowOff>114300</xdr:rowOff>
    </xdr:from>
    <xdr:to>
      <xdr:col>9</xdr:col>
      <xdr:colOff>414020</xdr:colOff>
      <xdr:row>30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9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30</xdr:row>
      <xdr:rowOff>114300</xdr:rowOff>
    </xdr:from>
    <xdr:to>
      <xdr:col>10</xdr:col>
      <xdr:colOff>414020</xdr:colOff>
      <xdr:row>30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9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9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9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9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413468</xdr:colOff>
      <xdr:row>25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9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413468</xdr:colOff>
      <xdr:row>25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9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9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9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9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9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9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9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379095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9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9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9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9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9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9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413468</xdr:colOff>
      <xdr:row>27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9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413468</xdr:colOff>
      <xdr:row>27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9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9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9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9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9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9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9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413468</xdr:colOff>
      <xdr:row>28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9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413468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9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9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9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9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9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9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413468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9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413468</xdr:colOff>
      <xdr:row>35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9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9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9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9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9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9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9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9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379095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9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9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9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9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9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9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413468</xdr:colOff>
      <xdr:row>37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9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413468</xdr:colOff>
      <xdr:row>37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9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9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9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9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9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9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413468</xdr:colOff>
      <xdr:row>38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9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413468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9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9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9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9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9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38</xdr:row>
      <xdr:rowOff>114300</xdr:rowOff>
    </xdr:from>
    <xdr:to>
      <xdr:col>7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9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34</xdr:row>
      <xdr:rowOff>114300</xdr:rowOff>
    </xdr:from>
    <xdr:to>
      <xdr:col>9</xdr:col>
      <xdr:colOff>413468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9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34</xdr:row>
      <xdr:rowOff>114300</xdr:rowOff>
    </xdr:from>
    <xdr:to>
      <xdr:col>10</xdr:col>
      <xdr:colOff>413468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9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34</xdr:row>
      <xdr:rowOff>114300</xdr:rowOff>
    </xdr:from>
    <xdr:to>
      <xdr:col>11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9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9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9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9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9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9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9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9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379095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9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9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9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9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9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413468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9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413468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9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9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9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9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9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9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413468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9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413468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9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9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9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9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9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413468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9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413468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9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9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9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9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9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9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9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9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9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379095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9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9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9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9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9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9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413468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9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413468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9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9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9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9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9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9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413468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9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413468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9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9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9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9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9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9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413468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9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413468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9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3768" cy="27432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379095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413468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413468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413468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413468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11</xdr:row>
      <xdr:rowOff>114300</xdr:rowOff>
    </xdr:from>
    <xdr:to>
      <xdr:col>7</xdr:col>
      <xdr:colOff>413468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114300</xdr:rowOff>
    </xdr:from>
    <xdr:to>
      <xdr:col>1</xdr:col>
      <xdr:colOff>414020</xdr:colOff>
      <xdr:row>12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7</xdr:row>
      <xdr:rowOff>114300</xdr:rowOff>
    </xdr:from>
    <xdr:to>
      <xdr:col>10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7</xdr:row>
      <xdr:rowOff>114300</xdr:rowOff>
    </xdr:from>
    <xdr:to>
      <xdr:col>11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379095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413468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413468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413468</xdr:colOff>
      <xdr:row>9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413468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413468</xdr:colOff>
      <xdr:row>10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413468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7</xdr:row>
      <xdr:rowOff>114300</xdr:rowOff>
    </xdr:from>
    <xdr:to>
      <xdr:col>18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7</xdr:row>
      <xdr:rowOff>114300</xdr:rowOff>
    </xdr:from>
    <xdr:to>
      <xdr:col>19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379095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413468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413468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413468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413468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413468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413468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379095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413468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413468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413468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413468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413468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413468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379095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413468</xdr:colOff>
      <xdr:row>18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413468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413468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413468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413468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20</xdr:row>
      <xdr:rowOff>114300</xdr:rowOff>
    </xdr:from>
    <xdr:to>
      <xdr:col>15</xdr:col>
      <xdr:colOff>413468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21</xdr:row>
      <xdr:rowOff>114300</xdr:rowOff>
    </xdr:from>
    <xdr:to>
      <xdr:col>9</xdr:col>
      <xdr:colOff>414020</xdr:colOff>
      <xdr:row>21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21</xdr:row>
      <xdr:rowOff>114300</xdr:rowOff>
    </xdr:from>
    <xdr:to>
      <xdr:col>10</xdr:col>
      <xdr:colOff>414020</xdr:colOff>
      <xdr:row>21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16</xdr:row>
      <xdr:rowOff>114300</xdr:rowOff>
    </xdr:from>
    <xdr:to>
      <xdr:col>19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413468</xdr:colOff>
      <xdr:row>17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413468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413468</xdr:colOff>
      <xdr:row>18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413468</xdr:colOff>
      <xdr:row>19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413468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A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379095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413468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413468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413468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6206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413468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413468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0778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25</xdr:row>
      <xdr:rowOff>114300</xdr:rowOff>
    </xdr:from>
    <xdr:to>
      <xdr:col>9</xdr:col>
      <xdr:colOff>414020</xdr:colOff>
      <xdr:row>25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25</xdr:row>
      <xdr:rowOff>114300</xdr:rowOff>
    </xdr:from>
    <xdr:to>
      <xdr:col>10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379095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413468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413468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413468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413468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413468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413468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413468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379095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413468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413468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413468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413468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413468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379095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413468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413468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413468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413468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413468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413468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38</xdr:row>
      <xdr:rowOff>114300</xdr:rowOff>
    </xdr:from>
    <xdr:to>
      <xdr:col>7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</xdr:row>
      <xdr:rowOff>114300</xdr:rowOff>
    </xdr:from>
    <xdr:to>
      <xdr:col>1</xdr:col>
      <xdr:colOff>414020</xdr:colOff>
      <xdr:row>39</xdr:row>
      <xdr:rowOff>379095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230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34</xdr:row>
      <xdr:rowOff>114300</xdr:rowOff>
    </xdr:from>
    <xdr:to>
      <xdr:col>10</xdr:col>
      <xdr:colOff>414020</xdr:colOff>
      <xdr:row>34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34</xdr:row>
      <xdr:rowOff>114300</xdr:rowOff>
    </xdr:from>
    <xdr:to>
      <xdr:col>11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413468</xdr:colOff>
      <xdr:row>34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413468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413468</xdr:colOff>
      <xdr:row>35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413468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413468</xdr:colOff>
      <xdr:row>36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413468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379095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413468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413468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413468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413468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413468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379095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077825"/>
          <a:ext cx="274320" cy="274320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413468</xdr:colOff>
      <xdr:row>8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413468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413468</xdr:colOff>
      <xdr:row>9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413468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413468</xdr:colOff>
      <xdr:row>10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413468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11</xdr:row>
      <xdr:rowOff>114300</xdr:rowOff>
    </xdr:from>
    <xdr:to>
      <xdr:col>7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114300</xdr:rowOff>
    </xdr:from>
    <xdr:to>
      <xdr:col>1</xdr:col>
      <xdr:colOff>414020</xdr:colOff>
      <xdr:row>12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12</xdr:row>
      <xdr:rowOff>114300</xdr:rowOff>
    </xdr:from>
    <xdr:to>
      <xdr:col>2</xdr:col>
      <xdr:colOff>414020</xdr:colOff>
      <xdr:row>12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7</xdr:row>
      <xdr:rowOff>114300</xdr:rowOff>
    </xdr:from>
    <xdr:to>
      <xdr:col>11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125" y="35337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413468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413468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0" y="39909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413468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413468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0" y="44481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413468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379095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413468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413468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413468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413468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413468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413468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379095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413468</xdr:colOff>
      <xdr:row>17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413468</xdr:colOff>
      <xdr:row>17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B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B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B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B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B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B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413468</xdr:colOff>
      <xdr:row>18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413468</xdr:colOff>
      <xdr:row>18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B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B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413468</xdr:colOff>
      <xdr:row>19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B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413468</xdr:colOff>
      <xdr:row>19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B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B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B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B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B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B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B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B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B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379095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B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B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B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20</xdr:row>
      <xdr:rowOff>114300</xdr:rowOff>
    </xdr:from>
    <xdr:to>
      <xdr:col>7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B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</xdr:row>
      <xdr:rowOff>114300</xdr:rowOff>
    </xdr:from>
    <xdr:to>
      <xdr:col>1</xdr:col>
      <xdr:colOff>414020</xdr:colOff>
      <xdr:row>21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B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16</xdr:row>
      <xdr:rowOff>114300</xdr:rowOff>
    </xdr:from>
    <xdr:to>
      <xdr:col>10</xdr:col>
      <xdr:colOff>413468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413468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B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B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B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B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B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B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413468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B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413468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B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B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B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B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B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B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B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413468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B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413468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B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B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B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B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B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B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B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B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B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379095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B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B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B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B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B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413468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B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413468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B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B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B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B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413468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B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413468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B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B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B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B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B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B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B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413468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B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413468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B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B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B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B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B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B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B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B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B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379095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B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B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B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B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B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413468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B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413468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B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B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B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B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B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B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413468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B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413468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B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B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B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B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B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B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B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413468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B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413468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B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B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B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B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B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B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B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B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379095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B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B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B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B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B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413468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B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413468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B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114300</xdr:rowOff>
    </xdr:from>
    <xdr:to>
      <xdr:col>1</xdr:col>
      <xdr:colOff>414020</xdr:colOff>
      <xdr:row>30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B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30</xdr:row>
      <xdr:rowOff>114300</xdr:rowOff>
    </xdr:from>
    <xdr:to>
      <xdr:col>2</xdr:col>
      <xdr:colOff>414020</xdr:colOff>
      <xdr:row>30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B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B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B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B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B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413468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B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413468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B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B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B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B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B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B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B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413468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B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413468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B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B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B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B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B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B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B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B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379095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B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B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B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B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413468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B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413468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B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B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B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B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B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B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B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413468</xdr:colOff>
      <xdr:row>26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B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413468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B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B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B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B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B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B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B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413468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B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413468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B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B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B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B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B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B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B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B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379095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B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B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B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B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B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413468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B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413468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B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B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B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B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B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</xdr:row>
      <xdr:rowOff>114300</xdr:rowOff>
    </xdr:from>
    <xdr:to>
      <xdr:col>1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B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34</xdr:row>
      <xdr:rowOff>114300</xdr:rowOff>
    </xdr:from>
    <xdr:to>
      <xdr:col>2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B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413468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B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413468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B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B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B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B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B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B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B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413468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B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413468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B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B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B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B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B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B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B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379095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B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B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B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B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B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413468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B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413468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B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B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B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B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B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B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B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413468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B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413468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B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413468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B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B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B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B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B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B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413468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B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413468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B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B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B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B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B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B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B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B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379095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B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B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B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B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B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413468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B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413468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B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B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B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B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B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B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B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413468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B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413468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B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B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B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B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B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B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413468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B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413468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B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B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B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B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B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B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B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B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379095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B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B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B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B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B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B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413468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B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413468</xdr:colOff>
      <xdr:row>38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B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B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B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B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B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B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B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114300</xdr:rowOff>
    </xdr:from>
    <xdr:to>
      <xdr:col>17</xdr:col>
      <xdr:colOff>413468</xdr:colOff>
      <xdr:row>39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B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8230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413468</xdr:colOff>
      <xdr:row>7</xdr:row>
      <xdr:rowOff>388620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id="{00000000-0008-0000-0B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1900" y="3533775"/>
          <a:ext cx="273768" cy="274320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</xdr:row>
      <xdr:rowOff>114300</xdr:rowOff>
    </xdr:from>
    <xdr:to>
      <xdr:col>2</xdr:col>
      <xdr:colOff>413468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413468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413468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379095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413468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413468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413468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413468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413468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413468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379095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413468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413468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413468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413468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413468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413468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379095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413468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413468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413468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413468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413468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</xdr:row>
      <xdr:rowOff>114300</xdr:rowOff>
    </xdr:from>
    <xdr:to>
      <xdr:col>1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16</xdr:row>
      <xdr:rowOff>114300</xdr:rowOff>
    </xdr:from>
    <xdr:to>
      <xdr:col>2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413468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413468</xdr:colOff>
      <xdr:row>16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379095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413468</xdr:colOff>
      <xdr:row>18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413468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413468</xdr:colOff>
      <xdr:row>19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413468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413468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413468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413468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413468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413468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413468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413468</xdr:colOff>
      <xdr:row>17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413468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379095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413468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413468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413468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413468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20</xdr:row>
      <xdr:rowOff>114300</xdr:rowOff>
    </xdr:from>
    <xdr:to>
      <xdr:col>23</xdr:col>
      <xdr:colOff>414020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114300</xdr:rowOff>
    </xdr:from>
    <xdr:to>
      <xdr:col>1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114300</xdr:rowOff>
    </xdr:from>
    <xdr:to>
      <xdr:col>2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413468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413468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379095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413468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413468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413468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413468</xdr:colOff>
      <xdr:row>28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413468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413468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C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C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C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C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C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C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C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379095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C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C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C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C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C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413468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C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413468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C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C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C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C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C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C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413468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C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413468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C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413468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413468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379095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413468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413468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C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C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C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C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C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C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C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413468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C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413468</xdr:colOff>
      <xdr:row>29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C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C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C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C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C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C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C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30</xdr:row>
      <xdr:rowOff>114300</xdr:rowOff>
    </xdr:from>
    <xdr:to>
      <xdr:col>17</xdr:col>
      <xdr:colOff>413468</xdr:colOff>
      <xdr:row>30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C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4163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34</xdr:row>
      <xdr:rowOff>114300</xdr:rowOff>
    </xdr:from>
    <xdr:to>
      <xdr:col>2</xdr:col>
      <xdr:colOff>413468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C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C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C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C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C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C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C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C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379095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C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C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C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C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C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413468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C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413468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C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C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C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C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C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C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C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413468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C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413468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C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C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C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C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C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C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C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413468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C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413468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C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C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C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C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C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C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C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379095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C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C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C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C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C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413468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C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413468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C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C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C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C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C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C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C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413468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C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413468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C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C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C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C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C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C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C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413468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C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413468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C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C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C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C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C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C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C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C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379095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C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C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C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C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C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413468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C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413468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C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C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C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C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C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C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C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413468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C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413468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C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C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C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C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C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C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C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413468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C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413468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C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114300</xdr:rowOff>
    </xdr:from>
    <xdr:to>
      <xdr:col>17</xdr:col>
      <xdr:colOff>414020</xdr:colOff>
      <xdr:row>39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C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8230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39</xdr:row>
      <xdr:rowOff>114300</xdr:rowOff>
    </xdr:from>
    <xdr:to>
      <xdr:col>18</xdr:col>
      <xdr:colOff>414020</xdr:colOff>
      <xdr:row>39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C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8230850"/>
          <a:ext cx="274320" cy="274320"/>
        </a:xfrm>
        <a:prstGeom prst="rect">
          <a:avLst/>
        </a:prstGeom>
      </xdr:spPr>
    </xdr:pic>
    <xdr:clientData/>
  </xdr:twoCellAnchor>
</xdr:wsDr>
</file>

<file path=xl/drawings/drawing14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379095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413468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413468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413468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413468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413468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413468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379095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413468</xdr:colOff>
      <xdr:row>9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413468</xdr:colOff>
      <xdr:row>9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413468</xdr:colOff>
      <xdr:row>10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413468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413468</xdr:colOff>
      <xdr:row>11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413468</xdr:colOff>
      <xdr:row>11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</xdr:row>
      <xdr:rowOff>114300</xdr:rowOff>
    </xdr:from>
    <xdr:to>
      <xdr:col>13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379095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413468</xdr:colOff>
      <xdr:row>9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413468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413468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413468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413468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413468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413468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12</xdr:row>
      <xdr:rowOff>114300</xdr:rowOff>
    </xdr:from>
    <xdr:to>
      <xdr:col>17</xdr:col>
      <xdr:colOff>414020</xdr:colOff>
      <xdr:row>12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16</xdr:row>
      <xdr:rowOff>114300</xdr:rowOff>
    </xdr:from>
    <xdr:to>
      <xdr:col>2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379095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413468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413468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413468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413468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413468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413468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379095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413468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413468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413468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413468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413468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413468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379095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413468</xdr:colOff>
      <xdr:row>18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413468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413468</xdr:colOff>
      <xdr:row>19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413468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413468</xdr:colOff>
      <xdr:row>20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20</xdr:row>
      <xdr:rowOff>114300</xdr:rowOff>
    </xdr:from>
    <xdr:to>
      <xdr:col>23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21</xdr:row>
      <xdr:rowOff>114300</xdr:rowOff>
    </xdr:from>
    <xdr:to>
      <xdr:col>17</xdr:col>
      <xdr:colOff>414020</xdr:colOff>
      <xdr:row>21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114300</xdr:rowOff>
    </xdr:from>
    <xdr:to>
      <xdr:col>2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414020</xdr:colOff>
      <xdr:row>25</xdr:row>
      <xdr:rowOff>379095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413468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413468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413468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413468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413468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379095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413468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413468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413468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413468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413468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413468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379095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25</xdr:row>
      <xdr:rowOff>114300</xdr:rowOff>
    </xdr:from>
    <xdr:to>
      <xdr:col>17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25</xdr:row>
      <xdr:rowOff>114300</xdr:rowOff>
    </xdr:from>
    <xdr:to>
      <xdr:col>18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413468</xdr:colOff>
      <xdr:row>25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413468</xdr:colOff>
      <xdr:row>25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413468</xdr:colOff>
      <xdr:row>26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413468</xdr:colOff>
      <xdr:row>27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413468</xdr:colOff>
      <xdr:row>27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379095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413468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413468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413468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413468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413468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413468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379095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413468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413468</xdr:colOff>
      <xdr:row>35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413468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413468</xdr:colOff>
      <xdr:row>36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413468</xdr:colOff>
      <xdr:row>37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413468</xdr:colOff>
      <xdr:row>37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413468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379095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38</xdr:row>
      <xdr:rowOff>114300</xdr:rowOff>
    </xdr:from>
    <xdr:to>
      <xdr:col>15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34</xdr:row>
      <xdr:rowOff>114300</xdr:rowOff>
    </xdr:from>
    <xdr:to>
      <xdr:col>17</xdr:col>
      <xdr:colOff>413468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34</xdr:row>
      <xdr:rowOff>114300</xdr:rowOff>
    </xdr:from>
    <xdr:to>
      <xdr:col>18</xdr:col>
      <xdr:colOff>413468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413468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413468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413468</xdr:colOff>
      <xdr:row>36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379095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413468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3768" cy="2743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</xdr:row>
      <xdr:rowOff>114300</xdr:rowOff>
    </xdr:from>
    <xdr:to>
      <xdr:col>1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</xdr:row>
      <xdr:rowOff>114300</xdr:rowOff>
    </xdr:from>
    <xdr:to>
      <xdr:col>2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413468</xdr:colOff>
      <xdr:row>7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413468</xdr:colOff>
      <xdr:row>7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413468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413468</xdr:colOff>
      <xdr:row>8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413468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413468</xdr:colOff>
      <xdr:row>9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379095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413468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413468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413468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413468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413468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413468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379095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413468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413468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413468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413468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413468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413468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379095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413468</xdr:colOff>
      <xdr:row>17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413468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413468</xdr:colOff>
      <xdr:row>18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413468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413468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413468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413468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414020</xdr:colOff>
      <xdr:row>20</xdr:row>
      <xdr:rowOff>379095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20</xdr:row>
      <xdr:rowOff>114300</xdr:rowOff>
    </xdr:from>
    <xdr:to>
      <xdr:col>7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</xdr:row>
      <xdr:rowOff>114300</xdr:rowOff>
    </xdr:from>
    <xdr:to>
      <xdr:col>1</xdr:col>
      <xdr:colOff>414020</xdr:colOff>
      <xdr:row>21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16</xdr:row>
      <xdr:rowOff>114300</xdr:rowOff>
    </xdr:from>
    <xdr:to>
      <xdr:col>10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413468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413468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413468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413468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413468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413468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379095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413468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413468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413468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413468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413468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379095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413468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413468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413468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413468</xdr:colOff>
      <xdr:row>28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413468</xdr:colOff>
      <xdr:row>28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379095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114300</xdr:rowOff>
    </xdr:from>
    <xdr:to>
      <xdr:col>1</xdr:col>
      <xdr:colOff>413468</xdr:colOff>
      <xdr:row>30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4163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30</xdr:row>
      <xdr:rowOff>114300</xdr:rowOff>
    </xdr:from>
    <xdr:to>
      <xdr:col>2</xdr:col>
      <xdr:colOff>413468</xdr:colOff>
      <xdr:row>30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163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413468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413468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413468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413468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379095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413468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413468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413468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413468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413468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379095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413468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413468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</xdr:row>
      <xdr:rowOff>114300</xdr:rowOff>
    </xdr:from>
    <xdr:to>
      <xdr:col>1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34</xdr:row>
      <xdr:rowOff>114300</xdr:rowOff>
    </xdr:from>
    <xdr:to>
      <xdr:col>2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413468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413468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413468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413468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379095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413468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413468</xdr:colOff>
      <xdr:row>37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413468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413468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413468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413468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379095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413468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413468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413468</xdr:colOff>
      <xdr:row>35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413468</xdr:colOff>
      <xdr:row>36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413468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379095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413468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413468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413468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114300</xdr:rowOff>
    </xdr:from>
    <xdr:to>
      <xdr:col>17</xdr:col>
      <xdr:colOff>414020</xdr:colOff>
      <xdr:row>39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8230850"/>
          <a:ext cx="274320" cy="27432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</xdr:row>
      <xdr:rowOff>114300</xdr:rowOff>
    </xdr:from>
    <xdr:to>
      <xdr:col>2</xdr:col>
      <xdr:colOff>413468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413468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413468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413468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379095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413468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413468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413468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413468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413468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413468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379095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413468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413468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413468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413468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413468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413468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379095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413468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413468</xdr:colOff>
      <xdr:row>11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413468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</xdr:row>
      <xdr:rowOff>114300</xdr:rowOff>
    </xdr:from>
    <xdr:to>
      <xdr:col>1</xdr:col>
      <xdr:colOff>413468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16</xdr:row>
      <xdr:rowOff>114300</xdr:rowOff>
    </xdr:from>
    <xdr:to>
      <xdr:col>2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413468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413468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379095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413468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413468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413468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413468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413468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413468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379095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413468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413468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413468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413468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413468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413468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379095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413468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413468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413468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413468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20</xdr:row>
      <xdr:rowOff>114300</xdr:rowOff>
    </xdr:from>
    <xdr:to>
      <xdr:col>23</xdr:col>
      <xdr:colOff>414020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114300</xdr:rowOff>
    </xdr:from>
    <xdr:to>
      <xdr:col>1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114300</xdr:rowOff>
    </xdr:from>
    <xdr:to>
      <xdr:col>2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413468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413468</xdr:colOff>
      <xdr:row>25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413468</xdr:colOff>
      <xdr:row>25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379095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413468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413468</xdr:colOff>
      <xdr:row>27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413468</xdr:colOff>
      <xdr:row>28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413468</xdr:colOff>
      <xdr:row>28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413468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413468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379095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413468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413468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413468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413468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413468</xdr:colOff>
      <xdr:row>26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413468</xdr:colOff>
      <xdr:row>26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379095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413468</xdr:colOff>
      <xdr:row>28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413468</xdr:colOff>
      <xdr:row>28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413468</xdr:colOff>
      <xdr:row>29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413468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30</xdr:row>
      <xdr:rowOff>114300</xdr:rowOff>
    </xdr:from>
    <xdr:to>
      <xdr:col>17</xdr:col>
      <xdr:colOff>414020</xdr:colOff>
      <xdr:row>30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34</xdr:row>
      <xdr:rowOff>114300</xdr:rowOff>
    </xdr:from>
    <xdr:to>
      <xdr:col>2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413468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413468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379095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413468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413468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413468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413468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413468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413468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379095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413468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413468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413468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413468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413468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413468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379095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413468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413468</xdr:colOff>
      <xdr:row>37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413468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413468</xdr:colOff>
      <xdr:row>38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413468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114300</xdr:rowOff>
    </xdr:from>
    <xdr:to>
      <xdr:col>17</xdr:col>
      <xdr:colOff>413468</xdr:colOff>
      <xdr:row>39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8230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39</xdr:row>
      <xdr:rowOff>114300</xdr:rowOff>
    </xdr:from>
    <xdr:to>
      <xdr:col>18</xdr:col>
      <xdr:colOff>414020</xdr:colOff>
      <xdr:row>39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8230850"/>
          <a:ext cx="274320" cy="274320"/>
        </a:xfrm>
        <a:prstGeom prst="rect">
          <a:avLst/>
        </a:prstGeom>
      </xdr:spPr>
    </xdr:pic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 descr="imagem de noite estrelada&#10;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3" name="Imagem 2" descr="fase da lu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4" name="Imagem 3" descr="fase da lu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5" name="Imagem 4" descr="fase da lua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6" name="Imagem 5" descr="fase da lua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7" name="Imagem 6" descr="fase da lu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8" name="Imagem 7" descr="fase da lua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379095</xdr:rowOff>
    </xdr:to>
    <xdr:pic>
      <xdr:nvPicPr>
        <xdr:cNvPr id="9" name="Imagem 8" descr="fase da lu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0" name="Imagem 9" descr="fase da lua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1" name="Imagem 10" descr="fase da lua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2" name="Imagem 11" descr="fase da lua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3" name="Imagem 12" descr="fase da lua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4" name="Imagem 13" descr="fase da lua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413468</xdr:colOff>
      <xdr:row>9</xdr:row>
      <xdr:rowOff>388620</xdr:rowOff>
    </xdr:to>
    <xdr:pic>
      <xdr:nvPicPr>
        <xdr:cNvPr id="15" name="Imagem 14" descr="fase da lua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413468</xdr:colOff>
      <xdr:row>9</xdr:row>
      <xdr:rowOff>388620</xdr:rowOff>
    </xdr:to>
    <xdr:pic>
      <xdr:nvPicPr>
        <xdr:cNvPr id="16" name="Imagem 15" descr="fase da lua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7" name="Imagem 16" descr="fase da lua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8" name="Imagem 17" descr="fase da lua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9" name="Imagem 18" descr="fase da lua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0" name="Imagem 19" descr="fase da lua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1" name="Imagem 20" descr="fase da lua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413468</xdr:colOff>
      <xdr:row>10</xdr:row>
      <xdr:rowOff>388620</xdr:rowOff>
    </xdr:to>
    <xdr:pic>
      <xdr:nvPicPr>
        <xdr:cNvPr id="22" name="Imagem 21" descr="fase da lu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413468</xdr:colOff>
      <xdr:row>10</xdr:row>
      <xdr:rowOff>388620</xdr:rowOff>
    </xdr:to>
    <xdr:pic>
      <xdr:nvPicPr>
        <xdr:cNvPr id="23" name="Imagem 22" descr="fase da lua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4" name="Imagem 23" descr="fase da lua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5" name="Imagem 24" descr="fase da lua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6" name="Imagem 25" descr="fase da lua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7" name="Imagem 26" descr="fase da lua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8" name="Imagem 27" descr="fase da lua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413468</xdr:colOff>
      <xdr:row>11</xdr:row>
      <xdr:rowOff>388620</xdr:rowOff>
    </xdr:to>
    <xdr:pic>
      <xdr:nvPicPr>
        <xdr:cNvPr id="29" name="Imagem 28" descr="fase da lua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413468</xdr:colOff>
      <xdr:row>11</xdr:row>
      <xdr:rowOff>388620</xdr:rowOff>
    </xdr:to>
    <xdr:pic>
      <xdr:nvPicPr>
        <xdr:cNvPr id="30" name="Imagem 29" descr="fase da lua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1" name="Imagem 30" descr="fase da lua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2" name="Imagem 31" descr="fase da lua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3" name="Imagem 32" descr="fase da lua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4" name="Imagem 33" descr="fase da lua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5" name="Imagem 34" descr="fase da lua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6" name="Imagem 35" descr="fase da lua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7" name="Imagem 36" descr="fase da lua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8" name="Imagem 37" descr="fase da lua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379095</xdr:rowOff>
    </xdr:to>
    <xdr:pic>
      <xdr:nvPicPr>
        <xdr:cNvPr id="39" name="Imagem 38" descr="fase da lua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0" name="Imagem 39" descr="fase da lua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1" name="Imagem 40" descr="fase da lua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2" name="Imagem 41" descr="fase da lua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3" name="Imagem 42" descr="fase da lua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4" name="Imagem 43" descr="fase da lua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413468</xdr:colOff>
      <xdr:row>9</xdr:row>
      <xdr:rowOff>388620</xdr:rowOff>
    </xdr:to>
    <xdr:pic>
      <xdr:nvPicPr>
        <xdr:cNvPr id="45" name="Imagem 44" descr="fase da lua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413468</xdr:colOff>
      <xdr:row>9</xdr:row>
      <xdr:rowOff>388620</xdr:rowOff>
    </xdr:to>
    <xdr:pic>
      <xdr:nvPicPr>
        <xdr:cNvPr id="46" name="Imagem 45" descr="fase da lua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7" name="Imagem 46" descr="fase da lua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8" name="Imagem 47" descr="fase da lua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49" name="Imagem 48" descr="fase da lua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0" name="Imagem 49" descr="fase da lua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1" name="Imagem 50" descr="fase da lua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413468</xdr:colOff>
      <xdr:row>10</xdr:row>
      <xdr:rowOff>388620</xdr:rowOff>
    </xdr:to>
    <xdr:pic>
      <xdr:nvPicPr>
        <xdr:cNvPr id="52" name="Imagem 51" descr="fase da lua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413468</xdr:colOff>
      <xdr:row>10</xdr:row>
      <xdr:rowOff>388620</xdr:rowOff>
    </xdr:to>
    <xdr:pic>
      <xdr:nvPicPr>
        <xdr:cNvPr id="53" name="Imagem 52" descr="fase da lua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4" name="Imagem 53" descr="fase da lua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5" name="Imagem 54" descr="fase da lua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6" name="Imagem 55" descr="fase da lua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7" name="Imagem 56" descr="fase da lua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8" name="Imagem 57" descr="fase da lua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413468</xdr:colOff>
      <xdr:row>11</xdr:row>
      <xdr:rowOff>388620</xdr:rowOff>
    </xdr:to>
    <xdr:pic>
      <xdr:nvPicPr>
        <xdr:cNvPr id="59" name="Imagem 58" descr="fase da lua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413468</xdr:colOff>
      <xdr:row>11</xdr:row>
      <xdr:rowOff>388620</xdr:rowOff>
    </xdr:to>
    <xdr:pic>
      <xdr:nvPicPr>
        <xdr:cNvPr id="60" name="Imagem 59" descr="fase da lua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</xdr:row>
      <xdr:rowOff>114300</xdr:rowOff>
    </xdr:from>
    <xdr:to>
      <xdr:col>13</xdr:col>
      <xdr:colOff>414020</xdr:colOff>
      <xdr:row>11</xdr:row>
      <xdr:rowOff>388620</xdr:rowOff>
    </xdr:to>
    <xdr:pic>
      <xdr:nvPicPr>
        <xdr:cNvPr id="61" name="Imagem 60" descr="fase da lua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2" name="Imagem 61" descr="fase da lua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3" name="Imagem 62" descr="fase da lua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4" name="Imagem 63" descr="fase da lua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5" name="Imagem 64" descr="fase da lua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6" name="Imagem 65" descr="fase da lua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7" name="Imagem 66" descr="fase da lua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68" name="Imagem 67" descr="fase da lua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379095</xdr:rowOff>
    </xdr:to>
    <xdr:pic>
      <xdr:nvPicPr>
        <xdr:cNvPr id="69" name="Imagem 68" descr="fase da lua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0" name="Imagem 69" descr="fase da lua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1" name="Imagem 70" descr="fase da lua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2" name="Imagem 71" descr="fase da lua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3" name="Imagem 72" descr="fase da lua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4" name="Imagem 73" descr="fase da lua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413468</xdr:colOff>
      <xdr:row>9</xdr:row>
      <xdr:rowOff>388620</xdr:rowOff>
    </xdr:to>
    <xdr:pic>
      <xdr:nvPicPr>
        <xdr:cNvPr id="75" name="Imagem 74" descr="fase da lua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413468</xdr:colOff>
      <xdr:row>9</xdr:row>
      <xdr:rowOff>388620</xdr:rowOff>
    </xdr:to>
    <xdr:pic>
      <xdr:nvPicPr>
        <xdr:cNvPr id="76" name="Imagem 75" descr="fase da lua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7" name="Imagem 76" descr="fase da lua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78" name="Imagem 77" descr="fase da lua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79" name="Imagem 78" descr="fase da lua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0" name="Imagem 79" descr="fase da lua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413468</xdr:colOff>
      <xdr:row>10</xdr:row>
      <xdr:rowOff>388620</xdr:rowOff>
    </xdr:to>
    <xdr:pic>
      <xdr:nvPicPr>
        <xdr:cNvPr id="81" name="Imagem 80" descr="fase da lua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413468</xdr:colOff>
      <xdr:row>10</xdr:row>
      <xdr:rowOff>388620</xdr:rowOff>
    </xdr:to>
    <xdr:pic>
      <xdr:nvPicPr>
        <xdr:cNvPr id="82" name="Imagem 81" descr="fase da lua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3" name="Imagem 82" descr="fase da lua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4" name="Imagem 83" descr="fase da lua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5" name="Imagem 84" descr="fase da lua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6" name="Imagem 85" descr="fase da lua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7" name="Imagem 86" descr="fase da lua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413468</xdr:colOff>
      <xdr:row>11</xdr:row>
      <xdr:rowOff>388620</xdr:rowOff>
    </xdr:to>
    <xdr:pic>
      <xdr:nvPicPr>
        <xdr:cNvPr id="88" name="Imagem 87" descr="fase da lua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413468</xdr:colOff>
      <xdr:row>11</xdr:row>
      <xdr:rowOff>388620</xdr:rowOff>
    </xdr:to>
    <xdr:pic>
      <xdr:nvPicPr>
        <xdr:cNvPr id="89" name="Imagem 88" descr="fase da lua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0" name="Imagem 89" descr="fase da lua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414020</xdr:colOff>
      <xdr:row>11</xdr:row>
      <xdr:rowOff>388620</xdr:rowOff>
    </xdr:to>
    <xdr:pic>
      <xdr:nvPicPr>
        <xdr:cNvPr id="91" name="Imagem 90" descr="fase da lua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12</xdr:row>
      <xdr:rowOff>114300</xdr:rowOff>
    </xdr:from>
    <xdr:to>
      <xdr:col>17</xdr:col>
      <xdr:colOff>414020</xdr:colOff>
      <xdr:row>12</xdr:row>
      <xdr:rowOff>388620</xdr:rowOff>
    </xdr:to>
    <xdr:pic>
      <xdr:nvPicPr>
        <xdr:cNvPr id="92" name="Imagem 91" descr="fase da lua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16</xdr:row>
      <xdr:rowOff>114300</xdr:rowOff>
    </xdr:from>
    <xdr:to>
      <xdr:col>2</xdr:col>
      <xdr:colOff>414020</xdr:colOff>
      <xdr:row>16</xdr:row>
      <xdr:rowOff>388620</xdr:rowOff>
    </xdr:to>
    <xdr:pic>
      <xdr:nvPicPr>
        <xdr:cNvPr id="93" name="Imagem 92" descr="fase da lua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414020</xdr:colOff>
      <xdr:row>16</xdr:row>
      <xdr:rowOff>388620</xdr:rowOff>
    </xdr:to>
    <xdr:pic>
      <xdr:nvPicPr>
        <xdr:cNvPr id="94" name="Imagem 93" descr="fase da lua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5" name="Imagem 94" descr="fase da lua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6" name="Imagem 95" descr="fase da lua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7" name="Imagem 96" descr="fase da lua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8" name="Imagem 97" descr="fase da lua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379095</xdr:rowOff>
    </xdr:to>
    <xdr:pic>
      <xdr:nvPicPr>
        <xdr:cNvPr id="99" name="Imagem 98" descr="fase da lua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100" name="Imagem 99" descr="fase da lua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1" name="Imagem 100" descr="fase da lua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102" name="Imagem 101" descr="fase da lua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3" name="Imagem 102" descr="fase da lua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413468</xdr:colOff>
      <xdr:row>17</xdr:row>
      <xdr:rowOff>388620</xdr:rowOff>
    </xdr:to>
    <xdr:pic>
      <xdr:nvPicPr>
        <xdr:cNvPr id="104" name="Imagem 103" descr="fase da lua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413468</xdr:colOff>
      <xdr:row>17</xdr:row>
      <xdr:rowOff>388620</xdr:rowOff>
    </xdr:to>
    <xdr:pic>
      <xdr:nvPicPr>
        <xdr:cNvPr id="105" name="Imagem 104" descr="fase da lua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6" name="Imagem 105" descr="fase da lua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7" name="Imagem 106" descr="fase da lua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8" name="Imagem 107" descr="fase da lua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9" name="Imagem 108" descr="fase da lua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10" name="Imagem 109" descr="fase da lua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413468</xdr:colOff>
      <xdr:row>18</xdr:row>
      <xdr:rowOff>388620</xdr:rowOff>
    </xdr:to>
    <xdr:pic>
      <xdr:nvPicPr>
        <xdr:cNvPr id="111" name="Imagem 110" descr="fase da lua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413468</xdr:colOff>
      <xdr:row>18</xdr:row>
      <xdr:rowOff>388620</xdr:rowOff>
    </xdr:to>
    <xdr:pic>
      <xdr:nvPicPr>
        <xdr:cNvPr id="112" name="Imagem 111" descr="fase da lua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3" name="Imagem 112" descr="fase da lua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4" name="Imagem 113" descr="fase da lua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5" name="Imagem 114" descr="fase da lua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6" name="Imagem 115" descr="fase da lua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7" name="Imagem 116" descr="fase da lua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413468</xdr:colOff>
      <xdr:row>19</xdr:row>
      <xdr:rowOff>388620</xdr:rowOff>
    </xdr:to>
    <xdr:pic>
      <xdr:nvPicPr>
        <xdr:cNvPr id="118" name="Imagem 117" descr="fase da lua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413468</xdr:colOff>
      <xdr:row>19</xdr:row>
      <xdr:rowOff>388620</xdr:rowOff>
    </xdr:to>
    <xdr:pic>
      <xdr:nvPicPr>
        <xdr:cNvPr id="119" name="Imagem 118" descr="fase da lua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20" name="Imagem 119" descr="fase da lua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1" name="Imagem 120" descr="fase da lua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22" name="Imagem 121" descr="fase da lua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3" name="Imagem 122" descr="fase da lua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4" name="Imagem 123" descr="fase da lua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5" name="Imagem 124" descr="fase da lua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6" name="Imagem 125" descr="fase da lua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7" name="Imagem 126" descr="fase da lua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379095</xdr:rowOff>
    </xdr:to>
    <xdr:pic>
      <xdr:nvPicPr>
        <xdr:cNvPr id="128" name="Imagem 127" descr="fase da lua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9" name="Imagem 128" descr="fase da lua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0" name="Imagem 129" descr="fase da lua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1" name="Imagem 130" descr="fase da lua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2" name="Imagem 131" descr="fase da lua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413468</xdr:colOff>
      <xdr:row>17</xdr:row>
      <xdr:rowOff>388620</xdr:rowOff>
    </xdr:to>
    <xdr:pic>
      <xdr:nvPicPr>
        <xdr:cNvPr id="133" name="Imagem 132" descr="fase da lua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413468</xdr:colOff>
      <xdr:row>18</xdr:row>
      <xdr:rowOff>388620</xdr:rowOff>
    </xdr:to>
    <xdr:pic>
      <xdr:nvPicPr>
        <xdr:cNvPr id="134" name="Imagem 133" descr="fase da lua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5" name="Imagem 134" descr="fase da lua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6" name="Imagem 135" descr="fase da lua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7" name="Imagem 136" descr="fase da lua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38" name="Imagem 137" descr="fase da lua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39" name="Imagem 138" descr="fase da lua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413468</xdr:colOff>
      <xdr:row>18</xdr:row>
      <xdr:rowOff>388620</xdr:rowOff>
    </xdr:to>
    <xdr:pic>
      <xdr:nvPicPr>
        <xdr:cNvPr id="140" name="Imagem 139" descr="fase da lua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413468</xdr:colOff>
      <xdr:row>19</xdr:row>
      <xdr:rowOff>388620</xdr:rowOff>
    </xdr:to>
    <xdr:pic>
      <xdr:nvPicPr>
        <xdr:cNvPr id="141" name="Imagem 140" descr="fase da lua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2" name="Imagem 141" descr="fase da lua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3" name="Imagem 142" descr="fase da lua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4" name="Imagem 143" descr="fase da lua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5" name="Imagem 144" descr="fase da lua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6" name="Imagem 145" descr="fase da lua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7" name="Imagem 146" descr="fase da lua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413468</xdr:colOff>
      <xdr:row>20</xdr:row>
      <xdr:rowOff>388620</xdr:rowOff>
    </xdr:to>
    <xdr:pic>
      <xdr:nvPicPr>
        <xdr:cNvPr id="148" name="Imagem 147" descr="fase da lua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413468</xdr:colOff>
      <xdr:row>20</xdr:row>
      <xdr:rowOff>388620</xdr:rowOff>
    </xdr:to>
    <xdr:pic>
      <xdr:nvPicPr>
        <xdr:cNvPr id="149" name="Imagem 148" descr="fase da lua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0" name="Imagem 149" descr="fase da lua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1" name="Imagem 150" descr="fase da lua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2" name="Imagem 151" descr="fase da lua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414020</xdr:colOff>
      <xdr:row>20</xdr:row>
      <xdr:rowOff>388620</xdr:rowOff>
    </xdr:to>
    <xdr:pic>
      <xdr:nvPicPr>
        <xdr:cNvPr id="153" name="Imagem 152" descr="fase da lua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4" name="Imagem 153" descr="fase da lua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5" name="Imagem 154" descr="fase da lua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6" name="Imagem 155" descr="fase da lua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7" name="Imagem 156" descr="fase da lua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379095</xdr:rowOff>
    </xdr:to>
    <xdr:pic>
      <xdr:nvPicPr>
        <xdr:cNvPr id="158" name="Imagem 157" descr="fase da lua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59" name="Imagem 158" descr="fase da lua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0" name="Imagem 159" descr="fase da lua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1" name="Imagem 160" descr="fase da lua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413468</xdr:colOff>
      <xdr:row>18</xdr:row>
      <xdr:rowOff>388620</xdr:rowOff>
    </xdr:to>
    <xdr:pic>
      <xdr:nvPicPr>
        <xdr:cNvPr id="162" name="Imagem 161" descr="fase da lua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413468</xdr:colOff>
      <xdr:row>18</xdr:row>
      <xdr:rowOff>388620</xdr:rowOff>
    </xdr:to>
    <xdr:pic>
      <xdr:nvPicPr>
        <xdr:cNvPr id="163" name="Imagem 162" descr="fase da lua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4" name="Imagem 163" descr="fase da lua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5" name="Imagem 164" descr="fase da lua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6" name="Imagem 165" descr="fase da lua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7" name="Imagem 166" descr="fase da lua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68" name="Imagem 167" descr="fase da lua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69" name="Imagem 168" descr="fase da lua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413468</xdr:colOff>
      <xdr:row>19</xdr:row>
      <xdr:rowOff>388620</xdr:rowOff>
    </xdr:to>
    <xdr:pic>
      <xdr:nvPicPr>
        <xdr:cNvPr id="170" name="Imagem 169" descr="fase da lua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413468</xdr:colOff>
      <xdr:row>19</xdr:row>
      <xdr:rowOff>388620</xdr:rowOff>
    </xdr:to>
    <xdr:pic>
      <xdr:nvPicPr>
        <xdr:cNvPr id="171" name="Imagem 170" descr="fase da lua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2" name="Imagem 171" descr="fase da lua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3" name="Imagem 172" descr="fase da lua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4" name="Imagem 173" descr="fase da lua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5" name="Imagem 174" descr="fase da lua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6" name="Imagem 175" descr="fase da lua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7" name="Imagem 176" descr="fase da lua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413468</xdr:colOff>
      <xdr:row>20</xdr:row>
      <xdr:rowOff>388620</xdr:rowOff>
    </xdr:to>
    <xdr:pic>
      <xdr:nvPicPr>
        <xdr:cNvPr id="178" name="Imagem 177" descr="fase da lua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413468</xdr:colOff>
      <xdr:row>20</xdr:row>
      <xdr:rowOff>388620</xdr:rowOff>
    </xdr:to>
    <xdr:pic>
      <xdr:nvPicPr>
        <xdr:cNvPr id="179" name="Imagem 178" descr="fase da lua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0" name="Imagem 179" descr="fase da lua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1" name="Imagem 180" descr="fase da lua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20</xdr:row>
      <xdr:rowOff>114300</xdr:rowOff>
    </xdr:from>
    <xdr:to>
      <xdr:col>23</xdr:col>
      <xdr:colOff>414020</xdr:colOff>
      <xdr:row>20</xdr:row>
      <xdr:rowOff>388620</xdr:rowOff>
    </xdr:to>
    <xdr:pic>
      <xdr:nvPicPr>
        <xdr:cNvPr id="182" name="Imagem 181" descr="fase da lua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21</xdr:row>
      <xdr:rowOff>114300</xdr:rowOff>
    </xdr:from>
    <xdr:to>
      <xdr:col>17</xdr:col>
      <xdr:colOff>414020</xdr:colOff>
      <xdr:row>21</xdr:row>
      <xdr:rowOff>388620</xdr:rowOff>
    </xdr:to>
    <xdr:pic>
      <xdr:nvPicPr>
        <xdr:cNvPr id="183" name="Imagem 182" descr="fase da lua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114300</xdr:rowOff>
    </xdr:from>
    <xdr:to>
      <xdr:col>2</xdr:col>
      <xdr:colOff>414020</xdr:colOff>
      <xdr:row>25</xdr:row>
      <xdr:rowOff>388620</xdr:rowOff>
    </xdr:to>
    <xdr:pic>
      <xdr:nvPicPr>
        <xdr:cNvPr id="184" name="Imagem 183" descr="fase da lua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414020</xdr:colOff>
      <xdr:row>25</xdr:row>
      <xdr:rowOff>388620</xdr:rowOff>
    </xdr:to>
    <xdr:pic>
      <xdr:nvPicPr>
        <xdr:cNvPr id="185" name="Imagem 184" descr="fase da lua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6" name="Imagem 185" descr="fase da lua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379095</xdr:rowOff>
    </xdr:to>
    <xdr:pic>
      <xdr:nvPicPr>
        <xdr:cNvPr id="187" name="Imagem 186" descr="fase da lua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8" name="Imagem 187" descr="fase da lua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9" name="Imagem 188" descr="fase da lua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90" name="Imagem 189" descr="fase da lua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1" name="Imagem 190" descr="fase da lua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413468</xdr:colOff>
      <xdr:row>26</xdr:row>
      <xdr:rowOff>388620</xdr:rowOff>
    </xdr:to>
    <xdr:pic>
      <xdr:nvPicPr>
        <xdr:cNvPr id="192" name="Imagem 191" descr="fase da lua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413468</xdr:colOff>
      <xdr:row>26</xdr:row>
      <xdr:rowOff>388620</xdr:rowOff>
    </xdr:to>
    <xdr:pic>
      <xdr:nvPicPr>
        <xdr:cNvPr id="193" name="Imagem 192" descr="fase da lua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4" name="Imagem 193" descr="fase da lua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5" name="Imagem 194" descr="fase da lua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6" name="Imagem 195" descr="fase da lua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7" name="Imagem 196" descr="fase da lua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8" name="Imagem 197" descr="fase da lua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413468</xdr:colOff>
      <xdr:row>27</xdr:row>
      <xdr:rowOff>388620</xdr:rowOff>
    </xdr:to>
    <xdr:pic>
      <xdr:nvPicPr>
        <xdr:cNvPr id="199" name="Imagem 198" descr="fase da lua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413468</xdr:colOff>
      <xdr:row>27</xdr:row>
      <xdr:rowOff>388620</xdr:rowOff>
    </xdr:to>
    <xdr:pic>
      <xdr:nvPicPr>
        <xdr:cNvPr id="200" name="Imagem 199" descr="fase da lua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201" name="Imagem 200" descr="fase da lua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2" name="Imagem 201" descr="fase da lua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3" name="Imagem 202" descr="fase da lua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4" name="Imagem 203" descr="fase da lua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5" name="Imagem 204" descr="fase da lua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6" name="Imagem 205" descr="fase da lua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413468</xdr:colOff>
      <xdr:row>28</xdr:row>
      <xdr:rowOff>388620</xdr:rowOff>
    </xdr:to>
    <xdr:pic>
      <xdr:nvPicPr>
        <xdr:cNvPr id="207" name="Imagem 206" descr="fase da lua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413468</xdr:colOff>
      <xdr:row>28</xdr:row>
      <xdr:rowOff>388620</xdr:rowOff>
    </xdr:to>
    <xdr:pic>
      <xdr:nvPicPr>
        <xdr:cNvPr id="208" name="Imagem 207" descr="fase da lua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9" name="Imagem 208" descr="fase da lua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10" name="Imagem 209" descr="fase da lua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1" name="Imagem 210" descr="fase da lua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2" name="Imagem 211" descr="fase da lua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3" name="Imagem 212" descr="fase da lua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4" name="Imagem 213" descr="fase da lua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5" name="Imagem 214" descr="fase da lua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379095</xdr:rowOff>
    </xdr:to>
    <xdr:pic>
      <xdr:nvPicPr>
        <xdr:cNvPr id="216" name="Imagem 215" descr="fase da lua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7" name="Imagem 216" descr="fase da lua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8" name="Imagem 217" descr="fase da lua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19" name="Imagem 218" descr="fase da lua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0" name="Imagem 219" descr="fase da lua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413468</xdr:colOff>
      <xdr:row>26</xdr:row>
      <xdr:rowOff>388620</xdr:rowOff>
    </xdr:to>
    <xdr:pic>
      <xdr:nvPicPr>
        <xdr:cNvPr id="221" name="Imagem 220" descr="fase da lua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413468</xdr:colOff>
      <xdr:row>26</xdr:row>
      <xdr:rowOff>388620</xdr:rowOff>
    </xdr:to>
    <xdr:pic>
      <xdr:nvPicPr>
        <xdr:cNvPr id="222" name="Imagem 221" descr="fase da lua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3" name="Imagem 222" descr="fase da lua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4" name="Imagem 223" descr="fase da lua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5" name="Imagem 224" descr="fase da lua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6" name="Imagem 225" descr="fase da lua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7" name="Imagem 226" descr="fase da lua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8" name="Imagem 227" descr="fase da lua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413468</xdr:colOff>
      <xdr:row>27</xdr:row>
      <xdr:rowOff>388620</xdr:rowOff>
    </xdr:to>
    <xdr:pic>
      <xdr:nvPicPr>
        <xdr:cNvPr id="229" name="Imagem 228" descr="fase da lua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413468</xdr:colOff>
      <xdr:row>27</xdr:row>
      <xdr:rowOff>388620</xdr:rowOff>
    </xdr:to>
    <xdr:pic>
      <xdr:nvPicPr>
        <xdr:cNvPr id="230" name="Imagem 229" descr="fase da lua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1" name="Imagem 230" descr="fase da lua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2" name="Imagem 231" descr="fase da lua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3" name="Imagem 232" descr="fase da lua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4" name="Imagem 233" descr="fase da lua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5" name="Imagem 234" descr="fase da lua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6" name="Imagem 235" descr="fase da lua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413468</xdr:colOff>
      <xdr:row>28</xdr:row>
      <xdr:rowOff>388620</xdr:rowOff>
    </xdr:to>
    <xdr:pic>
      <xdr:nvPicPr>
        <xdr:cNvPr id="237" name="Imagem 236" descr="fase da lua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413468</xdr:colOff>
      <xdr:row>28</xdr:row>
      <xdr:rowOff>388620</xdr:rowOff>
    </xdr:to>
    <xdr:pic>
      <xdr:nvPicPr>
        <xdr:cNvPr id="238" name="Imagem 237" descr="fase da lua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39" name="Imagem 238" descr="fase da lua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0" name="Imagem 239" descr="fase da lua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1" name="Imagem 240" descr="fase da lua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2" name="Imagem 241" descr="fase da lua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3" name="Imagem 242" descr="fase da lua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388620</xdr:rowOff>
    </xdr:to>
    <xdr:pic>
      <xdr:nvPicPr>
        <xdr:cNvPr id="244" name="Imagem 243" descr="fase da lua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5" name="Imagem 244" descr="fase da lua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25</xdr:row>
      <xdr:rowOff>114300</xdr:rowOff>
    </xdr:from>
    <xdr:to>
      <xdr:col>17</xdr:col>
      <xdr:colOff>414020</xdr:colOff>
      <xdr:row>25</xdr:row>
      <xdr:rowOff>379095</xdr:rowOff>
    </xdr:to>
    <xdr:pic>
      <xdr:nvPicPr>
        <xdr:cNvPr id="246" name="Imagem 245" descr="fase da lua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25</xdr:row>
      <xdr:rowOff>114300</xdr:rowOff>
    </xdr:from>
    <xdr:to>
      <xdr:col>18</xdr:col>
      <xdr:colOff>414020</xdr:colOff>
      <xdr:row>25</xdr:row>
      <xdr:rowOff>388620</xdr:rowOff>
    </xdr:to>
    <xdr:pic>
      <xdr:nvPicPr>
        <xdr:cNvPr id="247" name="Imagem 246" descr="fase da lua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414020</xdr:colOff>
      <xdr:row>25</xdr:row>
      <xdr:rowOff>388620</xdr:rowOff>
    </xdr:to>
    <xdr:pic>
      <xdr:nvPicPr>
        <xdr:cNvPr id="248" name="Imagem 247" descr="fase da lua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388620</xdr:rowOff>
    </xdr:to>
    <xdr:pic>
      <xdr:nvPicPr>
        <xdr:cNvPr id="249" name="Imagem 248" descr="fase da lua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413468</xdr:colOff>
      <xdr:row>25</xdr:row>
      <xdr:rowOff>388620</xdr:rowOff>
    </xdr:to>
    <xdr:pic>
      <xdr:nvPicPr>
        <xdr:cNvPr id="250" name="Imagem 249" descr="fase da lua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413468</xdr:colOff>
      <xdr:row>25</xdr:row>
      <xdr:rowOff>388620</xdr:rowOff>
    </xdr:to>
    <xdr:pic>
      <xdr:nvPicPr>
        <xdr:cNvPr id="251" name="Imagem 250" descr="fase da lua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2" name="Imagem 251" descr="fase da lua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53" name="Imagem 252" descr="fase da lua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4" name="Imagem 253" descr="fase da lua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5" name="Imagem 254" descr="fase da lua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6" name="Imagem 255" descr="fase da lua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7" name="Imagem 256" descr="fase da lua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413468</xdr:colOff>
      <xdr:row>26</xdr:row>
      <xdr:rowOff>388620</xdr:rowOff>
    </xdr:to>
    <xdr:pic>
      <xdr:nvPicPr>
        <xdr:cNvPr id="258" name="Imagem 257" descr="fase da lua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413468</xdr:colOff>
      <xdr:row>26</xdr:row>
      <xdr:rowOff>388620</xdr:rowOff>
    </xdr:to>
    <xdr:pic>
      <xdr:nvPicPr>
        <xdr:cNvPr id="259" name="Imagem 258" descr="fase da lua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60" name="Imagem 259" descr="fase da lua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61" name="Imagem 260" descr="fase da lua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62" name="Imagem 261" descr="fase da lua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63" name="Imagem 262" descr="fase da lua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4" name="Imagem 263" descr="fase da lua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5" name="Imagem 264" descr="fase da lua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413468</xdr:colOff>
      <xdr:row>27</xdr:row>
      <xdr:rowOff>388620</xdr:rowOff>
    </xdr:to>
    <xdr:pic>
      <xdr:nvPicPr>
        <xdr:cNvPr id="266" name="Imagem 265" descr="fase da lua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413468</xdr:colOff>
      <xdr:row>28</xdr:row>
      <xdr:rowOff>388620</xdr:rowOff>
    </xdr:to>
    <xdr:pic>
      <xdr:nvPicPr>
        <xdr:cNvPr id="267" name="Imagem 266" descr="fase da lua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8" name="Imagem 267" descr="fase da lua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9" name="Imagem 268" descr="fase da lua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70" name="Imagem 269" descr="fase da lua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71" name="Imagem 270" descr="fase da lua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2" name="Imagem 271" descr="fase da lua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3" name="Imagem 272" descr="fase da lua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4" name="Imagem 273" descr="fase da lua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379095</xdr:rowOff>
    </xdr:to>
    <xdr:pic>
      <xdr:nvPicPr>
        <xdr:cNvPr id="275" name="Imagem 274" descr="fase da lua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6" name="Imagem 275" descr="fase da lua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7" name="Imagem 276" descr="fase da lua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8" name="Imagem 277" descr="fase da lua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79" name="Imagem 278" descr="fase da lua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413468</xdr:colOff>
      <xdr:row>34</xdr:row>
      <xdr:rowOff>388620</xdr:rowOff>
    </xdr:to>
    <xdr:pic>
      <xdr:nvPicPr>
        <xdr:cNvPr id="280" name="Imagem 279" descr="fase da lua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413468</xdr:colOff>
      <xdr:row>35</xdr:row>
      <xdr:rowOff>388620</xdr:rowOff>
    </xdr:to>
    <xdr:pic>
      <xdr:nvPicPr>
        <xdr:cNvPr id="281" name="Imagem 280" descr="fase da lua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2" name="Imagem 281" descr="fase da lua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3" name="Imagem 282" descr="fase da lua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4" name="Imagem 283" descr="fase da lua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5" name="Imagem 284" descr="fase da lua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6" name="Imagem 285" descr="fase da lua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7" name="Imagem 286" descr="fase da lua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413468</xdr:colOff>
      <xdr:row>36</xdr:row>
      <xdr:rowOff>388620</xdr:rowOff>
    </xdr:to>
    <xdr:pic>
      <xdr:nvPicPr>
        <xdr:cNvPr id="288" name="Imagem 287" descr="fase da lua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413468</xdr:colOff>
      <xdr:row>36</xdr:row>
      <xdr:rowOff>388620</xdr:rowOff>
    </xdr:to>
    <xdr:pic>
      <xdr:nvPicPr>
        <xdr:cNvPr id="289" name="Imagem 288" descr="fase da lua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0" name="Imagem 289" descr="fase da lua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1" name="Imagem 290" descr="fase da lua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2" name="Imagem 291" descr="fase da lua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3" name="Imagem 292" descr="fase da lua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4" name="Imagem 293" descr="fase da lua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5" name="Imagem 294" descr="fase da lua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413468</xdr:colOff>
      <xdr:row>37</xdr:row>
      <xdr:rowOff>388620</xdr:rowOff>
    </xdr:to>
    <xdr:pic>
      <xdr:nvPicPr>
        <xdr:cNvPr id="296" name="Imagem 295" descr="fase da lua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413468</xdr:colOff>
      <xdr:row>37</xdr:row>
      <xdr:rowOff>388620</xdr:rowOff>
    </xdr:to>
    <xdr:pic>
      <xdr:nvPicPr>
        <xdr:cNvPr id="297" name="Imagem 296" descr="fase da lua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8" name="Imagem 297" descr="fase da lua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9" name="Imagem 298" descr="fase da lua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0" name="Imagem 299" descr="fase da lua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1" name="Imagem 300" descr="fase da lua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2" name="Imagem 301" descr="fase da lua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3" name="Imagem 302" descr="fase da lua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379095</xdr:rowOff>
    </xdr:to>
    <xdr:pic>
      <xdr:nvPicPr>
        <xdr:cNvPr id="304" name="Imagem 303" descr="fase da lua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5" name="Imagem 304" descr="fase da lua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6" name="Imagem 305" descr="fase da lua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7" name="Imagem 306" descr="fase da lua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08" name="Imagem 307" descr="fase da lua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09" name="Imagem 308" descr="fase da lua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413468</xdr:colOff>
      <xdr:row>35</xdr:row>
      <xdr:rowOff>388620</xdr:rowOff>
    </xdr:to>
    <xdr:pic>
      <xdr:nvPicPr>
        <xdr:cNvPr id="310" name="Imagem 309" descr="fase da lua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413468</xdr:colOff>
      <xdr:row>35</xdr:row>
      <xdr:rowOff>388620</xdr:rowOff>
    </xdr:to>
    <xdr:pic>
      <xdr:nvPicPr>
        <xdr:cNvPr id="311" name="Imagem 310" descr="fase da lua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2" name="Imagem 311" descr="fase da lua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3" name="Imagem 312" descr="fase da lua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4" name="Imagem 313" descr="fase da lua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5" name="Imagem 314" descr="fase da lua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6" name="Imagem 315" descr="fase da lua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7" name="Imagem 316" descr="fase da lua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413468</xdr:colOff>
      <xdr:row>36</xdr:row>
      <xdr:rowOff>388620</xdr:rowOff>
    </xdr:to>
    <xdr:pic>
      <xdr:nvPicPr>
        <xdr:cNvPr id="318" name="Imagem 317" descr="fase da lua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413468</xdr:colOff>
      <xdr:row>36</xdr:row>
      <xdr:rowOff>388620</xdr:rowOff>
    </xdr:to>
    <xdr:pic>
      <xdr:nvPicPr>
        <xdr:cNvPr id="319" name="Imagem 318" descr="fase da lua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0" name="Imagem 319" descr="fase da lua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1" name="Imagem 320" descr="fase da lua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2" name="Imagem 321" descr="fase da lua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3" name="Imagem 322" descr="fase da lua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4" name="Imagem 323" descr="fase da lua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413468</xdr:colOff>
      <xdr:row>37</xdr:row>
      <xdr:rowOff>388620</xdr:rowOff>
    </xdr:to>
    <xdr:pic>
      <xdr:nvPicPr>
        <xdr:cNvPr id="325" name="Imagem 324" descr="fase da lua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413468</xdr:colOff>
      <xdr:row>37</xdr:row>
      <xdr:rowOff>388620</xdr:rowOff>
    </xdr:to>
    <xdr:pic>
      <xdr:nvPicPr>
        <xdr:cNvPr id="326" name="Imagem 325" descr="fase da lua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7" name="Imagem 326" descr="fase da lua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28" name="Imagem 327" descr="fase da lua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29" name="Imagem 328" descr="fase da lua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0" name="Imagem 329" descr="fase da lua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1" name="Imagem 330" descr="fase da lua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2" name="Imagem 331" descr="fase da lua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3" name="Imagem 332" descr="fase da lua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379095</xdr:rowOff>
    </xdr:to>
    <xdr:pic>
      <xdr:nvPicPr>
        <xdr:cNvPr id="334" name="Imagem 333" descr="fase da lua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414020</xdr:colOff>
      <xdr:row>38</xdr:row>
      <xdr:rowOff>388620</xdr:rowOff>
    </xdr:to>
    <xdr:pic>
      <xdr:nvPicPr>
        <xdr:cNvPr id="335" name="Imagem 334" descr="fase da lua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38</xdr:row>
      <xdr:rowOff>114300</xdr:rowOff>
    </xdr:from>
    <xdr:to>
      <xdr:col>15</xdr:col>
      <xdr:colOff>414020</xdr:colOff>
      <xdr:row>38</xdr:row>
      <xdr:rowOff>388620</xdr:rowOff>
    </xdr:to>
    <xdr:pic>
      <xdr:nvPicPr>
        <xdr:cNvPr id="336" name="Imagem 335" descr="fase da lua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34</xdr:row>
      <xdr:rowOff>114300</xdr:rowOff>
    </xdr:from>
    <xdr:to>
      <xdr:col>17</xdr:col>
      <xdr:colOff>414020</xdr:colOff>
      <xdr:row>34</xdr:row>
      <xdr:rowOff>388620</xdr:rowOff>
    </xdr:to>
    <xdr:pic>
      <xdr:nvPicPr>
        <xdr:cNvPr id="337" name="Imagem 336" descr="fase da lua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34</xdr:row>
      <xdr:rowOff>114300</xdr:rowOff>
    </xdr:from>
    <xdr:to>
      <xdr:col>18</xdr:col>
      <xdr:colOff>414020</xdr:colOff>
      <xdr:row>34</xdr:row>
      <xdr:rowOff>388620</xdr:rowOff>
    </xdr:to>
    <xdr:pic>
      <xdr:nvPicPr>
        <xdr:cNvPr id="338" name="Imagem 337" descr="fase da lua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413468</xdr:colOff>
      <xdr:row>34</xdr:row>
      <xdr:rowOff>388620</xdr:rowOff>
    </xdr:to>
    <xdr:pic>
      <xdr:nvPicPr>
        <xdr:cNvPr id="339" name="Imagem 338" descr="fase da lua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413468</xdr:colOff>
      <xdr:row>34</xdr:row>
      <xdr:rowOff>388620</xdr:rowOff>
    </xdr:to>
    <xdr:pic>
      <xdr:nvPicPr>
        <xdr:cNvPr id="340" name="Imagem 339" descr="fase da lua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41" name="Imagem 340" descr="fase da lua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42" name="Imagem 341" descr="fase da lua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3" name="Imagem 342" descr="fase da lua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4" name="Imagem 343" descr="fase da lua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45" name="Imagem 344" descr="fase da lua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6" name="Imagem 345" descr="fase da lua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413468</xdr:colOff>
      <xdr:row>35</xdr:row>
      <xdr:rowOff>388620</xdr:rowOff>
    </xdr:to>
    <xdr:pic>
      <xdr:nvPicPr>
        <xdr:cNvPr id="347" name="Imagem 346" descr="fase da lua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413468</xdr:colOff>
      <xdr:row>35</xdr:row>
      <xdr:rowOff>388620</xdr:rowOff>
    </xdr:to>
    <xdr:pic>
      <xdr:nvPicPr>
        <xdr:cNvPr id="348" name="Imagem 347" descr="fase da lua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9" name="Imagem 348" descr="fase da lua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50" name="Imagem 349" descr="fase da lua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51" name="Imagem 350" descr="fase da lua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52" name="Imagem 351" descr="fase da lua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53" name="Imagem 352" descr="fase da lua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413468</xdr:colOff>
      <xdr:row>36</xdr:row>
      <xdr:rowOff>388620</xdr:rowOff>
    </xdr:to>
    <xdr:pic>
      <xdr:nvPicPr>
        <xdr:cNvPr id="354" name="Imagem 353" descr="fase da lua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413468</xdr:colOff>
      <xdr:row>36</xdr:row>
      <xdr:rowOff>388620</xdr:rowOff>
    </xdr:to>
    <xdr:pic>
      <xdr:nvPicPr>
        <xdr:cNvPr id="355" name="Imagem 354" descr="fase da lua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6" name="Imagem 355" descr="fase da lua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7" name="Imagem 356" descr="fase da lua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8" name="Imagem 357" descr="fase da lua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9" name="Imagem 358" descr="fase da lua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60" name="Imagem 359" descr="fase da lua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61" name="Imagem 360" descr="fase da lua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62" name="Imagem 361" descr="fase da lua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379095</xdr:rowOff>
    </xdr:to>
    <xdr:pic>
      <xdr:nvPicPr>
        <xdr:cNvPr id="363" name="Imagem 362" descr="fase da lua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4" name="Imagem 363" descr="fase da lua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5" name="Imagem 364" descr="fase da lua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6" name="Imagem 365" descr="fase da lua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7" name="Imagem 366" descr="fase da lua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413468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413468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413468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413468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413468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413468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379095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413468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413468</xdr:colOff>
      <xdr:row>8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413468</xdr:colOff>
      <xdr:row>9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413468</xdr:colOff>
      <xdr:row>9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413468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413468</xdr:colOff>
      <xdr:row>10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379095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</xdr:row>
      <xdr:rowOff>114300</xdr:rowOff>
    </xdr:from>
    <xdr:to>
      <xdr:col>13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11</xdr:row>
      <xdr:rowOff>114300</xdr:rowOff>
    </xdr:from>
    <xdr:to>
      <xdr:col>14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11</xdr:row>
      <xdr:rowOff>114300</xdr:rowOff>
    </xdr:from>
    <xdr:to>
      <xdr:col>15</xdr:col>
      <xdr:colOff>414020</xdr:colOff>
      <xdr:row>11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7</xdr:row>
      <xdr:rowOff>114300</xdr:rowOff>
    </xdr:from>
    <xdr:to>
      <xdr:col>17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7</xdr:row>
      <xdr:rowOff>114300</xdr:rowOff>
    </xdr:from>
    <xdr:to>
      <xdr:col>18</xdr:col>
      <xdr:colOff>413468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7</xdr:row>
      <xdr:rowOff>114300</xdr:rowOff>
    </xdr:from>
    <xdr:to>
      <xdr:col>19</xdr:col>
      <xdr:colOff>413468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413468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413468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413468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413468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379095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413468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413468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413468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413468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413468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413468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379095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413468</xdr:colOff>
      <xdr:row>20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413468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413468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413468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413468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413468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379095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413468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20</xdr:row>
      <xdr:rowOff>114300</xdr:rowOff>
    </xdr:from>
    <xdr:to>
      <xdr:col>15</xdr:col>
      <xdr:colOff>413468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21</xdr:row>
      <xdr:rowOff>114300</xdr:rowOff>
    </xdr:from>
    <xdr:to>
      <xdr:col>9</xdr:col>
      <xdr:colOff>414020</xdr:colOff>
      <xdr:row>21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16</xdr:row>
      <xdr:rowOff>114300</xdr:rowOff>
    </xdr:from>
    <xdr:to>
      <xdr:col>18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16</xdr:row>
      <xdr:rowOff>114300</xdr:rowOff>
    </xdr:from>
    <xdr:to>
      <xdr:col>19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413468</xdr:colOff>
      <xdr:row>16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413468</xdr:colOff>
      <xdr:row>16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413468</xdr:colOff>
      <xdr:row>17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379095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413468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413468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413468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413468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413468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379095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413468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413468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413468</xdr:colOff>
      <xdr:row>26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413468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413468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413468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379095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413468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413468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30</xdr:row>
      <xdr:rowOff>114300</xdr:rowOff>
    </xdr:from>
    <xdr:to>
      <xdr:col>9</xdr:col>
      <xdr:colOff>414020</xdr:colOff>
      <xdr:row>30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30</xdr:row>
      <xdr:rowOff>114300</xdr:rowOff>
    </xdr:from>
    <xdr:to>
      <xdr:col>10</xdr:col>
      <xdr:colOff>414020</xdr:colOff>
      <xdr:row>30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413468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413468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413468</xdr:colOff>
      <xdr:row>26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413468</xdr:colOff>
      <xdr:row>26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379095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413468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413468</xdr:colOff>
      <xdr:row>28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413468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413468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413468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413468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379095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413468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413468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38</xdr:row>
      <xdr:rowOff>114300</xdr:rowOff>
    </xdr:from>
    <xdr:to>
      <xdr:col>7</xdr:col>
      <xdr:colOff>413468</xdr:colOff>
      <xdr:row>38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34</xdr:row>
      <xdr:rowOff>114300</xdr:rowOff>
    </xdr:from>
    <xdr:to>
      <xdr:col>9</xdr:col>
      <xdr:colOff>413468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34</xdr:row>
      <xdr:rowOff>114300</xdr:rowOff>
    </xdr:from>
    <xdr:to>
      <xdr:col>10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34</xdr:row>
      <xdr:rowOff>114300</xdr:rowOff>
    </xdr:from>
    <xdr:to>
      <xdr:col>11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413468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413468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379095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413468</xdr:colOff>
      <xdr:row>36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413468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413468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413468</xdr:colOff>
      <xdr:row>38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413468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413468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379095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413468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413468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413468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413468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413468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413468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379095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413468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413468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413468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413468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11</xdr:row>
      <xdr:rowOff>114300</xdr:rowOff>
    </xdr:from>
    <xdr:to>
      <xdr:col>7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114300</xdr:rowOff>
    </xdr:from>
    <xdr:to>
      <xdr:col>1</xdr:col>
      <xdr:colOff>414020</xdr:colOff>
      <xdr:row>12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7</xdr:row>
      <xdr:rowOff>114300</xdr:rowOff>
    </xdr:from>
    <xdr:to>
      <xdr:col>10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7</xdr:row>
      <xdr:rowOff>114300</xdr:rowOff>
    </xdr:from>
    <xdr:to>
      <xdr:col>11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413468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413468</xdr:colOff>
      <xdr:row>7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413468</xdr:colOff>
      <xdr:row>9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413468</xdr:colOff>
      <xdr:row>9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413468</xdr:colOff>
      <xdr:row>10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413468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7</xdr:row>
      <xdr:rowOff>114300</xdr:rowOff>
    </xdr:from>
    <xdr:to>
      <xdr:col>18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7</xdr:row>
      <xdr:rowOff>114300</xdr:rowOff>
    </xdr:from>
    <xdr:to>
      <xdr:col>19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413468</xdr:colOff>
      <xdr:row>7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413468</xdr:colOff>
      <xdr:row>7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413468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413468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413468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413468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413468</xdr:colOff>
      <xdr:row>17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413468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379095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413468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413468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413468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413468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413468</xdr:colOff>
      <xdr:row>17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413468</xdr:colOff>
      <xdr:row>17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379095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413468</xdr:colOff>
      <xdr:row>19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413468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413468</xdr:colOff>
      <xdr:row>20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413468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20</xdr:row>
      <xdr:rowOff>114300</xdr:rowOff>
    </xdr:from>
    <xdr:to>
      <xdr:col>15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21</xdr:row>
      <xdr:rowOff>114300</xdr:rowOff>
    </xdr:from>
    <xdr:to>
      <xdr:col>9</xdr:col>
      <xdr:colOff>414020</xdr:colOff>
      <xdr:row>21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21</xdr:row>
      <xdr:rowOff>114300</xdr:rowOff>
    </xdr:from>
    <xdr:to>
      <xdr:col>10</xdr:col>
      <xdr:colOff>414020</xdr:colOff>
      <xdr:row>21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16</xdr:row>
      <xdr:rowOff>114300</xdr:rowOff>
    </xdr:from>
    <xdr:to>
      <xdr:col>19</xdr:col>
      <xdr:colOff>414020</xdr:colOff>
      <xdr:row>16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413468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413468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379095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413468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413468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413468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413468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413468</xdr:colOff>
      <xdr:row>25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413468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379095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413468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413468</xdr:colOff>
      <xdr:row>28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413468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413468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413468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25</xdr:row>
      <xdr:rowOff>114300</xdr:rowOff>
    </xdr:from>
    <xdr:to>
      <xdr:col>9</xdr:col>
      <xdr:colOff>413468</xdr:colOff>
      <xdr:row>25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25</xdr:row>
      <xdr:rowOff>114300</xdr:rowOff>
    </xdr:from>
    <xdr:to>
      <xdr:col>10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379095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413468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413468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413468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413468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413468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413468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379095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413468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413468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413468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413468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413468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413468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379095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413468</xdr:colOff>
      <xdr:row>36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413468</xdr:colOff>
      <xdr:row>36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413468</xdr:colOff>
      <xdr:row>37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413468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413468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413468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38</xdr:row>
      <xdr:rowOff>114300</xdr:rowOff>
    </xdr:from>
    <xdr:to>
      <xdr:col>7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</xdr:row>
      <xdr:rowOff>114300</xdr:rowOff>
    </xdr:from>
    <xdr:to>
      <xdr:col>1</xdr:col>
      <xdr:colOff>414020</xdr:colOff>
      <xdr:row>39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230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34</xdr:row>
      <xdr:rowOff>114300</xdr:rowOff>
    </xdr:from>
    <xdr:to>
      <xdr:col>10</xdr:col>
      <xdr:colOff>414020</xdr:colOff>
      <xdr:row>34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34</xdr:row>
      <xdr:rowOff>114300</xdr:rowOff>
    </xdr:from>
    <xdr:to>
      <xdr:col>11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379095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413468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413468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413468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413468</xdr:colOff>
      <xdr:row>36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413468</xdr:colOff>
      <xdr:row>37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413468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379095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413468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413468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413468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413468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413468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413468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379095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413468</xdr:colOff>
      <xdr:row>9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413468</xdr:colOff>
      <xdr:row>9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413468</xdr:colOff>
      <xdr:row>10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413468</xdr:colOff>
      <xdr:row>10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413468</xdr:colOff>
      <xdr:row>11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413468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11</xdr:row>
      <xdr:rowOff>114300</xdr:rowOff>
    </xdr:from>
    <xdr:to>
      <xdr:col>7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114300</xdr:rowOff>
    </xdr:from>
    <xdr:to>
      <xdr:col>1</xdr:col>
      <xdr:colOff>414020</xdr:colOff>
      <xdr:row>12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12</xdr:row>
      <xdr:rowOff>114300</xdr:rowOff>
    </xdr:from>
    <xdr:to>
      <xdr:col>2</xdr:col>
      <xdr:colOff>414020</xdr:colOff>
      <xdr:row>12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7</xdr:row>
      <xdr:rowOff>114300</xdr:rowOff>
    </xdr:from>
    <xdr:to>
      <xdr:col>11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379095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413468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413468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413468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413468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413468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413468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7</xdr:row>
      <xdr:rowOff>114300</xdr:rowOff>
    </xdr:from>
    <xdr:to>
      <xdr:col>19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379095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413468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413468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413468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413468</xdr:colOff>
      <xdr:row>9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413468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413468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379095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413468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413468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413468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413468</xdr:colOff>
      <xdr:row>19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413468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413468</xdr:colOff>
      <xdr:row>20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20</xdr:row>
      <xdr:rowOff>114300</xdr:rowOff>
    </xdr:from>
    <xdr:to>
      <xdr:col>7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16</xdr:row>
      <xdr:rowOff>114300</xdr:rowOff>
    </xdr:from>
    <xdr:to>
      <xdr:col>9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16</xdr:row>
      <xdr:rowOff>114300</xdr:rowOff>
    </xdr:from>
    <xdr:to>
      <xdr:col>10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413468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413468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413468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413468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413468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413468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414020</xdr:colOff>
      <xdr:row>16</xdr:row>
      <xdr:rowOff>379095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413468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413468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413468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413468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413468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413468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379095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413468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413468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413468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413468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413468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413468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414020</xdr:colOff>
      <xdr:row>29</xdr:row>
      <xdr:rowOff>379095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114300</xdr:rowOff>
    </xdr:from>
    <xdr:to>
      <xdr:col>1</xdr:col>
      <xdr:colOff>414020</xdr:colOff>
      <xdr:row>30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25</xdr:row>
      <xdr:rowOff>114300</xdr:rowOff>
    </xdr:from>
    <xdr:to>
      <xdr:col>10</xdr:col>
      <xdr:colOff>414020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413468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413468</xdr:colOff>
      <xdr:row>25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413468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413468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413468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413468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379095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413468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413468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413468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413468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413468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413468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379095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413468</xdr:colOff>
      <xdr:row>35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413468</xdr:colOff>
      <xdr:row>35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413468</xdr:colOff>
      <xdr:row>36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413468</xdr:colOff>
      <xdr:row>36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413468</xdr:colOff>
      <xdr:row>37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413468</xdr:colOff>
      <xdr:row>37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379095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38</xdr:row>
      <xdr:rowOff>114300</xdr:rowOff>
    </xdr:from>
    <xdr:to>
      <xdr:col>7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</xdr:row>
      <xdr:rowOff>114300</xdr:rowOff>
    </xdr:from>
    <xdr:to>
      <xdr:col>1</xdr:col>
      <xdr:colOff>414020</xdr:colOff>
      <xdr:row>39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8230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39</xdr:row>
      <xdr:rowOff>114300</xdr:rowOff>
    </xdr:from>
    <xdr:to>
      <xdr:col>2</xdr:col>
      <xdr:colOff>413468</xdr:colOff>
      <xdr:row>39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230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34</xdr:row>
      <xdr:rowOff>114300</xdr:rowOff>
    </xdr:from>
    <xdr:to>
      <xdr:col>11</xdr:col>
      <xdr:colOff>413468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413468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413468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413468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413468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379095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413468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413468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413468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413468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413468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413468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413468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379095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413468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413468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414020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4320" cy="27432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</xdr:row>
      <xdr:rowOff>114300</xdr:rowOff>
    </xdr:from>
    <xdr:to>
      <xdr:col>1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</xdr:row>
      <xdr:rowOff>114300</xdr:rowOff>
    </xdr:from>
    <xdr:to>
      <xdr:col>2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413468</xdr:colOff>
      <xdr:row>7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413468</xdr:colOff>
      <xdr:row>7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413468</xdr:colOff>
      <xdr:row>8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413468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379095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413468</xdr:colOff>
      <xdr:row>10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413468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7</xdr:row>
      <xdr:rowOff>114300</xdr:rowOff>
    </xdr:from>
    <xdr:to>
      <xdr:col>12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414020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413468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413468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413468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413468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379095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413468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413468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7</xdr:row>
      <xdr:rowOff>114300</xdr:rowOff>
    </xdr:from>
    <xdr:to>
      <xdr:col>20</xdr:col>
      <xdr:colOff>414020</xdr:colOff>
      <xdr:row>7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7</xdr:row>
      <xdr:rowOff>114300</xdr:rowOff>
    </xdr:from>
    <xdr:to>
      <xdr:col>21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413468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413468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413468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413468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379095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413468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413468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413468</xdr:colOff>
      <xdr:row>17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413468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413468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413468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379095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20</xdr:row>
      <xdr:rowOff>114300</xdr:rowOff>
    </xdr:from>
    <xdr:to>
      <xdr:col>5</xdr:col>
      <xdr:colOff>413468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20</xdr:row>
      <xdr:rowOff>114300</xdr:rowOff>
    </xdr:from>
    <xdr:to>
      <xdr:col>6</xdr:col>
      <xdr:colOff>413468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20</xdr:row>
      <xdr:rowOff>114300</xdr:rowOff>
    </xdr:from>
    <xdr:to>
      <xdr:col>7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</xdr:row>
      <xdr:rowOff>114300</xdr:rowOff>
    </xdr:from>
    <xdr:to>
      <xdr:col>1</xdr:col>
      <xdr:colOff>414020</xdr:colOff>
      <xdr:row>21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16</xdr:row>
      <xdr:rowOff>114300</xdr:rowOff>
    </xdr:from>
    <xdr:to>
      <xdr:col>10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16</xdr:row>
      <xdr:rowOff>114300</xdr:rowOff>
    </xdr:from>
    <xdr:to>
      <xdr:col>11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413468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413468</xdr:colOff>
      <xdr:row>16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413468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413468</xdr:colOff>
      <xdr:row>17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379095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413468</xdr:colOff>
      <xdr:row>19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413468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413468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413468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413468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413468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379095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413468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413468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413468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414020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413468</xdr:colOff>
      <xdr:row>26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413468</xdr:colOff>
      <xdr:row>26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413468</xdr:colOff>
      <xdr:row>27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379095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413468</xdr:colOff>
      <xdr:row>29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413468</xdr:colOff>
      <xdr:row>29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29</xdr:row>
      <xdr:rowOff>114300</xdr:rowOff>
    </xdr:from>
    <xdr:to>
      <xdr:col>6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29</xdr:row>
      <xdr:rowOff>114300</xdr:rowOff>
    </xdr:from>
    <xdr:to>
      <xdr:col>7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114300</xdr:rowOff>
    </xdr:from>
    <xdr:to>
      <xdr:col>1</xdr:col>
      <xdr:colOff>414020</xdr:colOff>
      <xdr:row>30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30</xdr:row>
      <xdr:rowOff>114300</xdr:rowOff>
    </xdr:from>
    <xdr:to>
      <xdr:col>2</xdr:col>
      <xdr:colOff>414020</xdr:colOff>
      <xdr:row>30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163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25</xdr:row>
      <xdr:rowOff>114300</xdr:rowOff>
    </xdr:from>
    <xdr:to>
      <xdr:col>11</xdr:col>
      <xdr:colOff>413468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25</xdr:row>
      <xdr:rowOff>114300</xdr:rowOff>
    </xdr:from>
    <xdr:to>
      <xdr:col>12</xdr:col>
      <xdr:colOff>413468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413468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413468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379095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413468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413468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413468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413468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413468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379095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413468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413468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414020</xdr:colOff>
      <xdr:row>29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29</xdr:row>
      <xdr:rowOff>114300</xdr:rowOff>
    </xdr:from>
    <xdr:to>
      <xdr:col>20</xdr:col>
      <xdr:colOff>414020</xdr:colOff>
      <xdr:row>29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29</xdr:row>
      <xdr:rowOff>114300</xdr:rowOff>
    </xdr:from>
    <xdr:to>
      <xdr:col>21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29</xdr:row>
      <xdr:rowOff>114300</xdr:rowOff>
    </xdr:from>
    <xdr:to>
      <xdr:col>22</xdr:col>
      <xdr:colOff>413468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29</xdr:row>
      <xdr:rowOff>114300</xdr:rowOff>
    </xdr:from>
    <xdr:to>
      <xdr:col>23</xdr:col>
      <xdr:colOff>413468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</xdr:row>
      <xdr:rowOff>114300</xdr:rowOff>
    </xdr:from>
    <xdr:to>
      <xdr:col>1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34</xdr:row>
      <xdr:rowOff>114300</xdr:rowOff>
    </xdr:from>
    <xdr:to>
      <xdr:col>2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413468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413468</xdr:colOff>
      <xdr:row>34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379095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413468</xdr:colOff>
      <xdr:row>36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413468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413468</xdr:colOff>
      <xdr:row>37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413468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34</xdr:row>
      <xdr:rowOff>114300</xdr:rowOff>
    </xdr:from>
    <xdr:to>
      <xdr:col>12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34</xdr:row>
      <xdr:rowOff>114300</xdr:rowOff>
    </xdr:from>
    <xdr:to>
      <xdr:col>13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413468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413468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379095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413468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413468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413468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413468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413468</xdr:colOff>
      <xdr:row>35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379095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413468</xdr:colOff>
      <xdr:row>37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413468</xdr:colOff>
      <xdr:row>37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413468</xdr:colOff>
      <xdr:row>38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413468</xdr:colOff>
      <xdr:row>38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38</xdr:row>
      <xdr:rowOff>114300</xdr:rowOff>
    </xdr:from>
    <xdr:to>
      <xdr:col>21</xdr:col>
      <xdr:colOff>414020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38</xdr:row>
      <xdr:rowOff>114300</xdr:rowOff>
    </xdr:from>
    <xdr:to>
      <xdr:col>22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38</xdr:row>
      <xdr:rowOff>114300</xdr:rowOff>
    </xdr:from>
    <xdr:to>
      <xdr:col>23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39</xdr:row>
      <xdr:rowOff>114300</xdr:rowOff>
    </xdr:from>
    <xdr:to>
      <xdr:col>17</xdr:col>
      <xdr:colOff>414020</xdr:colOff>
      <xdr:row>39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8230850"/>
          <a:ext cx="274320" cy="274320"/>
        </a:xfrm>
        <a:prstGeom prst="rect">
          <a:avLst/>
        </a:prstGeom>
      </xdr:spPr>
    </xdr:pic>
    <xdr:clientData/>
  </xdr:twoCellAnchor>
</xdr:wsDr>
</file>

<file path=xl/drawings/drawing8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</xdr:row>
      <xdr:rowOff>114300</xdr:rowOff>
    </xdr:from>
    <xdr:to>
      <xdr:col>2</xdr:col>
      <xdr:colOff>414020</xdr:colOff>
      <xdr:row>7</xdr:row>
      <xdr:rowOff>388620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</xdr:row>
      <xdr:rowOff>114300</xdr:rowOff>
    </xdr:from>
    <xdr:to>
      <xdr:col>3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413468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413468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379095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413468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413468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413468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413468</xdr:colOff>
      <xdr:row>10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7</xdr:row>
      <xdr:rowOff>114300</xdr:rowOff>
    </xdr:from>
    <xdr:to>
      <xdr:col>13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7</xdr:row>
      <xdr:rowOff>114300</xdr:rowOff>
    </xdr:from>
    <xdr:to>
      <xdr:col>14</xdr:col>
      <xdr:colOff>413468</xdr:colOff>
      <xdr:row>7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413468</xdr:colOff>
      <xdr:row>7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379095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413468</xdr:colOff>
      <xdr:row>9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413468</xdr:colOff>
      <xdr:row>9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414020</xdr:colOff>
      <xdr:row>10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413468</xdr:colOff>
      <xdr:row>10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413468</xdr:colOff>
      <xdr:row>11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</xdr:row>
      <xdr:rowOff>114300</xdr:rowOff>
    </xdr:from>
    <xdr:to>
      <xdr:col>13</xdr:col>
      <xdr:colOff>414020</xdr:colOff>
      <xdr:row>11</xdr:row>
      <xdr:rowOff>388620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7</xdr:row>
      <xdr:rowOff>114300</xdr:rowOff>
    </xdr:from>
    <xdr:to>
      <xdr:col>22</xdr:col>
      <xdr:colOff>414020</xdr:colOff>
      <xdr:row>7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413468</xdr:colOff>
      <xdr:row>8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413468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414020</xdr:colOff>
      <xdr:row>8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379095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414020</xdr:colOff>
      <xdr:row>9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413468</xdr:colOff>
      <xdr:row>9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413468</xdr:colOff>
      <xdr:row>10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414020</xdr:colOff>
      <xdr:row>10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414020</xdr:colOff>
      <xdr:row>10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413468</xdr:colOff>
      <xdr:row>11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413468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413468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414020</xdr:colOff>
      <xdr:row>11</xdr:row>
      <xdr:rowOff>388620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12</xdr:row>
      <xdr:rowOff>114300</xdr:rowOff>
    </xdr:from>
    <xdr:to>
      <xdr:col>17</xdr:col>
      <xdr:colOff>414020</xdr:colOff>
      <xdr:row>12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16</xdr:row>
      <xdr:rowOff>114300</xdr:rowOff>
    </xdr:from>
    <xdr:to>
      <xdr:col>2</xdr:col>
      <xdr:colOff>413468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413468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414020</xdr:colOff>
      <xdr:row>16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414020</xdr:colOff>
      <xdr:row>16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379095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414020</xdr:colOff>
      <xdr:row>17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413468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413468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413468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413468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16</xdr:row>
      <xdr:rowOff>114300</xdr:rowOff>
    </xdr:from>
    <xdr:to>
      <xdr:col>12</xdr:col>
      <xdr:colOff>413468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413468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379095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413468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413468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413468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413468</xdr:colOff>
      <xdr:row>19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413468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413468</xdr:colOff>
      <xdr:row>20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414020</xdr:colOff>
      <xdr:row>17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414020</xdr:colOff>
      <xdr:row>17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414020</xdr:colOff>
      <xdr:row>17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379095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414020</xdr:colOff>
      <xdr:row>18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413468</xdr:colOff>
      <xdr:row>18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413468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413468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413468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20</xdr:row>
      <xdr:rowOff>114300</xdr:rowOff>
    </xdr:from>
    <xdr:to>
      <xdr:col>19</xdr:col>
      <xdr:colOff>414020</xdr:colOff>
      <xdr:row>20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20</xdr:row>
      <xdr:rowOff>114300</xdr:rowOff>
    </xdr:from>
    <xdr:to>
      <xdr:col>20</xdr:col>
      <xdr:colOff>414020</xdr:colOff>
      <xdr:row>20</xdr:row>
      <xdr:rowOff>388620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20</xdr:row>
      <xdr:rowOff>114300</xdr:rowOff>
    </xdr:from>
    <xdr:to>
      <xdr:col>21</xdr:col>
      <xdr:colOff>414020</xdr:colOff>
      <xdr:row>20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20</xdr:row>
      <xdr:rowOff>114300</xdr:rowOff>
    </xdr:from>
    <xdr:to>
      <xdr:col>22</xdr:col>
      <xdr:colOff>413468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20</xdr:row>
      <xdr:rowOff>114300</xdr:rowOff>
    </xdr:from>
    <xdr:to>
      <xdr:col>23</xdr:col>
      <xdr:colOff>413468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6393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21</xdr:row>
      <xdr:rowOff>114300</xdr:rowOff>
    </xdr:from>
    <xdr:to>
      <xdr:col>17</xdr:col>
      <xdr:colOff>414020</xdr:colOff>
      <xdr:row>21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0096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25</xdr:row>
      <xdr:rowOff>114300</xdr:rowOff>
    </xdr:from>
    <xdr:to>
      <xdr:col>2</xdr:col>
      <xdr:colOff>414020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414020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414020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379095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414020</xdr:colOff>
      <xdr:row>26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413468</xdr:colOff>
      <xdr:row>26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413468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414020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414020</xdr:colOff>
      <xdr:row>27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413468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413468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413468</xdr:colOff>
      <xdr:row>28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413468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25</xdr:row>
      <xdr:rowOff>114300</xdr:rowOff>
    </xdr:from>
    <xdr:to>
      <xdr:col>13</xdr:col>
      <xdr:colOff>414020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414020</xdr:colOff>
      <xdr:row>25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414020</xdr:colOff>
      <xdr:row>25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379095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414020</xdr:colOff>
      <xdr:row>26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413468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413468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414020</xdr:colOff>
      <xdr:row>27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414020</xdr:colOff>
      <xdr:row>27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413468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413468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413468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413468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414020</xdr:colOff>
      <xdr:row>29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25</xdr:row>
      <xdr:rowOff>114300</xdr:rowOff>
    </xdr:from>
    <xdr:to>
      <xdr:col>17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25</xdr:row>
      <xdr:rowOff>114300</xdr:rowOff>
    </xdr:from>
    <xdr:to>
      <xdr:col>18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414020</xdr:colOff>
      <xdr:row>25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379095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413468</xdr:colOff>
      <xdr:row>26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413468</xdr:colOff>
      <xdr:row>26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413468</xdr:colOff>
      <xdr:row>27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413468</xdr:colOff>
      <xdr:row>27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413468</xdr:colOff>
      <xdr:row>28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413468</xdr:colOff>
      <xdr:row>28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414020</xdr:colOff>
      <xdr:row>29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34</xdr:row>
      <xdr:rowOff>114300</xdr:rowOff>
    </xdr:from>
    <xdr:to>
      <xdr:col>3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379095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413468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413468</xdr:colOff>
      <xdr:row>35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413468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413468</xdr:colOff>
      <xdr:row>36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413468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413468</xdr:colOff>
      <xdr:row>37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414020</xdr:colOff>
      <xdr:row>38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34</xdr:row>
      <xdr:rowOff>114300</xdr:rowOff>
    </xdr:from>
    <xdr:to>
      <xdr:col>14</xdr:col>
      <xdr:colOff>414020</xdr:colOff>
      <xdr:row>34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379095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413468</xdr:colOff>
      <xdr:row>35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413468</xdr:colOff>
      <xdr:row>35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413468</xdr:colOff>
      <xdr:row>36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413468</xdr:colOff>
      <xdr:row>36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413468</xdr:colOff>
      <xdr:row>37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413468</xdr:colOff>
      <xdr:row>37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414020</xdr:colOff>
      <xdr:row>38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38</xdr:row>
      <xdr:rowOff>114300</xdr:rowOff>
    </xdr:from>
    <xdr:to>
      <xdr:col>15</xdr:col>
      <xdr:colOff>414020</xdr:colOff>
      <xdr:row>38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34</xdr:row>
      <xdr:rowOff>114300</xdr:rowOff>
    </xdr:from>
    <xdr:to>
      <xdr:col>17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34</xdr:row>
      <xdr:rowOff>114300</xdr:rowOff>
    </xdr:from>
    <xdr:to>
      <xdr:col>18</xdr:col>
      <xdr:colOff>414020</xdr:colOff>
      <xdr:row>34</xdr:row>
      <xdr:rowOff>379095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59448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414020</xdr:colOff>
      <xdr:row>34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414020</xdr:colOff>
      <xdr:row>34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414020</xdr:colOff>
      <xdr:row>34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413468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413468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414020</xdr:colOff>
      <xdr:row>35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414020</xdr:colOff>
      <xdr:row>35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413468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413468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413468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413468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414020</xdr:colOff>
      <xdr:row>37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</xdr:wsDr>
</file>

<file path=xl/drawings/drawing9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350680</xdr:colOff>
      <xdr:row>1</xdr:row>
      <xdr:rowOff>0</xdr:rowOff>
    </xdr:from>
    <xdr:to>
      <xdr:col>24</xdr:col>
      <xdr:colOff>0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555" y="114300"/>
          <a:ext cx="6678770" cy="192405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7</xdr:row>
      <xdr:rowOff>114300</xdr:rowOff>
    </xdr:from>
    <xdr:to>
      <xdr:col>4</xdr:col>
      <xdr:colOff>414020</xdr:colOff>
      <xdr:row>7</xdr:row>
      <xdr:rowOff>379095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3743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7</xdr:row>
      <xdr:rowOff>114300</xdr:rowOff>
    </xdr:from>
    <xdr:to>
      <xdr:col>5</xdr:col>
      <xdr:colOff>414020</xdr:colOff>
      <xdr:row>7</xdr:row>
      <xdr:rowOff>388620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7</xdr:row>
      <xdr:rowOff>114300</xdr:rowOff>
    </xdr:from>
    <xdr:to>
      <xdr:col>6</xdr:col>
      <xdr:colOff>414020</xdr:colOff>
      <xdr:row>7</xdr:row>
      <xdr:rowOff>388620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</xdr:row>
      <xdr:rowOff>114300</xdr:rowOff>
    </xdr:from>
    <xdr:to>
      <xdr:col>7</xdr:col>
      <xdr:colOff>414020</xdr:colOff>
      <xdr:row>7</xdr:row>
      <xdr:rowOff>388620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114300</xdr:rowOff>
    </xdr:from>
    <xdr:to>
      <xdr:col>1</xdr:col>
      <xdr:colOff>414020</xdr:colOff>
      <xdr:row>8</xdr:row>
      <xdr:rowOff>388620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8</xdr:row>
      <xdr:rowOff>114300</xdr:rowOff>
    </xdr:from>
    <xdr:to>
      <xdr:col>2</xdr:col>
      <xdr:colOff>413468</xdr:colOff>
      <xdr:row>8</xdr:row>
      <xdr:rowOff>388620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8</xdr:row>
      <xdr:rowOff>114300</xdr:rowOff>
    </xdr:from>
    <xdr:to>
      <xdr:col>3</xdr:col>
      <xdr:colOff>413468</xdr:colOff>
      <xdr:row>8</xdr:row>
      <xdr:rowOff>388620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8</xdr:row>
      <xdr:rowOff>114300</xdr:rowOff>
    </xdr:from>
    <xdr:to>
      <xdr:col>4</xdr:col>
      <xdr:colOff>414020</xdr:colOff>
      <xdr:row>8</xdr:row>
      <xdr:rowOff>388620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8</xdr:row>
      <xdr:rowOff>114300</xdr:rowOff>
    </xdr:from>
    <xdr:to>
      <xdr:col>5</xdr:col>
      <xdr:colOff>414020</xdr:colOff>
      <xdr:row>8</xdr:row>
      <xdr:rowOff>388620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8</xdr:row>
      <xdr:rowOff>114300</xdr:rowOff>
    </xdr:from>
    <xdr:to>
      <xdr:col>6</xdr:col>
      <xdr:colOff>414020</xdr:colOff>
      <xdr:row>8</xdr:row>
      <xdr:rowOff>388620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8</xdr:row>
      <xdr:rowOff>114300</xdr:rowOff>
    </xdr:from>
    <xdr:to>
      <xdr:col>7</xdr:col>
      <xdr:colOff>414020</xdr:colOff>
      <xdr:row>8</xdr:row>
      <xdr:rowOff>388620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114300</xdr:rowOff>
    </xdr:from>
    <xdr:to>
      <xdr:col>1</xdr:col>
      <xdr:colOff>414020</xdr:colOff>
      <xdr:row>9</xdr:row>
      <xdr:rowOff>388620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9</xdr:row>
      <xdr:rowOff>114300</xdr:rowOff>
    </xdr:from>
    <xdr:to>
      <xdr:col>2</xdr:col>
      <xdr:colOff>413468</xdr:colOff>
      <xdr:row>9</xdr:row>
      <xdr:rowOff>388620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9</xdr:row>
      <xdr:rowOff>114300</xdr:rowOff>
    </xdr:from>
    <xdr:to>
      <xdr:col>3</xdr:col>
      <xdr:colOff>413468</xdr:colOff>
      <xdr:row>9</xdr:row>
      <xdr:rowOff>388620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9</xdr:row>
      <xdr:rowOff>114300</xdr:rowOff>
    </xdr:from>
    <xdr:to>
      <xdr:col>4</xdr:col>
      <xdr:colOff>414020</xdr:colOff>
      <xdr:row>9</xdr:row>
      <xdr:rowOff>388620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9</xdr:row>
      <xdr:rowOff>114300</xdr:rowOff>
    </xdr:from>
    <xdr:to>
      <xdr:col>5</xdr:col>
      <xdr:colOff>414020</xdr:colOff>
      <xdr:row>9</xdr:row>
      <xdr:rowOff>388620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9</xdr:row>
      <xdr:rowOff>114300</xdr:rowOff>
    </xdr:from>
    <xdr:to>
      <xdr:col>6</xdr:col>
      <xdr:colOff>414020</xdr:colOff>
      <xdr:row>9</xdr:row>
      <xdr:rowOff>388620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9</xdr:row>
      <xdr:rowOff>114300</xdr:rowOff>
    </xdr:from>
    <xdr:to>
      <xdr:col>7</xdr:col>
      <xdr:colOff>414020</xdr:colOff>
      <xdr:row>9</xdr:row>
      <xdr:rowOff>388620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114300</xdr:rowOff>
    </xdr:from>
    <xdr:to>
      <xdr:col>1</xdr:col>
      <xdr:colOff>414020</xdr:colOff>
      <xdr:row>10</xdr:row>
      <xdr:rowOff>388620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10</xdr:row>
      <xdr:rowOff>114300</xdr:rowOff>
    </xdr:from>
    <xdr:to>
      <xdr:col>2</xdr:col>
      <xdr:colOff>414020</xdr:colOff>
      <xdr:row>10</xdr:row>
      <xdr:rowOff>388620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10</xdr:row>
      <xdr:rowOff>114300</xdr:rowOff>
    </xdr:from>
    <xdr:to>
      <xdr:col>3</xdr:col>
      <xdr:colOff>413468</xdr:colOff>
      <xdr:row>10</xdr:row>
      <xdr:rowOff>388620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10</xdr:row>
      <xdr:rowOff>114300</xdr:rowOff>
    </xdr:from>
    <xdr:to>
      <xdr:col>4</xdr:col>
      <xdr:colOff>413468</xdr:colOff>
      <xdr:row>10</xdr:row>
      <xdr:rowOff>388620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10</xdr:row>
      <xdr:rowOff>114300</xdr:rowOff>
    </xdr:from>
    <xdr:to>
      <xdr:col>5</xdr:col>
      <xdr:colOff>414020</xdr:colOff>
      <xdr:row>10</xdr:row>
      <xdr:rowOff>388620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10</xdr:row>
      <xdr:rowOff>114300</xdr:rowOff>
    </xdr:from>
    <xdr:to>
      <xdr:col>6</xdr:col>
      <xdr:colOff>414020</xdr:colOff>
      <xdr:row>10</xdr:row>
      <xdr:rowOff>388620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10</xdr:row>
      <xdr:rowOff>114300</xdr:rowOff>
    </xdr:from>
    <xdr:to>
      <xdr:col>7</xdr:col>
      <xdr:colOff>414020</xdr:colOff>
      <xdr:row>10</xdr:row>
      <xdr:rowOff>388620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114300</xdr:rowOff>
    </xdr:from>
    <xdr:to>
      <xdr:col>1</xdr:col>
      <xdr:colOff>414020</xdr:colOff>
      <xdr:row>11</xdr:row>
      <xdr:rowOff>388620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11</xdr:row>
      <xdr:rowOff>114300</xdr:rowOff>
    </xdr:from>
    <xdr:to>
      <xdr:col>2</xdr:col>
      <xdr:colOff>414020</xdr:colOff>
      <xdr:row>11</xdr:row>
      <xdr:rowOff>388620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11</xdr:row>
      <xdr:rowOff>114300</xdr:rowOff>
    </xdr:from>
    <xdr:to>
      <xdr:col>3</xdr:col>
      <xdr:colOff>414020</xdr:colOff>
      <xdr:row>11</xdr:row>
      <xdr:rowOff>388620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11</xdr:row>
      <xdr:rowOff>114300</xdr:rowOff>
    </xdr:from>
    <xdr:to>
      <xdr:col>4</xdr:col>
      <xdr:colOff>414020</xdr:colOff>
      <xdr:row>11</xdr:row>
      <xdr:rowOff>388620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11</xdr:row>
      <xdr:rowOff>114300</xdr:rowOff>
    </xdr:from>
    <xdr:to>
      <xdr:col>5</xdr:col>
      <xdr:colOff>414020</xdr:colOff>
      <xdr:row>11</xdr:row>
      <xdr:rowOff>388620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11</xdr:row>
      <xdr:rowOff>114300</xdr:rowOff>
    </xdr:from>
    <xdr:to>
      <xdr:col>6</xdr:col>
      <xdr:colOff>414020</xdr:colOff>
      <xdr:row>11</xdr:row>
      <xdr:rowOff>379095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55721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7</xdr:row>
      <xdr:rowOff>114300</xdr:rowOff>
    </xdr:from>
    <xdr:to>
      <xdr:col>15</xdr:col>
      <xdr:colOff>414020</xdr:colOff>
      <xdr:row>7</xdr:row>
      <xdr:rowOff>388620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3743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8</xdr:row>
      <xdr:rowOff>114300</xdr:rowOff>
    </xdr:from>
    <xdr:to>
      <xdr:col>9</xdr:col>
      <xdr:colOff>414020</xdr:colOff>
      <xdr:row>8</xdr:row>
      <xdr:rowOff>388620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8</xdr:row>
      <xdr:rowOff>114300</xdr:rowOff>
    </xdr:from>
    <xdr:to>
      <xdr:col>10</xdr:col>
      <xdr:colOff>414020</xdr:colOff>
      <xdr:row>8</xdr:row>
      <xdr:rowOff>388620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8</xdr:row>
      <xdr:rowOff>114300</xdr:rowOff>
    </xdr:from>
    <xdr:to>
      <xdr:col>11</xdr:col>
      <xdr:colOff>414020</xdr:colOff>
      <xdr:row>8</xdr:row>
      <xdr:rowOff>388620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</xdr:row>
      <xdr:rowOff>114300</xdr:rowOff>
    </xdr:from>
    <xdr:to>
      <xdr:col>12</xdr:col>
      <xdr:colOff>413468</xdr:colOff>
      <xdr:row>8</xdr:row>
      <xdr:rowOff>388620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8</xdr:row>
      <xdr:rowOff>114300</xdr:rowOff>
    </xdr:from>
    <xdr:to>
      <xdr:col>13</xdr:col>
      <xdr:colOff>413468</xdr:colOff>
      <xdr:row>8</xdr:row>
      <xdr:rowOff>388620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8</xdr:row>
      <xdr:rowOff>114300</xdr:rowOff>
    </xdr:from>
    <xdr:to>
      <xdr:col>14</xdr:col>
      <xdr:colOff>414020</xdr:colOff>
      <xdr:row>8</xdr:row>
      <xdr:rowOff>388620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8</xdr:row>
      <xdr:rowOff>114300</xdr:rowOff>
    </xdr:from>
    <xdr:to>
      <xdr:col>15</xdr:col>
      <xdr:colOff>414020</xdr:colOff>
      <xdr:row>8</xdr:row>
      <xdr:rowOff>388620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9</xdr:row>
      <xdr:rowOff>114300</xdr:rowOff>
    </xdr:from>
    <xdr:to>
      <xdr:col>9</xdr:col>
      <xdr:colOff>414020</xdr:colOff>
      <xdr:row>9</xdr:row>
      <xdr:rowOff>388620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9</xdr:row>
      <xdr:rowOff>114300</xdr:rowOff>
    </xdr:from>
    <xdr:to>
      <xdr:col>10</xdr:col>
      <xdr:colOff>414020</xdr:colOff>
      <xdr:row>9</xdr:row>
      <xdr:rowOff>388620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9</xdr:row>
      <xdr:rowOff>114300</xdr:rowOff>
    </xdr:from>
    <xdr:to>
      <xdr:col>11</xdr:col>
      <xdr:colOff>414020</xdr:colOff>
      <xdr:row>9</xdr:row>
      <xdr:rowOff>388620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</xdr:row>
      <xdr:rowOff>114300</xdr:rowOff>
    </xdr:from>
    <xdr:to>
      <xdr:col>12</xdr:col>
      <xdr:colOff>413468</xdr:colOff>
      <xdr:row>9</xdr:row>
      <xdr:rowOff>388620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9</xdr:row>
      <xdr:rowOff>114300</xdr:rowOff>
    </xdr:from>
    <xdr:to>
      <xdr:col>13</xdr:col>
      <xdr:colOff>413468</xdr:colOff>
      <xdr:row>9</xdr:row>
      <xdr:rowOff>388620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9</xdr:row>
      <xdr:rowOff>114300</xdr:rowOff>
    </xdr:from>
    <xdr:to>
      <xdr:col>14</xdr:col>
      <xdr:colOff>414020</xdr:colOff>
      <xdr:row>9</xdr:row>
      <xdr:rowOff>388620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9</xdr:row>
      <xdr:rowOff>114300</xdr:rowOff>
    </xdr:from>
    <xdr:to>
      <xdr:col>15</xdr:col>
      <xdr:colOff>414020</xdr:colOff>
      <xdr:row>9</xdr:row>
      <xdr:rowOff>388620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10</xdr:row>
      <xdr:rowOff>114300</xdr:rowOff>
    </xdr:from>
    <xdr:to>
      <xdr:col>9</xdr:col>
      <xdr:colOff>414020</xdr:colOff>
      <xdr:row>10</xdr:row>
      <xdr:rowOff>388620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10</xdr:row>
      <xdr:rowOff>114300</xdr:rowOff>
    </xdr:from>
    <xdr:to>
      <xdr:col>10</xdr:col>
      <xdr:colOff>414020</xdr:colOff>
      <xdr:row>10</xdr:row>
      <xdr:rowOff>388620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10</xdr:row>
      <xdr:rowOff>114300</xdr:rowOff>
    </xdr:from>
    <xdr:to>
      <xdr:col>11</xdr:col>
      <xdr:colOff>414020</xdr:colOff>
      <xdr:row>10</xdr:row>
      <xdr:rowOff>388620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</xdr:row>
      <xdr:rowOff>114300</xdr:rowOff>
    </xdr:from>
    <xdr:to>
      <xdr:col>12</xdr:col>
      <xdr:colOff>414020</xdr:colOff>
      <xdr:row>10</xdr:row>
      <xdr:rowOff>388620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10</xdr:row>
      <xdr:rowOff>114300</xdr:rowOff>
    </xdr:from>
    <xdr:to>
      <xdr:col>13</xdr:col>
      <xdr:colOff>413468</xdr:colOff>
      <xdr:row>10</xdr:row>
      <xdr:rowOff>388620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10</xdr:row>
      <xdr:rowOff>114300</xdr:rowOff>
    </xdr:from>
    <xdr:to>
      <xdr:col>14</xdr:col>
      <xdr:colOff>413468</xdr:colOff>
      <xdr:row>10</xdr:row>
      <xdr:rowOff>388620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10</xdr:row>
      <xdr:rowOff>114300</xdr:rowOff>
    </xdr:from>
    <xdr:to>
      <xdr:col>15</xdr:col>
      <xdr:colOff>414020</xdr:colOff>
      <xdr:row>10</xdr:row>
      <xdr:rowOff>388620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11</xdr:row>
      <xdr:rowOff>114300</xdr:rowOff>
    </xdr:from>
    <xdr:to>
      <xdr:col>9</xdr:col>
      <xdr:colOff>414020</xdr:colOff>
      <xdr:row>11</xdr:row>
      <xdr:rowOff>388620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11</xdr:row>
      <xdr:rowOff>114300</xdr:rowOff>
    </xdr:from>
    <xdr:to>
      <xdr:col>10</xdr:col>
      <xdr:colOff>414020</xdr:colOff>
      <xdr:row>11</xdr:row>
      <xdr:rowOff>388620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11</xdr:row>
      <xdr:rowOff>114300</xdr:rowOff>
    </xdr:from>
    <xdr:to>
      <xdr:col>11</xdr:col>
      <xdr:colOff>414020</xdr:colOff>
      <xdr:row>11</xdr:row>
      <xdr:rowOff>388620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11</xdr:row>
      <xdr:rowOff>114300</xdr:rowOff>
    </xdr:from>
    <xdr:to>
      <xdr:col>12</xdr:col>
      <xdr:colOff>414020</xdr:colOff>
      <xdr:row>11</xdr:row>
      <xdr:rowOff>388620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11</xdr:row>
      <xdr:rowOff>114300</xdr:rowOff>
    </xdr:from>
    <xdr:to>
      <xdr:col>13</xdr:col>
      <xdr:colOff>414020</xdr:colOff>
      <xdr:row>11</xdr:row>
      <xdr:rowOff>388620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11</xdr:row>
      <xdr:rowOff>114300</xdr:rowOff>
    </xdr:from>
    <xdr:to>
      <xdr:col>14</xdr:col>
      <xdr:colOff>414020</xdr:colOff>
      <xdr:row>11</xdr:row>
      <xdr:rowOff>388620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7</xdr:row>
      <xdr:rowOff>114300</xdr:rowOff>
    </xdr:from>
    <xdr:to>
      <xdr:col>23</xdr:col>
      <xdr:colOff>414020</xdr:colOff>
      <xdr:row>7</xdr:row>
      <xdr:rowOff>379095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3743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8</xdr:row>
      <xdr:rowOff>114300</xdr:rowOff>
    </xdr:from>
    <xdr:to>
      <xdr:col>17</xdr:col>
      <xdr:colOff>414020</xdr:colOff>
      <xdr:row>8</xdr:row>
      <xdr:rowOff>388620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8</xdr:row>
      <xdr:rowOff>114300</xdr:rowOff>
    </xdr:from>
    <xdr:to>
      <xdr:col>18</xdr:col>
      <xdr:colOff>414020</xdr:colOff>
      <xdr:row>8</xdr:row>
      <xdr:rowOff>388620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8</xdr:row>
      <xdr:rowOff>114300</xdr:rowOff>
    </xdr:from>
    <xdr:to>
      <xdr:col>19</xdr:col>
      <xdr:colOff>414020</xdr:colOff>
      <xdr:row>8</xdr:row>
      <xdr:rowOff>388620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8</xdr:row>
      <xdr:rowOff>114300</xdr:rowOff>
    </xdr:from>
    <xdr:to>
      <xdr:col>20</xdr:col>
      <xdr:colOff>414020</xdr:colOff>
      <xdr:row>8</xdr:row>
      <xdr:rowOff>388620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8</xdr:row>
      <xdr:rowOff>114300</xdr:rowOff>
    </xdr:from>
    <xdr:to>
      <xdr:col>21</xdr:col>
      <xdr:colOff>413468</xdr:colOff>
      <xdr:row>8</xdr:row>
      <xdr:rowOff>388620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8</xdr:row>
      <xdr:rowOff>114300</xdr:rowOff>
    </xdr:from>
    <xdr:to>
      <xdr:col>22</xdr:col>
      <xdr:colOff>413468</xdr:colOff>
      <xdr:row>8</xdr:row>
      <xdr:rowOff>388620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2005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8</xdr:row>
      <xdr:rowOff>114300</xdr:rowOff>
    </xdr:from>
    <xdr:to>
      <xdr:col>23</xdr:col>
      <xdr:colOff>414020</xdr:colOff>
      <xdr:row>8</xdr:row>
      <xdr:rowOff>388620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2005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9</xdr:row>
      <xdr:rowOff>114300</xdr:rowOff>
    </xdr:from>
    <xdr:to>
      <xdr:col>17</xdr:col>
      <xdr:colOff>414020</xdr:colOff>
      <xdr:row>9</xdr:row>
      <xdr:rowOff>388620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9</xdr:row>
      <xdr:rowOff>114300</xdr:rowOff>
    </xdr:from>
    <xdr:to>
      <xdr:col>18</xdr:col>
      <xdr:colOff>414020</xdr:colOff>
      <xdr:row>9</xdr:row>
      <xdr:rowOff>388620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9</xdr:row>
      <xdr:rowOff>114300</xdr:rowOff>
    </xdr:from>
    <xdr:to>
      <xdr:col>19</xdr:col>
      <xdr:colOff>414020</xdr:colOff>
      <xdr:row>9</xdr:row>
      <xdr:rowOff>388620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9</xdr:row>
      <xdr:rowOff>114300</xdr:rowOff>
    </xdr:from>
    <xdr:to>
      <xdr:col>20</xdr:col>
      <xdr:colOff>414020</xdr:colOff>
      <xdr:row>9</xdr:row>
      <xdr:rowOff>388620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9</xdr:row>
      <xdr:rowOff>114300</xdr:rowOff>
    </xdr:from>
    <xdr:to>
      <xdr:col>21</xdr:col>
      <xdr:colOff>413468</xdr:colOff>
      <xdr:row>9</xdr:row>
      <xdr:rowOff>388620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9</xdr:row>
      <xdr:rowOff>114300</xdr:rowOff>
    </xdr:from>
    <xdr:to>
      <xdr:col>22</xdr:col>
      <xdr:colOff>413468</xdr:colOff>
      <xdr:row>9</xdr:row>
      <xdr:rowOff>388620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46577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9</xdr:row>
      <xdr:rowOff>114300</xdr:rowOff>
    </xdr:from>
    <xdr:to>
      <xdr:col>23</xdr:col>
      <xdr:colOff>414020</xdr:colOff>
      <xdr:row>9</xdr:row>
      <xdr:rowOff>388620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46577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10</xdr:row>
      <xdr:rowOff>114300</xdr:rowOff>
    </xdr:from>
    <xdr:to>
      <xdr:col>17</xdr:col>
      <xdr:colOff>414020</xdr:colOff>
      <xdr:row>10</xdr:row>
      <xdr:rowOff>388620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10</xdr:row>
      <xdr:rowOff>114300</xdr:rowOff>
    </xdr:from>
    <xdr:to>
      <xdr:col>18</xdr:col>
      <xdr:colOff>414020</xdr:colOff>
      <xdr:row>10</xdr:row>
      <xdr:rowOff>388620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10</xdr:row>
      <xdr:rowOff>114300</xdr:rowOff>
    </xdr:from>
    <xdr:to>
      <xdr:col>19</xdr:col>
      <xdr:colOff>414020</xdr:colOff>
      <xdr:row>10</xdr:row>
      <xdr:rowOff>388620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10</xdr:row>
      <xdr:rowOff>114300</xdr:rowOff>
    </xdr:from>
    <xdr:to>
      <xdr:col>20</xdr:col>
      <xdr:colOff>414020</xdr:colOff>
      <xdr:row>10</xdr:row>
      <xdr:rowOff>388620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10</xdr:row>
      <xdr:rowOff>114300</xdr:rowOff>
    </xdr:from>
    <xdr:to>
      <xdr:col>21</xdr:col>
      <xdr:colOff>414020</xdr:colOff>
      <xdr:row>10</xdr:row>
      <xdr:rowOff>388620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1149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10</xdr:row>
      <xdr:rowOff>114300</xdr:rowOff>
    </xdr:from>
    <xdr:to>
      <xdr:col>22</xdr:col>
      <xdr:colOff>413468</xdr:colOff>
      <xdr:row>10</xdr:row>
      <xdr:rowOff>388620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10</xdr:row>
      <xdr:rowOff>114300</xdr:rowOff>
    </xdr:from>
    <xdr:to>
      <xdr:col>23</xdr:col>
      <xdr:colOff>413468</xdr:colOff>
      <xdr:row>10</xdr:row>
      <xdr:rowOff>388620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1149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11</xdr:row>
      <xdr:rowOff>114300</xdr:rowOff>
    </xdr:from>
    <xdr:to>
      <xdr:col>17</xdr:col>
      <xdr:colOff>413468</xdr:colOff>
      <xdr:row>11</xdr:row>
      <xdr:rowOff>388620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557212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11</xdr:row>
      <xdr:rowOff>114300</xdr:rowOff>
    </xdr:from>
    <xdr:to>
      <xdr:col>18</xdr:col>
      <xdr:colOff>414020</xdr:colOff>
      <xdr:row>11</xdr:row>
      <xdr:rowOff>388620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11</xdr:row>
      <xdr:rowOff>114300</xdr:rowOff>
    </xdr:from>
    <xdr:to>
      <xdr:col>19</xdr:col>
      <xdr:colOff>414020</xdr:colOff>
      <xdr:row>11</xdr:row>
      <xdr:rowOff>388620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11</xdr:row>
      <xdr:rowOff>114300</xdr:rowOff>
    </xdr:from>
    <xdr:to>
      <xdr:col>20</xdr:col>
      <xdr:colOff>414020</xdr:colOff>
      <xdr:row>11</xdr:row>
      <xdr:rowOff>388620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11</xdr:row>
      <xdr:rowOff>114300</xdr:rowOff>
    </xdr:from>
    <xdr:to>
      <xdr:col>21</xdr:col>
      <xdr:colOff>414020</xdr:colOff>
      <xdr:row>11</xdr:row>
      <xdr:rowOff>388620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11</xdr:row>
      <xdr:rowOff>114300</xdr:rowOff>
    </xdr:from>
    <xdr:to>
      <xdr:col>22</xdr:col>
      <xdr:colOff>414020</xdr:colOff>
      <xdr:row>11</xdr:row>
      <xdr:rowOff>388620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11</xdr:row>
      <xdr:rowOff>114300</xdr:rowOff>
    </xdr:from>
    <xdr:to>
      <xdr:col>23</xdr:col>
      <xdr:colOff>414020</xdr:colOff>
      <xdr:row>11</xdr:row>
      <xdr:rowOff>388620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55721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12</xdr:row>
      <xdr:rowOff>114300</xdr:rowOff>
    </xdr:from>
    <xdr:to>
      <xdr:col>17</xdr:col>
      <xdr:colOff>414020</xdr:colOff>
      <xdr:row>12</xdr:row>
      <xdr:rowOff>388620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602932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12</xdr:row>
      <xdr:rowOff>114300</xdr:rowOff>
    </xdr:from>
    <xdr:to>
      <xdr:col>18</xdr:col>
      <xdr:colOff>414020</xdr:colOff>
      <xdr:row>12</xdr:row>
      <xdr:rowOff>379095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602932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16</xdr:row>
      <xdr:rowOff>114300</xdr:rowOff>
    </xdr:from>
    <xdr:to>
      <xdr:col>3</xdr:col>
      <xdr:colOff>414020</xdr:colOff>
      <xdr:row>16</xdr:row>
      <xdr:rowOff>388620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16</xdr:row>
      <xdr:rowOff>114300</xdr:rowOff>
    </xdr:from>
    <xdr:to>
      <xdr:col>4</xdr:col>
      <xdr:colOff>414020</xdr:colOff>
      <xdr:row>16</xdr:row>
      <xdr:rowOff>388620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16</xdr:row>
      <xdr:rowOff>114300</xdr:rowOff>
    </xdr:from>
    <xdr:to>
      <xdr:col>5</xdr:col>
      <xdr:colOff>414020</xdr:colOff>
      <xdr:row>16</xdr:row>
      <xdr:rowOff>388620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16</xdr:row>
      <xdr:rowOff>114300</xdr:rowOff>
    </xdr:from>
    <xdr:to>
      <xdr:col>6</xdr:col>
      <xdr:colOff>413468</xdr:colOff>
      <xdr:row>16</xdr:row>
      <xdr:rowOff>388620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16</xdr:row>
      <xdr:rowOff>114300</xdr:rowOff>
    </xdr:from>
    <xdr:to>
      <xdr:col>7</xdr:col>
      <xdr:colOff>413468</xdr:colOff>
      <xdr:row>16</xdr:row>
      <xdr:rowOff>388620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114300</xdr:rowOff>
    </xdr:from>
    <xdr:to>
      <xdr:col>1</xdr:col>
      <xdr:colOff>414020</xdr:colOff>
      <xdr:row>17</xdr:row>
      <xdr:rowOff>388620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17</xdr:row>
      <xdr:rowOff>114300</xdr:rowOff>
    </xdr:from>
    <xdr:to>
      <xdr:col>2</xdr:col>
      <xdr:colOff>414020</xdr:colOff>
      <xdr:row>17</xdr:row>
      <xdr:rowOff>388620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17</xdr:row>
      <xdr:rowOff>114300</xdr:rowOff>
    </xdr:from>
    <xdr:to>
      <xdr:col>3</xdr:col>
      <xdr:colOff>414020</xdr:colOff>
      <xdr:row>17</xdr:row>
      <xdr:rowOff>388620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17</xdr:row>
      <xdr:rowOff>114300</xdr:rowOff>
    </xdr:from>
    <xdr:to>
      <xdr:col>4</xdr:col>
      <xdr:colOff>414020</xdr:colOff>
      <xdr:row>17</xdr:row>
      <xdr:rowOff>388620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17</xdr:row>
      <xdr:rowOff>114300</xdr:rowOff>
    </xdr:from>
    <xdr:to>
      <xdr:col>5</xdr:col>
      <xdr:colOff>414020</xdr:colOff>
      <xdr:row>17</xdr:row>
      <xdr:rowOff>388620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17</xdr:row>
      <xdr:rowOff>114300</xdr:rowOff>
    </xdr:from>
    <xdr:to>
      <xdr:col>6</xdr:col>
      <xdr:colOff>414020</xdr:colOff>
      <xdr:row>17</xdr:row>
      <xdr:rowOff>388620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17</xdr:row>
      <xdr:rowOff>114300</xdr:rowOff>
    </xdr:from>
    <xdr:to>
      <xdr:col>7</xdr:col>
      <xdr:colOff>413468</xdr:colOff>
      <xdr:row>17</xdr:row>
      <xdr:rowOff>388620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114300</xdr:rowOff>
    </xdr:from>
    <xdr:to>
      <xdr:col>1</xdr:col>
      <xdr:colOff>413468</xdr:colOff>
      <xdr:row>18</xdr:row>
      <xdr:rowOff>388620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18</xdr:row>
      <xdr:rowOff>114300</xdr:rowOff>
    </xdr:from>
    <xdr:to>
      <xdr:col>2</xdr:col>
      <xdr:colOff>414020</xdr:colOff>
      <xdr:row>18</xdr:row>
      <xdr:rowOff>388620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18</xdr:row>
      <xdr:rowOff>114300</xdr:rowOff>
    </xdr:from>
    <xdr:to>
      <xdr:col>3</xdr:col>
      <xdr:colOff>414020</xdr:colOff>
      <xdr:row>18</xdr:row>
      <xdr:rowOff>388620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18</xdr:row>
      <xdr:rowOff>114300</xdr:rowOff>
    </xdr:from>
    <xdr:to>
      <xdr:col>4</xdr:col>
      <xdr:colOff>414020</xdr:colOff>
      <xdr:row>18</xdr:row>
      <xdr:rowOff>388620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18</xdr:row>
      <xdr:rowOff>114300</xdr:rowOff>
    </xdr:from>
    <xdr:to>
      <xdr:col>5</xdr:col>
      <xdr:colOff>414020</xdr:colOff>
      <xdr:row>18</xdr:row>
      <xdr:rowOff>388620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18</xdr:row>
      <xdr:rowOff>114300</xdr:rowOff>
    </xdr:from>
    <xdr:to>
      <xdr:col>6</xdr:col>
      <xdr:colOff>414020</xdr:colOff>
      <xdr:row>18</xdr:row>
      <xdr:rowOff>388620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18</xdr:row>
      <xdr:rowOff>114300</xdr:rowOff>
    </xdr:from>
    <xdr:to>
      <xdr:col>7</xdr:col>
      <xdr:colOff>414020</xdr:colOff>
      <xdr:row>18</xdr:row>
      <xdr:rowOff>388620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114300</xdr:rowOff>
    </xdr:from>
    <xdr:to>
      <xdr:col>1</xdr:col>
      <xdr:colOff>413468</xdr:colOff>
      <xdr:row>19</xdr:row>
      <xdr:rowOff>388620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19</xdr:row>
      <xdr:rowOff>114300</xdr:rowOff>
    </xdr:from>
    <xdr:to>
      <xdr:col>2</xdr:col>
      <xdr:colOff>413468</xdr:colOff>
      <xdr:row>19</xdr:row>
      <xdr:rowOff>388620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19</xdr:row>
      <xdr:rowOff>114300</xdr:rowOff>
    </xdr:from>
    <xdr:to>
      <xdr:col>3</xdr:col>
      <xdr:colOff>414020</xdr:colOff>
      <xdr:row>19</xdr:row>
      <xdr:rowOff>388620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19</xdr:row>
      <xdr:rowOff>114300</xdr:rowOff>
    </xdr:from>
    <xdr:to>
      <xdr:col>4</xdr:col>
      <xdr:colOff>414020</xdr:colOff>
      <xdr:row>19</xdr:row>
      <xdr:rowOff>388620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19</xdr:row>
      <xdr:rowOff>114300</xdr:rowOff>
    </xdr:from>
    <xdr:to>
      <xdr:col>5</xdr:col>
      <xdr:colOff>414020</xdr:colOff>
      <xdr:row>19</xdr:row>
      <xdr:rowOff>388620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19</xdr:row>
      <xdr:rowOff>114300</xdr:rowOff>
    </xdr:from>
    <xdr:to>
      <xdr:col>6</xdr:col>
      <xdr:colOff>414020</xdr:colOff>
      <xdr:row>19</xdr:row>
      <xdr:rowOff>388620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19</xdr:row>
      <xdr:rowOff>114300</xdr:rowOff>
    </xdr:from>
    <xdr:to>
      <xdr:col>7</xdr:col>
      <xdr:colOff>414020</xdr:colOff>
      <xdr:row>19</xdr:row>
      <xdr:rowOff>388620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114300</xdr:rowOff>
    </xdr:from>
    <xdr:to>
      <xdr:col>1</xdr:col>
      <xdr:colOff>414020</xdr:colOff>
      <xdr:row>20</xdr:row>
      <xdr:rowOff>388620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20</xdr:row>
      <xdr:rowOff>114300</xdr:rowOff>
    </xdr:from>
    <xdr:to>
      <xdr:col>2</xdr:col>
      <xdr:colOff>414020</xdr:colOff>
      <xdr:row>20</xdr:row>
      <xdr:rowOff>388620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20</xdr:row>
      <xdr:rowOff>114300</xdr:rowOff>
    </xdr:from>
    <xdr:to>
      <xdr:col>3</xdr:col>
      <xdr:colOff>414020</xdr:colOff>
      <xdr:row>20</xdr:row>
      <xdr:rowOff>379095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20</xdr:row>
      <xdr:rowOff>114300</xdr:rowOff>
    </xdr:from>
    <xdr:to>
      <xdr:col>4</xdr:col>
      <xdr:colOff>414020</xdr:colOff>
      <xdr:row>20</xdr:row>
      <xdr:rowOff>388620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16</xdr:row>
      <xdr:rowOff>114300</xdr:rowOff>
    </xdr:from>
    <xdr:to>
      <xdr:col>13</xdr:col>
      <xdr:colOff>414020</xdr:colOff>
      <xdr:row>16</xdr:row>
      <xdr:rowOff>388620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16</xdr:row>
      <xdr:rowOff>114300</xdr:rowOff>
    </xdr:from>
    <xdr:to>
      <xdr:col>14</xdr:col>
      <xdr:colOff>414020</xdr:colOff>
      <xdr:row>16</xdr:row>
      <xdr:rowOff>388620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16</xdr:row>
      <xdr:rowOff>114300</xdr:rowOff>
    </xdr:from>
    <xdr:to>
      <xdr:col>15</xdr:col>
      <xdr:colOff>414020</xdr:colOff>
      <xdr:row>16</xdr:row>
      <xdr:rowOff>388620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17</xdr:row>
      <xdr:rowOff>114300</xdr:rowOff>
    </xdr:from>
    <xdr:to>
      <xdr:col>9</xdr:col>
      <xdr:colOff>413468</xdr:colOff>
      <xdr:row>17</xdr:row>
      <xdr:rowOff>388620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17</xdr:row>
      <xdr:rowOff>114300</xdr:rowOff>
    </xdr:from>
    <xdr:to>
      <xdr:col>10</xdr:col>
      <xdr:colOff>413468</xdr:colOff>
      <xdr:row>17</xdr:row>
      <xdr:rowOff>388620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17</xdr:row>
      <xdr:rowOff>114300</xdr:rowOff>
    </xdr:from>
    <xdr:to>
      <xdr:col>11</xdr:col>
      <xdr:colOff>414020</xdr:colOff>
      <xdr:row>17</xdr:row>
      <xdr:rowOff>388620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17</xdr:row>
      <xdr:rowOff>114300</xdr:rowOff>
    </xdr:from>
    <xdr:to>
      <xdr:col>12</xdr:col>
      <xdr:colOff>414020</xdr:colOff>
      <xdr:row>17</xdr:row>
      <xdr:rowOff>388620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17</xdr:row>
      <xdr:rowOff>114300</xdr:rowOff>
    </xdr:from>
    <xdr:to>
      <xdr:col>13</xdr:col>
      <xdr:colOff>414020</xdr:colOff>
      <xdr:row>17</xdr:row>
      <xdr:rowOff>388620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17</xdr:row>
      <xdr:rowOff>114300</xdr:rowOff>
    </xdr:from>
    <xdr:to>
      <xdr:col>14</xdr:col>
      <xdr:colOff>414020</xdr:colOff>
      <xdr:row>17</xdr:row>
      <xdr:rowOff>388620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17</xdr:row>
      <xdr:rowOff>114300</xdr:rowOff>
    </xdr:from>
    <xdr:to>
      <xdr:col>15</xdr:col>
      <xdr:colOff>414020</xdr:colOff>
      <xdr:row>17</xdr:row>
      <xdr:rowOff>388620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18</xdr:row>
      <xdr:rowOff>114300</xdr:rowOff>
    </xdr:from>
    <xdr:to>
      <xdr:col>9</xdr:col>
      <xdr:colOff>414020</xdr:colOff>
      <xdr:row>18</xdr:row>
      <xdr:rowOff>388620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18</xdr:row>
      <xdr:rowOff>114300</xdr:rowOff>
    </xdr:from>
    <xdr:to>
      <xdr:col>10</xdr:col>
      <xdr:colOff>413468</xdr:colOff>
      <xdr:row>18</xdr:row>
      <xdr:rowOff>388620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18</xdr:row>
      <xdr:rowOff>114300</xdr:rowOff>
    </xdr:from>
    <xdr:to>
      <xdr:col>11</xdr:col>
      <xdr:colOff>413468</xdr:colOff>
      <xdr:row>18</xdr:row>
      <xdr:rowOff>388620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18</xdr:row>
      <xdr:rowOff>114300</xdr:rowOff>
    </xdr:from>
    <xdr:to>
      <xdr:col>12</xdr:col>
      <xdr:colOff>414020</xdr:colOff>
      <xdr:row>18</xdr:row>
      <xdr:rowOff>388620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18</xdr:row>
      <xdr:rowOff>114300</xdr:rowOff>
    </xdr:from>
    <xdr:to>
      <xdr:col>13</xdr:col>
      <xdr:colOff>414020</xdr:colOff>
      <xdr:row>18</xdr:row>
      <xdr:rowOff>388620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18</xdr:row>
      <xdr:rowOff>114300</xdr:rowOff>
    </xdr:from>
    <xdr:to>
      <xdr:col>14</xdr:col>
      <xdr:colOff>414020</xdr:colOff>
      <xdr:row>18</xdr:row>
      <xdr:rowOff>388620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18</xdr:row>
      <xdr:rowOff>114300</xdr:rowOff>
    </xdr:from>
    <xdr:to>
      <xdr:col>15</xdr:col>
      <xdr:colOff>414020</xdr:colOff>
      <xdr:row>18</xdr:row>
      <xdr:rowOff>388620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19</xdr:row>
      <xdr:rowOff>114300</xdr:rowOff>
    </xdr:from>
    <xdr:to>
      <xdr:col>9</xdr:col>
      <xdr:colOff>414020</xdr:colOff>
      <xdr:row>19</xdr:row>
      <xdr:rowOff>388620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19</xdr:row>
      <xdr:rowOff>114300</xdr:rowOff>
    </xdr:from>
    <xdr:to>
      <xdr:col>10</xdr:col>
      <xdr:colOff>414020</xdr:colOff>
      <xdr:row>19</xdr:row>
      <xdr:rowOff>388620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19</xdr:row>
      <xdr:rowOff>114300</xdr:rowOff>
    </xdr:from>
    <xdr:to>
      <xdr:col>11</xdr:col>
      <xdr:colOff>413468</xdr:colOff>
      <xdr:row>19</xdr:row>
      <xdr:rowOff>388620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19</xdr:row>
      <xdr:rowOff>114300</xdr:rowOff>
    </xdr:from>
    <xdr:to>
      <xdr:col>12</xdr:col>
      <xdr:colOff>413468</xdr:colOff>
      <xdr:row>19</xdr:row>
      <xdr:rowOff>388620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821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19</xdr:row>
      <xdr:rowOff>114300</xdr:rowOff>
    </xdr:from>
    <xdr:to>
      <xdr:col>13</xdr:col>
      <xdr:colOff>414020</xdr:colOff>
      <xdr:row>19</xdr:row>
      <xdr:rowOff>388620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19</xdr:row>
      <xdr:rowOff>114300</xdr:rowOff>
    </xdr:from>
    <xdr:to>
      <xdr:col>14</xdr:col>
      <xdr:colOff>414020</xdr:colOff>
      <xdr:row>19</xdr:row>
      <xdr:rowOff>388620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19</xdr:row>
      <xdr:rowOff>114300</xdr:rowOff>
    </xdr:from>
    <xdr:to>
      <xdr:col>15</xdr:col>
      <xdr:colOff>414020</xdr:colOff>
      <xdr:row>19</xdr:row>
      <xdr:rowOff>388620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20</xdr:row>
      <xdr:rowOff>114300</xdr:rowOff>
    </xdr:from>
    <xdr:to>
      <xdr:col>9</xdr:col>
      <xdr:colOff>414020</xdr:colOff>
      <xdr:row>20</xdr:row>
      <xdr:rowOff>388620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20</xdr:row>
      <xdr:rowOff>114300</xdr:rowOff>
    </xdr:from>
    <xdr:to>
      <xdr:col>10</xdr:col>
      <xdr:colOff>414020</xdr:colOff>
      <xdr:row>20</xdr:row>
      <xdr:rowOff>388620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20</xdr:row>
      <xdr:rowOff>114300</xdr:rowOff>
    </xdr:from>
    <xdr:to>
      <xdr:col>11</xdr:col>
      <xdr:colOff>414020</xdr:colOff>
      <xdr:row>20</xdr:row>
      <xdr:rowOff>388620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20</xdr:row>
      <xdr:rowOff>114300</xdr:rowOff>
    </xdr:from>
    <xdr:to>
      <xdr:col>12</xdr:col>
      <xdr:colOff>414020</xdr:colOff>
      <xdr:row>20</xdr:row>
      <xdr:rowOff>379095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393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20</xdr:row>
      <xdr:rowOff>114300</xdr:rowOff>
    </xdr:from>
    <xdr:to>
      <xdr:col>13</xdr:col>
      <xdr:colOff>414020</xdr:colOff>
      <xdr:row>20</xdr:row>
      <xdr:rowOff>388620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20</xdr:row>
      <xdr:rowOff>114300</xdr:rowOff>
    </xdr:from>
    <xdr:to>
      <xdr:col>14</xdr:col>
      <xdr:colOff>414020</xdr:colOff>
      <xdr:row>20</xdr:row>
      <xdr:rowOff>388620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20</xdr:row>
      <xdr:rowOff>114300</xdr:rowOff>
    </xdr:from>
    <xdr:to>
      <xdr:col>15</xdr:col>
      <xdr:colOff>414020</xdr:colOff>
      <xdr:row>20</xdr:row>
      <xdr:rowOff>388620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16</xdr:row>
      <xdr:rowOff>114300</xdr:rowOff>
    </xdr:from>
    <xdr:to>
      <xdr:col>17</xdr:col>
      <xdr:colOff>414020</xdr:colOff>
      <xdr:row>16</xdr:row>
      <xdr:rowOff>388620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16</xdr:row>
      <xdr:rowOff>114300</xdr:rowOff>
    </xdr:from>
    <xdr:to>
      <xdr:col>18</xdr:col>
      <xdr:colOff>413468</xdr:colOff>
      <xdr:row>16</xdr:row>
      <xdr:rowOff>388620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16</xdr:row>
      <xdr:rowOff>114300</xdr:rowOff>
    </xdr:from>
    <xdr:to>
      <xdr:col>19</xdr:col>
      <xdr:colOff>413468</xdr:colOff>
      <xdr:row>16</xdr:row>
      <xdr:rowOff>388620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78105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16</xdr:row>
      <xdr:rowOff>114300</xdr:rowOff>
    </xdr:from>
    <xdr:to>
      <xdr:col>20</xdr:col>
      <xdr:colOff>414020</xdr:colOff>
      <xdr:row>16</xdr:row>
      <xdr:rowOff>388620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16</xdr:row>
      <xdr:rowOff>114300</xdr:rowOff>
    </xdr:from>
    <xdr:to>
      <xdr:col>21</xdr:col>
      <xdr:colOff>414020</xdr:colOff>
      <xdr:row>16</xdr:row>
      <xdr:rowOff>388620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16</xdr:row>
      <xdr:rowOff>114300</xdr:rowOff>
    </xdr:from>
    <xdr:to>
      <xdr:col>22</xdr:col>
      <xdr:colOff>414020</xdr:colOff>
      <xdr:row>16</xdr:row>
      <xdr:rowOff>388620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16</xdr:row>
      <xdr:rowOff>114300</xdr:rowOff>
    </xdr:from>
    <xdr:to>
      <xdr:col>23</xdr:col>
      <xdr:colOff>414020</xdr:colOff>
      <xdr:row>16</xdr:row>
      <xdr:rowOff>388620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78105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17</xdr:row>
      <xdr:rowOff>114300</xdr:rowOff>
    </xdr:from>
    <xdr:to>
      <xdr:col>17</xdr:col>
      <xdr:colOff>414020</xdr:colOff>
      <xdr:row>17</xdr:row>
      <xdr:rowOff>388620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17</xdr:row>
      <xdr:rowOff>114300</xdr:rowOff>
    </xdr:from>
    <xdr:to>
      <xdr:col>18</xdr:col>
      <xdr:colOff>414020</xdr:colOff>
      <xdr:row>17</xdr:row>
      <xdr:rowOff>388620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17</xdr:row>
      <xdr:rowOff>114300</xdr:rowOff>
    </xdr:from>
    <xdr:to>
      <xdr:col>19</xdr:col>
      <xdr:colOff>413468</xdr:colOff>
      <xdr:row>17</xdr:row>
      <xdr:rowOff>388620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17</xdr:row>
      <xdr:rowOff>114300</xdr:rowOff>
    </xdr:from>
    <xdr:to>
      <xdr:col>20</xdr:col>
      <xdr:colOff>413468</xdr:colOff>
      <xdr:row>17</xdr:row>
      <xdr:rowOff>388620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17</xdr:row>
      <xdr:rowOff>114300</xdr:rowOff>
    </xdr:from>
    <xdr:to>
      <xdr:col>21</xdr:col>
      <xdr:colOff>413468</xdr:colOff>
      <xdr:row>17</xdr:row>
      <xdr:rowOff>388620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2677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17</xdr:row>
      <xdr:rowOff>114300</xdr:rowOff>
    </xdr:from>
    <xdr:to>
      <xdr:col>22</xdr:col>
      <xdr:colOff>414020</xdr:colOff>
      <xdr:row>17</xdr:row>
      <xdr:rowOff>388620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17</xdr:row>
      <xdr:rowOff>114300</xdr:rowOff>
    </xdr:from>
    <xdr:to>
      <xdr:col>23</xdr:col>
      <xdr:colOff>414020</xdr:colOff>
      <xdr:row>17</xdr:row>
      <xdr:rowOff>388620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2677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18</xdr:row>
      <xdr:rowOff>114300</xdr:rowOff>
    </xdr:from>
    <xdr:to>
      <xdr:col>17</xdr:col>
      <xdr:colOff>414020</xdr:colOff>
      <xdr:row>18</xdr:row>
      <xdr:rowOff>388620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18</xdr:row>
      <xdr:rowOff>114300</xdr:rowOff>
    </xdr:from>
    <xdr:to>
      <xdr:col>18</xdr:col>
      <xdr:colOff>414020</xdr:colOff>
      <xdr:row>18</xdr:row>
      <xdr:rowOff>388620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18</xdr:row>
      <xdr:rowOff>114300</xdr:rowOff>
    </xdr:from>
    <xdr:to>
      <xdr:col>19</xdr:col>
      <xdr:colOff>414020</xdr:colOff>
      <xdr:row>18</xdr:row>
      <xdr:rowOff>388620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18</xdr:row>
      <xdr:rowOff>114300</xdr:rowOff>
    </xdr:from>
    <xdr:to>
      <xdr:col>20</xdr:col>
      <xdr:colOff>413468</xdr:colOff>
      <xdr:row>18</xdr:row>
      <xdr:rowOff>388620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18</xdr:row>
      <xdr:rowOff>114300</xdr:rowOff>
    </xdr:from>
    <xdr:to>
      <xdr:col>21</xdr:col>
      <xdr:colOff>413468</xdr:colOff>
      <xdr:row>18</xdr:row>
      <xdr:rowOff>388620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872490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18</xdr:row>
      <xdr:rowOff>114300</xdr:rowOff>
    </xdr:from>
    <xdr:to>
      <xdr:col>22</xdr:col>
      <xdr:colOff>414020</xdr:colOff>
      <xdr:row>18</xdr:row>
      <xdr:rowOff>388620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18</xdr:row>
      <xdr:rowOff>114300</xdr:rowOff>
    </xdr:from>
    <xdr:to>
      <xdr:col>23</xdr:col>
      <xdr:colOff>414020</xdr:colOff>
      <xdr:row>18</xdr:row>
      <xdr:rowOff>388620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87249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19</xdr:row>
      <xdr:rowOff>114300</xdr:rowOff>
    </xdr:from>
    <xdr:to>
      <xdr:col>17</xdr:col>
      <xdr:colOff>414020</xdr:colOff>
      <xdr:row>19</xdr:row>
      <xdr:rowOff>388620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19</xdr:row>
      <xdr:rowOff>114300</xdr:rowOff>
    </xdr:from>
    <xdr:to>
      <xdr:col>18</xdr:col>
      <xdr:colOff>414020</xdr:colOff>
      <xdr:row>19</xdr:row>
      <xdr:rowOff>388620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19</xdr:row>
      <xdr:rowOff>114300</xdr:rowOff>
    </xdr:from>
    <xdr:to>
      <xdr:col>19</xdr:col>
      <xdr:colOff>414020</xdr:colOff>
      <xdr:row>19</xdr:row>
      <xdr:rowOff>388620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19</xdr:row>
      <xdr:rowOff>114300</xdr:rowOff>
    </xdr:from>
    <xdr:to>
      <xdr:col>20</xdr:col>
      <xdr:colOff>414020</xdr:colOff>
      <xdr:row>19</xdr:row>
      <xdr:rowOff>388620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19</xdr:row>
      <xdr:rowOff>114300</xdr:rowOff>
    </xdr:from>
    <xdr:to>
      <xdr:col>21</xdr:col>
      <xdr:colOff>414020</xdr:colOff>
      <xdr:row>19</xdr:row>
      <xdr:rowOff>388620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19</xdr:row>
      <xdr:rowOff>114300</xdr:rowOff>
    </xdr:from>
    <xdr:to>
      <xdr:col>22</xdr:col>
      <xdr:colOff>414020</xdr:colOff>
      <xdr:row>19</xdr:row>
      <xdr:rowOff>379095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918210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19</xdr:row>
      <xdr:rowOff>114300</xdr:rowOff>
    </xdr:from>
    <xdr:to>
      <xdr:col>23</xdr:col>
      <xdr:colOff>414020</xdr:colOff>
      <xdr:row>19</xdr:row>
      <xdr:rowOff>388620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91821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20</xdr:row>
      <xdr:rowOff>114300</xdr:rowOff>
    </xdr:from>
    <xdr:to>
      <xdr:col>17</xdr:col>
      <xdr:colOff>414020</xdr:colOff>
      <xdr:row>20</xdr:row>
      <xdr:rowOff>388620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20</xdr:row>
      <xdr:rowOff>114300</xdr:rowOff>
    </xdr:from>
    <xdr:to>
      <xdr:col>18</xdr:col>
      <xdr:colOff>414020</xdr:colOff>
      <xdr:row>20</xdr:row>
      <xdr:rowOff>388620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963930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25</xdr:row>
      <xdr:rowOff>114300</xdr:rowOff>
    </xdr:from>
    <xdr:to>
      <xdr:col>3</xdr:col>
      <xdr:colOff>414020</xdr:colOff>
      <xdr:row>25</xdr:row>
      <xdr:rowOff>388620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25</xdr:row>
      <xdr:rowOff>114300</xdr:rowOff>
    </xdr:from>
    <xdr:to>
      <xdr:col>4</xdr:col>
      <xdr:colOff>413468</xdr:colOff>
      <xdr:row>25</xdr:row>
      <xdr:rowOff>388620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25</xdr:row>
      <xdr:rowOff>114300</xdr:rowOff>
    </xdr:from>
    <xdr:to>
      <xdr:col>5</xdr:col>
      <xdr:colOff>413468</xdr:colOff>
      <xdr:row>25</xdr:row>
      <xdr:rowOff>388620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114300</xdr:rowOff>
    </xdr:from>
    <xdr:to>
      <xdr:col>6</xdr:col>
      <xdr:colOff>414020</xdr:colOff>
      <xdr:row>25</xdr:row>
      <xdr:rowOff>388620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25</xdr:row>
      <xdr:rowOff>114300</xdr:rowOff>
    </xdr:from>
    <xdr:to>
      <xdr:col>7</xdr:col>
      <xdr:colOff>414020</xdr:colOff>
      <xdr:row>25</xdr:row>
      <xdr:rowOff>388620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114300</xdr:rowOff>
    </xdr:from>
    <xdr:to>
      <xdr:col>1</xdr:col>
      <xdr:colOff>414020</xdr:colOff>
      <xdr:row>26</xdr:row>
      <xdr:rowOff>388620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26</xdr:row>
      <xdr:rowOff>114300</xdr:rowOff>
    </xdr:from>
    <xdr:to>
      <xdr:col>2</xdr:col>
      <xdr:colOff>414020</xdr:colOff>
      <xdr:row>26</xdr:row>
      <xdr:rowOff>388620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26</xdr:row>
      <xdr:rowOff>114300</xdr:rowOff>
    </xdr:from>
    <xdr:to>
      <xdr:col>3</xdr:col>
      <xdr:colOff>414020</xdr:colOff>
      <xdr:row>26</xdr:row>
      <xdr:rowOff>388620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26</xdr:row>
      <xdr:rowOff>114300</xdr:rowOff>
    </xdr:from>
    <xdr:to>
      <xdr:col>4</xdr:col>
      <xdr:colOff>414020</xdr:colOff>
      <xdr:row>26</xdr:row>
      <xdr:rowOff>388620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26</xdr:row>
      <xdr:rowOff>114300</xdr:rowOff>
    </xdr:from>
    <xdr:to>
      <xdr:col>5</xdr:col>
      <xdr:colOff>413468</xdr:colOff>
      <xdr:row>26</xdr:row>
      <xdr:rowOff>388620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26</xdr:row>
      <xdr:rowOff>114300</xdr:rowOff>
    </xdr:from>
    <xdr:to>
      <xdr:col>6</xdr:col>
      <xdr:colOff>413468</xdr:colOff>
      <xdr:row>26</xdr:row>
      <xdr:rowOff>388620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26</xdr:row>
      <xdr:rowOff>114300</xdr:rowOff>
    </xdr:from>
    <xdr:to>
      <xdr:col>7</xdr:col>
      <xdr:colOff>414020</xdr:colOff>
      <xdr:row>26</xdr:row>
      <xdr:rowOff>388620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114300</xdr:rowOff>
    </xdr:from>
    <xdr:to>
      <xdr:col>1</xdr:col>
      <xdr:colOff>414020</xdr:colOff>
      <xdr:row>27</xdr:row>
      <xdr:rowOff>388620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27</xdr:row>
      <xdr:rowOff>114300</xdr:rowOff>
    </xdr:from>
    <xdr:to>
      <xdr:col>2</xdr:col>
      <xdr:colOff>414020</xdr:colOff>
      <xdr:row>27</xdr:row>
      <xdr:rowOff>388620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27</xdr:row>
      <xdr:rowOff>114300</xdr:rowOff>
    </xdr:from>
    <xdr:to>
      <xdr:col>3</xdr:col>
      <xdr:colOff>414020</xdr:colOff>
      <xdr:row>27</xdr:row>
      <xdr:rowOff>388620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27</xdr:row>
      <xdr:rowOff>114300</xdr:rowOff>
    </xdr:from>
    <xdr:to>
      <xdr:col>4</xdr:col>
      <xdr:colOff>414020</xdr:colOff>
      <xdr:row>27</xdr:row>
      <xdr:rowOff>388620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27</xdr:row>
      <xdr:rowOff>114300</xdr:rowOff>
    </xdr:from>
    <xdr:to>
      <xdr:col>5</xdr:col>
      <xdr:colOff>413468</xdr:colOff>
      <xdr:row>27</xdr:row>
      <xdr:rowOff>388620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27</xdr:row>
      <xdr:rowOff>114300</xdr:rowOff>
    </xdr:from>
    <xdr:to>
      <xdr:col>6</xdr:col>
      <xdr:colOff>413468</xdr:colOff>
      <xdr:row>27</xdr:row>
      <xdr:rowOff>388620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27</xdr:row>
      <xdr:rowOff>114300</xdr:rowOff>
    </xdr:from>
    <xdr:to>
      <xdr:col>7</xdr:col>
      <xdr:colOff>414020</xdr:colOff>
      <xdr:row>27</xdr:row>
      <xdr:rowOff>388620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114300</xdr:rowOff>
    </xdr:from>
    <xdr:to>
      <xdr:col>1</xdr:col>
      <xdr:colOff>414020</xdr:colOff>
      <xdr:row>28</xdr:row>
      <xdr:rowOff>388620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28</xdr:row>
      <xdr:rowOff>114300</xdr:rowOff>
    </xdr:from>
    <xdr:to>
      <xdr:col>2</xdr:col>
      <xdr:colOff>414020</xdr:colOff>
      <xdr:row>28</xdr:row>
      <xdr:rowOff>388620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28</xdr:row>
      <xdr:rowOff>114300</xdr:rowOff>
    </xdr:from>
    <xdr:to>
      <xdr:col>3</xdr:col>
      <xdr:colOff>414020</xdr:colOff>
      <xdr:row>28</xdr:row>
      <xdr:rowOff>388620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28</xdr:row>
      <xdr:rowOff>114300</xdr:rowOff>
    </xdr:from>
    <xdr:to>
      <xdr:col>4</xdr:col>
      <xdr:colOff>414020</xdr:colOff>
      <xdr:row>28</xdr:row>
      <xdr:rowOff>388620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28</xdr:row>
      <xdr:rowOff>114300</xdr:rowOff>
    </xdr:from>
    <xdr:to>
      <xdr:col>5</xdr:col>
      <xdr:colOff>414020</xdr:colOff>
      <xdr:row>28</xdr:row>
      <xdr:rowOff>388620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28</xdr:row>
      <xdr:rowOff>114300</xdr:rowOff>
    </xdr:from>
    <xdr:to>
      <xdr:col>6</xdr:col>
      <xdr:colOff>414020</xdr:colOff>
      <xdr:row>28</xdr:row>
      <xdr:rowOff>388620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28</xdr:row>
      <xdr:rowOff>114300</xdr:rowOff>
    </xdr:from>
    <xdr:to>
      <xdr:col>7</xdr:col>
      <xdr:colOff>414020</xdr:colOff>
      <xdr:row>28</xdr:row>
      <xdr:rowOff>379095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114300</xdr:rowOff>
    </xdr:from>
    <xdr:to>
      <xdr:col>1</xdr:col>
      <xdr:colOff>414020</xdr:colOff>
      <xdr:row>29</xdr:row>
      <xdr:rowOff>388620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29</xdr:row>
      <xdr:rowOff>114300</xdr:rowOff>
    </xdr:from>
    <xdr:to>
      <xdr:col>2</xdr:col>
      <xdr:colOff>414020</xdr:colOff>
      <xdr:row>29</xdr:row>
      <xdr:rowOff>388620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29</xdr:row>
      <xdr:rowOff>114300</xdr:rowOff>
    </xdr:from>
    <xdr:to>
      <xdr:col>3</xdr:col>
      <xdr:colOff>414020</xdr:colOff>
      <xdr:row>29</xdr:row>
      <xdr:rowOff>388620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29</xdr:row>
      <xdr:rowOff>114300</xdr:rowOff>
    </xdr:from>
    <xdr:to>
      <xdr:col>4</xdr:col>
      <xdr:colOff>414020</xdr:colOff>
      <xdr:row>29</xdr:row>
      <xdr:rowOff>388620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29</xdr:row>
      <xdr:rowOff>114300</xdr:rowOff>
    </xdr:from>
    <xdr:to>
      <xdr:col>5</xdr:col>
      <xdr:colOff>414020</xdr:colOff>
      <xdr:row>29</xdr:row>
      <xdr:rowOff>388620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25</xdr:row>
      <xdr:rowOff>114300</xdr:rowOff>
    </xdr:from>
    <xdr:to>
      <xdr:col>14</xdr:col>
      <xdr:colOff>413468</xdr:colOff>
      <xdr:row>25</xdr:row>
      <xdr:rowOff>388620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25</xdr:row>
      <xdr:rowOff>114300</xdr:rowOff>
    </xdr:from>
    <xdr:to>
      <xdr:col>15</xdr:col>
      <xdr:colOff>413468</xdr:colOff>
      <xdr:row>25</xdr:row>
      <xdr:rowOff>388620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1877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26</xdr:row>
      <xdr:rowOff>114300</xdr:rowOff>
    </xdr:from>
    <xdr:to>
      <xdr:col>9</xdr:col>
      <xdr:colOff>414020</xdr:colOff>
      <xdr:row>26</xdr:row>
      <xdr:rowOff>388620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26</xdr:row>
      <xdr:rowOff>114300</xdr:rowOff>
    </xdr:from>
    <xdr:to>
      <xdr:col>10</xdr:col>
      <xdr:colOff>414020</xdr:colOff>
      <xdr:row>26</xdr:row>
      <xdr:rowOff>388620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26</xdr:row>
      <xdr:rowOff>114300</xdr:rowOff>
    </xdr:from>
    <xdr:to>
      <xdr:col>11</xdr:col>
      <xdr:colOff>414020</xdr:colOff>
      <xdr:row>26</xdr:row>
      <xdr:rowOff>388620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26</xdr:row>
      <xdr:rowOff>114300</xdr:rowOff>
    </xdr:from>
    <xdr:to>
      <xdr:col>12</xdr:col>
      <xdr:colOff>414020</xdr:colOff>
      <xdr:row>26</xdr:row>
      <xdr:rowOff>388620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26</xdr:row>
      <xdr:rowOff>114300</xdr:rowOff>
    </xdr:from>
    <xdr:to>
      <xdr:col>13</xdr:col>
      <xdr:colOff>414020</xdr:colOff>
      <xdr:row>26</xdr:row>
      <xdr:rowOff>388620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26</xdr:row>
      <xdr:rowOff>114300</xdr:rowOff>
    </xdr:from>
    <xdr:to>
      <xdr:col>14</xdr:col>
      <xdr:colOff>414020</xdr:colOff>
      <xdr:row>26</xdr:row>
      <xdr:rowOff>388620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26</xdr:row>
      <xdr:rowOff>114300</xdr:rowOff>
    </xdr:from>
    <xdr:to>
      <xdr:col>15</xdr:col>
      <xdr:colOff>413468</xdr:colOff>
      <xdr:row>26</xdr:row>
      <xdr:rowOff>388620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27</xdr:row>
      <xdr:rowOff>114300</xdr:rowOff>
    </xdr:from>
    <xdr:to>
      <xdr:col>9</xdr:col>
      <xdr:colOff>413468</xdr:colOff>
      <xdr:row>27</xdr:row>
      <xdr:rowOff>388620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27</xdr:row>
      <xdr:rowOff>114300</xdr:rowOff>
    </xdr:from>
    <xdr:to>
      <xdr:col>10</xdr:col>
      <xdr:colOff>414020</xdr:colOff>
      <xdr:row>27</xdr:row>
      <xdr:rowOff>388620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27</xdr:row>
      <xdr:rowOff>114300</xdr:rowOff>
    </xdr:from>
    <xdr:to>
      <xdr:col>11</xdr:col>
      <xdr:colOff>414020</xdr:colOff>
      <xdr:row>27</xdr:row>
      <xdr:rowOff>388620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27</xdr:row>
      <xdr:rowOff>114300</xdr:rowOff>
    </xdr:from>
    <xdr:to>
      <xdr:col>12</xdr:col>
      <xdr:colOff>414020</xdr:colOff>
      <xdr:row>27</xdr:row>
      <xdr:rowOff>388620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27</xdr:row>
      <xdr:rowOff>114300</xdr:rowOff>
    </xdr:from>
    <xdr:to>
      <xdr:col>13</xdr:col>
      <xdr:colOff>414020</xdr:colOff>
      <xdr:row>27</xdr:row>
      <xdr:rowOff>388620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27</xdr:row>
      <xdr:rowOff>114300</xdr:rowOff>
    </xdr:from>
    <xdr:to>
      <xdr:col>14</xdr:col>
      <xdr:colOff>413468</xdr:colOff>
      <xdr:row>27</xdr:row>
      <xdr:rowOff>388620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27</xdr:row>
      <xdr:rowOff>114300</xdr:rowOff>
    </xdr:from>
    <xdr:to>
      <xdr:col>15</xdr:col>
      <xdr:colOff>413468</xdr:colOff>
      <xdr:row>27</xdr:row>
      <xdr:rowOff>388620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28</xdr:row>
      <xdr:rowOff>114300</xdr:rowOff>
    </xdr:from>
    <xdr:to>
      <xdr:col>9</xdr:col>
      <xdr:colOff>414020</xdr:colOff>
      <xdr:row>28</xdr:row>
      <xdr:rowOff>388620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28</xdr:row>
      <xdr:rowOff>114300</xdr:rowOff>
    </xdr:from>
    <xdr:to>
      <xdr:col>10</xdr:col>
      <xdr:colOff>414020</xdr:colOff>
      <xdr:row>28</xdr:row>
      <xdr:rowOff>388620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28</xdr:row>
      <xdr:rowOff>114300</xdr:rowOff>
    </xdr:from>
    <xdr:to>
      <xdr:col>11</xdr:col>
      <xdr:colOff>414020</xdr:colOff>
      <xdr:row>28</xdr:row>
      <xdr:rowOff>388620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28</xdr:row>
      <xdr:rowOff>114300</xdr:rowOff>
    </xdr:from>
    <xdr:to>
      <xdr:col>12</xdr:col>
      <xdr:colOff>414020</xdr:colOff>
      <xdr:row>28</xdr:row>
      <xdr:rowOff>388620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28</xdr:row>
      <xdr:rowOff>114300</xdr:rowOff>
    </xdr:from>
    <xdr:to>
      <xdr:col>13</xdr:col>
      <xdr:colOff>414020</xdr:colOff>
      <xdr:row>28</xdr:row>
      <xdr:rowOff>388620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28</xdr:row>
      <xdr:rowOff>114300</xdr:rowOff>
    </xdr:from>
    <xdr:to>
      <xdr:col>14</xdr:col>
      <xdr:colOff>414020</xdr:colOff>
      <xdr:row>28</xdr:row>
      <xdr:rowOff>388620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28</xdr:row>
      <xdr:rowOff>114300</xdr:rowOff>
    </xdr:from>
    <xdr:to>
      <xdr:col>15</xdr:col>
      <xdr:colOff>414020</xdr:colOff>
      <xdr:row>28</xdr:row>
      <xdr:rowOff>388620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29</xdr:row>
      <xdr:rowOff>114300</xdr:rowOff>
    </xdr:from>
    <xdr:to>
      <xdr:col>9</xdr:col>
      <xdr:colOff>414020</xdr:colOff>
      <xdr:row>29</xdr:row>
      <xdr:rowOff>379095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37064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29</xdr:row>
      <xdr:rowOff>114300</xdr:rowOff>
    </xdr:from>
    <xdr:to>
      <xdr:col>10</xdr:col>
      <xdr:colOff>414020</xdr:colOff>
      <xdr:row>29</xdr:row>
      <xdr:rowOff>388620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29</xdr:row>
      <xdr:rowOff>114300</xdr:rowOff>
    </xdr:from>
    <xdr:to>
      <xdr:col>11</xdr:col>
      <xdr:colOff>414020</xdr:colOff>
      <xdr:row>29</xdr:row>
      <xdr:rowOff>388620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29</xdr:row>
      <xdr:rowOff>114300</xdr:rowOff>
    </xdr:from>
    <xdr:to>
      <xdr:col>12</xdr:col>
      <xdr:colOff>414020</xdr:colOff>
      <xdr:row>29</xdr:row>
      <xdr:rowOff>388620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29</xdr:row>
      <xdr:rowOff>114300</xdr:rowOff>
    </xdr:from>
    <xdr:to>
      <xdr:col>13</xdr:col>
      <xdr:colOff>414020</xdr:colOff>
      <xdr:row>29</xdr:row>
      <xdr:rowOff>388620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29</xdr:row>
      <xdr:rowOff>114300</xdr:rowOff>
    </xdr:from>
    <xdr:to>
      <xdr:col>14</xdr:col>
      <xdr:colOff>414020</xdr:colOff>
      <xdr:row>29</xdr:row>
      <xdr:rowOff>388620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29</xdr:row>
      <xdr:rowOff>114300</xdr:rowOff>
    </xdr:from>
    <xdr:to>
      <xdr:col>15</xdr:col>
      <xdr:colOff>413468</xdr:colOff>
      <xdr:row>29</xdr:row>
      <xdr:rowOff>388620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30</xdr:row>
      <xdr:rowOff>114300</xdr:rowOff>
    </xdr:from>
    <xdr:to>
      <xdr:col>9</xdr:col>
      <xdr:colOff>413468</xdr:colOff>
      <xdr:row>30</xdr:row>
      <xdr:rowOff>388620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41636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25</xdr:row>
      <xdr:rowOff>114300</xdr:rowOff>
    </xdr:from>
    <xdr:to>
      <xdr:col>18</xdr:col>
      <xdr:colOff>414020</xdr:colOff>
      <xdr:row>25</xdr:row>
      <xdr:rowOff>388620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25</xdr:row>
      <xdr:rowOff>114300</xdr:rowOff>
    </xdr:from>
    <xdr:to>
      <xdr:col>19</xdr:col>
      <xdr:colOff>414020</xdr:colOff>
      <xdr:row>25</xdr:row>
      <xdr:rowOff>388620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25</xdr:row>
      <xdr:rowOff>114300</xdr:rowOff>
    </xdr:from>
    <xdr:to>
      <xdr:col>20</xdr:col>
      <xdr:colOff>414020</xdr:colOff>
      <xdr:row>25</xdr:row>
      <xdr:rowOff>388620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25</xdr:row>
      <xdr:rowOff>114300</xdr:rowOff>
    </xdr:from>
    <xdr:to>
      <xdr:col>21</xdr:col>
      <xdr:colOff>414020</xdr:colOff>
      <xdr:row>25</xdr:row>
      <xdr:rowOff>388620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25</xdr:row>
      <xdr:rowOff>114300</xdr:rowOff>
    </xdr:from>
    <xdr:to>
      <xdr:col>22</xdr:col>
      <xdr:colOff>414020</xdr:colOff>
      <xdr:row>25</xdr:row>
      <xdr:rowOff>388620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25</xdr:row>
      <xdr:rowOff>114300</xdr:rowOff>
    </xdr:from>
    <xdr:to>
      <xdr:col>23</xdr:col>
      <xdr:colOff>414020</xdr:colOff>
      <xdr:row>25</xdr:row>
      <xdr:rowOff>388620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18776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26</xdr:row>
      <xdr:rowOff>114300</xdr:rowOff>
    </xdr:from>
    <xdr:to>
      <xdr:col>17</xdr:col>
      <xdr:colOff>413468</xdr:colOff>
      <xdr:row>26</xdr:row>
      <xdr:rowOff>388620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26</xdr:row>
      <xdr:rowOff>114300</xdr:rowOff>
    </xdr:from>
    <xdr:to>
      <xdr:col>18</xdr:col>
      <xdr:colOff>413468</xdr:colOff>
      <xdr:row>26</xdr:row>
      <xdr:rowOff>388620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3348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26</xdr:row>
      <xdr:rowOff>114300</xdr:rowOff>
    </xdr:from>
    <xdr:to>
      <xdr:col>19</xdr:col>
      <xdr:colOff>414020</xdr:colOff>
      <xdr:row>26</xdr:row>
      <xdr:rowOff>388620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26</xdr:row>
      <xdr:rowOff>114300</xdr:rowOff>
    </xdr:from>
    <xdr:to>
      <xdr:col>20</xdr:col>
      <xdr:colOff>414020</xdr:colOff>
      <xdr:row>26</xdr:row>
      <xdr:rowOff>388620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26</xdr:row>
      <xdr:rowOff>114300</xdr:rowOff>
    </xdr:from>
    <xdr:to>
      <xdr:col>21</xdr:col>
      <xdr:colOff>414020</xdr:colOff>
      <xdr:row>26</xdr:row>
      <xdr:rowOff>388620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26</xdr:row>
      <xdr:rowOff>114300</xdr:rowOff>
    </xdr:from>
    <xdr:to>
      <xdr:col>22</xdr:col>
      <xdr:colOff>414020</xdr:colOff>
      <xdr:row>26</xdr:row>
      <xdr:rowOff>388620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26</xdr:row>
      <xdr:rowOff>114300</xdr:rowOff>
    </xdr:from>
    <xdr:to>
      <xdr:col>23</xdr:col>
      <xdr:colOff>414020</xdr:colOff>
      <xdr:row>26</xdr:row>
      <xdr:rowOff>388620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3348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27</xdr:row>
      <xdr:rowOff>114300</xdr:rowOff>
    </xdr:from>
    <xdr:to>
      <xdr:col>17</xdr:col>
      <xdr:colOff>413468</xdr:colOff>
      <xdr:row>27</xdr:row>
      <xdr:rowOff>388620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27</xdr:row>
      <xdr:rowOff>114300</xdr:rowOff>
    </xdr:from>
    <xdr:to>
      <xdr:col>18</xdr:col>
      <xdr:colOff>413468</xdr:colOff>
      <xdr:row>27</xdr:row>
      <xdr:rowOff>388620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27920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27</xdr:row>
      <xdr:rowOff>114300</xdr:rowOff>
    </xdr:from>
    <xdr:to>
      <xdr:col>19</xdr:col>
      <xdr:colOff>414020</xdr:colOff>
      <xdr:row>27</xdr:row>
      <xdr:rowOff>388620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27</xdr:row>
      <xdr:rowOff>114300</xdr:rowOff>
    </xdr:from>
    <xdr:to>
      <xdr:col>20</xdr:col>
      <xdr:colOff>414020</xdr:colOff>
      <xdr:row>27</xdr:row>
      <xdr:rowOff>388620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27</xdr:row>
      <xdr:rowOff>114300</xdr:rowOff>
    </xdr:from>
    <xdr:to>
      <xdr:col>21</xdr:col>
      <xdr:colOff>414020</xdr:colOff>
      <xdr:row>27</xdr:row>
      <xdr:rowOff>388620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27</xdr:row>
      <xdr:rowOff>114300</xdr:rowOff>
    </xdr:from>
    <xdr:to>
      <xdr:col>22</xdr:col>
      <xdr:colOff>414020</xdr:colOff>
      <xdr:row>27</xdr:row>
      <xdr:rowOff>388620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27</xdr:row>
      <xdr:rowOff>114300</xdr:rowOff>
    </xdr:from>
    <xdr:to>
      <xdr:col>23</xdr:col>
      <xdr:colOff>414020</xdr:colOff>
      <xdr:row>27</xdr:row>
      <xdr:rowOff>388620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27920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28</xdr:row>
      <xdr:rowOff>114300</xdr:rowOff>
    </xdr:from>
    <xdr:to>
      <xdr:col>17</xdr:col>
      <xdr:colOff>414020</xdr:colOff>
      <xdr:row>28</xdr:row>
      <xdr:rowOff>388620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28</xdr:row>
      <xdr:rowOff>114300</xdr:rowOff>
    </xdr:from>
    <xdr:to>
      <xdr:col>18</xdr:col>
      <xdr:colOff>414020</xdr:colOff>
      <xdr:row>28</xdr:row>
      <xdr:rowOff>388620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28</xdr:row>
      <xdr:rowOff>114300</xdr:rowOff>
    </xdr:from>
    <xdr:to>
      <xdr:col>19</xdr:col>
      <xdr:colOff>414020</xdr:colOff>
      <xdr:row>28</xdr:row>
      <xdr:rowOff>379095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249275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28</xdr:row>
      <xdr:rowOff>114300</xdr:rowOff>
    </xdr:from>
    <xdr:to>
      <xdr:col>20</xdr:col>
      <xdr:colOff>414020</xdr:colOff>
      <xdr:row>28</xdr:row>
      <xdr:rowOff>388620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28</xdr:row>
      <xdr:rowOff>114300</xdr:rowOff>
    </xdr:from>
    <xdr:to>
      <xdr:col>21</xdr:col>
      <xdr:colOff>414020</xdr:colOff>
      <xdr:row>28</xdr:row>
      <xdr:rowOff>388620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28</xdr:row>
      <xdr:rowOff>114300</xdr:rowOff>
    </xdr:from>
    <xdr:to>
      <xdr:col>22</xdr:col>
      <xdr:colOff>414020</xdr:colOff>
      <xdr:row>28</xdr:row>
      <xdr:rowOff>388620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28</xdr:row>
      <xdr:rowOff>114300</xdr:rowOff>
    </xdr:from>
    <xdr:to>
      <xdr:col>23</xdr:col>
      <xdr:colOff>414020</xdr:colOff>
      <xdr:row>28</xdr:row>
      <xdr:rowOff>388620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32492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29</xdr:row>
      <xdr:rowOff>114300</xdr:rowOff>
    </xdr:from>
    <xdr:to>
      <xdr:col>17</xdr:col>
      <xdr:colOff>414020</xdr:colOff>
      <xdr:row>29</xdr:row>
      <xdr:rowOff>388620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3706475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29</xdr:row>
      <xdr:rowOff>114300</xdr:rowOff>
    </xdr:from>
    <xdr:to>
      <xdr:col>18</xdr:col>
      <xdr:colOff>413468</xdr:colOff>
      <xdr:row>29</xdr:row>
      <xdr:rowOff>388620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29</xdr:row>
      <xdr:rowOff>114300</xdr:rowOff>
    </xdr:from>
    <xdr:to>
      <xdr:col>19</xdr:col>
      <xdr:colOff>413468</xdr:colOff>
      <xdr:row>29</xdr:row>
      <xdr:rowOff>388620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3706475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34</xdr:row>
      <xdr:rowOff>114300</xdr:rowOff>
    </xdr:from>
    <xdr:to>
      <xdr:col>4</xdr:col>
      <xdr:colOff>414020</xdr:colOff>
      <xdr:row>34</xdr:row>
      <xdr:rowOff>388620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34</xdr:row>
      <xdr:rowOff>114300</xdr:rowOff>
    </xdr:from>
    <xdr:to>
      <xdr:col>5</xdr:col>
      <xdr:colOff>414020</xdr:colOff>
      <xdr:row>34</xdr:row>
      <xdr:rowOff>388620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34</xdr:row>
      <xdr:rowOff>114300</xdr:rowOff>
    </xdr:from>
    <xdr:to>
      <xdr:col>6</xdr:col>
      <xdr:colOff>414020</xdr:colOff>
      <xdr:row>34</xdr:row>
      <xdr:rowOff>388620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34</xdr:row>
      <xdr:rowOff>114300</xdr:rowOff>
    </xdr:from>
    <xdr:to>
      <xdr:col>7</xdr:col>
      <xdr:colOff>414020</xdr:colOff>
      <xdr:row>34</xdr:row>
      <xdr:rowOff>388620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114300</xdr:rowOff>
    </xdr:from>
    <xdr:to>
      <xdr:col>1</xdr:col>
      <xdr:colOff>414020</xdr:colOff>
      <xdr:row>35</xdr:row>
      <xdr:rowOff>388620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35</xdr:row>
      <xdr:rowOff>114300</xdr:rowOff>
    </xdr:from>
    <xdr:to>
      <xdr:col>2</xdr:col>
      <xdr:colOff>413468</xdr:colOff>
      <xdr:row>35</xdr:row>
      <xdr:rowOff>388620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35</xdr:row>
      <xdr:rowOff>114300</xdr:rowOff>
    </xdr:from>
    <xdr:to>
      <xdr:col>3</xdr:col>
      <xdr:colOff>413468</xdr:colOff>
      <xdr:row>35</xdr:row>
      <xdr:rowOff>388620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35</xdr:row>
      <xdr:rowOff>114300</xdr:rowOff>
    </xdr:from>
    <xdr:to>
      <xdr:col>4</xdr:col>
      <xdr:colOff>414020</xdr:colOff>
      <xdr:row>35</xdr:row>
      <xdr:rowOff>388620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35</xdr:row>
      <xdr:rowOff>114300</xdr:rowOff>
    </xdr:from>
    <xdr:to>
      <xdr:col>5</xdr:col>
      <xdr:colOff>414020</xdr:colOff>
      <xdr:row>35</xdr:row>
      <xdr:rowOff>388620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35</xdr:row>
      <xdr:rowOff>114300</xdr:rowOff>
    </xdr:from>
    <xdr:to>
      <xdr:col>6</xdr:col>
      <xdr:colOff>414020</xdr:colOff>
      <xdr:row>35</xdr:row>
      <xdr:rowOff>388620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35</xdr:row>
      <xdr:rowOff>114300</xdr:rowOff>
    </xdr:from>
    <xdr:to>
      <xdr:col>7</xdr:col>
      <xdr:colOff>414020</xdr:colOff>
      <xdr:row>35</xdr:row>
      <xdr:rowOff>388620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114300</xdr:rowOff>
    </xdr:from>
    <xdr:to>
      <xdr:col>1</xdr:col>
      <xdr:colOff>414020</xdr:colOff>
      <xdr:row>36</xdr:row>
      <xdr:rowOff>388620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36</xdr:row>
      <xdr:rowOff>114300</xdr:rowOff>
    </xdr:from>
    <xdr:to>
      <xdr:col>2</xdr:col>
      <xdr:colOff>413468</xdr:colOff>
      <xdr:row>36</xdr:row>
      <xdr:rowOff>388620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36</xdr:row>
      <xdr:rowOff>114300</xdr:rowOff>
    </xdr:from>
    <xdr:to>
      <xdr:col>3</xdr:col>
      <xdr:colOff>413468</xdr:colOff>
      <xdr:row>36</xdr:row>
      <xdr:rowOff>388620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36</xdr:row>
      <xdr:rowOff>114300</xdr:rowOff>
    </xdr:from>
    <xdr:to>
      <xdr:col>4</xdr:col>
      <xdr:colOff>414020</xdr:colOff>
      <xdr:row>36</xdr:row>
      <xdr:rowOff>388620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36</xdr:row>
      <xdr:rowOff>114300</xdr:rowOff>
    </xdr:from>
    <xdr:to>
      <xdr:col>5</xdr:col>
      <xdr:colOff>414020</xdr:colOff>
      <xdr:row>36</xdr:row>
      <xdr:rowOff>388620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36</xdr:row>
      <xdr:rowOff>114300</xdr:rowOff>
    </xdr:from>
    <xdr:to>
      <xdr:col>6</xdr:col>
      <xdr:colOff>414020</xdr:colOff>
      <xdr:row>36</xdr:row>
      <xdr:rowOff>388620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36</xdr:row>
      <xdr:rowOff>114300</xdr:rowOff>
    </xdr:from>
    <xdr:to>
      <xdr:col>7</xdr:col>
      <xdr:colOff>414020</xdr:colOff>
      <xdr:row>36</xdr:row>
      <xdr:rowOff>388620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114300</xdr:rowOff>
    </xdr:from>
    <xdr:to>
      <xdr:col>1</xdr:col>
      <xdr:colOff>414020</xdr:colOff>
      <xdr:row>37</xdr:row>
      <xdr:rowOff>388620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37</xdr:row>
      <xdr:rowOff>114300</xdr:rowOff>
    </xdr:from>
    <xdr:to>
      <xdr:col>2</xdr:col>
      <xdr:colOff>414020</xdr:colOff>
      <xdr:row>37</xdr:row>
      <xdr:rowOff>388620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37</xdr:row>
      <xdr:rowOff>114300</xdr:rowOff>
    </xdr:from>
    <xdr:to>
      <xdr:col>3</xdr:col>
      <xdr:colOff>414020</xdr:colOff>
      <xdr:row>37</xdr:row>
      <xdr:rowOff>388620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37</xdr:row>
      <xdr:rowOff>114300</xdr:rowOff>
    </xdr:from>
    <xdr:to>
      <xdr:col>4</xdr:col>
      <xdr:colOff>414020</xdr:colOff>
      <xdr:row>37</xdr:row>
      <xdr:rowOff>388620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37</xdr:row>
      <xdr:rowOff>114300</xdr:rowOff>
    </xdr:from>
    <xdr:to>
      <xdr:col>5</xdr:col>
      <xdr:colOff>414020</xdr:colOff>
      <xdr:row>37</xdr:row>
      <xdr:rowOff>379095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37</xdr:row>
      <xdr:rowOff>114300</xdr:rowOff>
    </xdr:from>
    <xdr:to>
      <xdr:col>6</xdr:col>
      <xdr:colOff>414020</xdr:colOff>
      <xdr:row>37</xdr:row>
      <xdr:rowOff>388620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37</xdr:row>
      <xdr:rowOff>114300</xdr:rowOff>
    </xdr:from>
    <xdr:to>
      <xdr:col>7</xdr:col>
      <xdr:colOff>414020</xdr:colOff>
      <xdr:row>37</xdr:row>
      <xdr:rowOff>388620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114300</xdr:rowOff>
    </xdr:from>
    <xdr:to>
      <xdr:col>1</xdr:col>
      <xdr:colOff>414020</xdr:colOff>
      <xdr:row>38</xdr:row>
      <xdr:rowOff>388620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38</xdr:row>
      <xdr:rowOff>114300</xdr:rowOff>
    </xdr:from>
    <xdr:to>
      <xdr:col>2</xdr:col>
      <xdr:colOff>414020</xdr:colOff>
      <xdr:row>38</xdr:row>
      <xdr:rowOff>388620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38</xdr:row>
      <xdr:rowOff>114300</xdr:rowOff>
    </xdr:from>
    <xdr:to>
      <xdr:col>3</xdr:col>
      <xdr:colOff>414020</xdr:colOff>
      <xdr:row>38</xdr:row>
      <xdr:rowOff>388620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38</xdr:row>
      <xdr:rowOff>114300</xdr:rowOff>
    </xdr:from>
    <xdr:to>
      <xdr:col>4</xdr:col>
      <xdr:colOff>413468</xdr:colOff>
      <xdr:row>38</xdr:row>
      <xdr:rowOff>388620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132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139700</xdr:colOff>
      <xdr:row>38</xdr:row>
      <xdr:rowOff>114300</xdr:rowOff>
    </xdr:from>
    <xdr:to>
      <xdr:col>5</xdr:col>
      <xdr:colOff>413468</xdr:colOff>
      <xdr:row>38</xdr:row>
      <xdr:rowOff>388620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1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38</xdr:row>
      <xdr:rowOff>114300</xdr:rowOff>
    </xdr:from>
    <xdr:to>
      <xdr:col>6</xdr:col>
      <xdr:colOff>414020</xdr:colOff>
      <xdr:row>38</xdr:row>
      <xdr:rowOff>388620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28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34</xdr:row>
      <xdr:rowOff>114300</xdr:rowOff>
    </xdr:from>
    <xdr:to>
      <xdr:col>15</xdr:col>
      <xdr:colOff>414020</xdr:colOff>
      <xdr:row>34</xdr:row>
      <xdr:rowOff>388620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35</xdr:row>
      <xdr:rowOff>114300</xdr:rowOff>
    </xdr:from>
    <xdr:to>
      <xdr:col>9</xdr:col>
      <xdr:colOff>414020</xdr:colOff>
      <xdr:row>35</xdr:row>
      <xdr:rowOff>388620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35</xdr:row>
      <xdr:rowOff>114300</xdr:rowOff>
    </xdr:from>
    <xdr:to>
      <xdr:col>10</xdr:col>
      <xdr:colOff>414020</xdr:colOff>
      <xdr:row>35</xdr:row>
      <xdr:rowOff>388620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35</xdr:row>
      <xdr:rowOff>114300</xdr:rowOff>
    </xdr:from>
    <xdr:to>
      <xdr:col>11</xdr:col>
      <xdr:colOff>414020</xdr:colOff>
      <xdr:row>35</xdr:row>
      <xdr:rowOff>388620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35</xdr:row>
      <xdr:rowOff>114300</xdr:rowOff>
    </xdr:from>
    <xdr:to>
      <xdr:col>12</xdr:col>
      <xdr:colOff>413468</xdr:colOff>
      <xdr:row>35</xdr:row>
      <xdr:rowOff>388620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35</xdr:row>
      <xdr:rowOff>114300</xdr:rowOff>
    </xdr:from>
    <xdr:to>
      <xdr:col>13</xdr:col>
      <xdr:colOff>413468</xdr:colOff>
      <xdr:row>35</xdr:row>
      <xdr:rowOff>388620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35</xdr:row>
      <xdr:rowOff>114300</xdr:rowOff>
    </xdr:from>
    <xdr:to>
      <xdr:col>14</xdr:col>
      <xdr:colOff>414020</xdr:colOff>
      <xdr:row>35</xdr:row>
      <xdr:rowOff>388620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35</xdr:row>
      <xdr:rowOff>114300</xdr:rowOff>
    </xdr:from>
    <xdr:to>
      <xdr:col>15</xdr:col>
      <xdr:colOff>414020</xdr:colOff>
      <xdr:row>35</xdr:row>
      <xdr:rowOff>388620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36</xdr:row>
      <xdr:rowOff>114300</xdr:rowOff>
    </xdr:from>
    <xdr:to>
      <xdr:col>9</xdr:col>
      <xdr:colOff>414020</xdr:colOff>
      <xdr:row>36</xdr:row>
      <xdr:rowOff>388620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36</xdr:row>
      <xdr:rowOff>114300</xdr:rowOff>
    </xdr:from>
    <xdr:to>
      <xdr:col>10</xdr:col>
      <xdr:colOff>414020</xdr:colOff>
      <xdr:row>36</xdr:row>
      <xdr:rowOff>388620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36</xdr:row>
      <xdr:rowOff>114300</xdr:rowOff>
    </xdr:from>
    <xdr:to>
      <xdr:col>11</xdr:col>
      <xdr:colOff>413468</xdr:colOff>
      <xdr:row>36</xdr:row>
      <xdr:rowOff>388620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36</xdr:row>
      <xdr:rowOff>114300</xdr:rowOff>
    </xdr:from>
    <xdr:to>
      <xdr:col>12</xdr:col>
      <xdr:colOff>413468</xdr:colOff>
      <xdr:row>36</xdr:row>
      <xdr:rowOff>388620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68592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36</xdr:row>
      <xdr:rowOff>114300</xdr:rowOff>
    </xdr:from>
    <xdr:to>
      <xdr:col>13</xdr:col>
      <xdr:colOff>414020</xdr:colOff>
      <xdr:row>36</xdr:row>
      <xdr:rowOff>388620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36</xdr:row>
      <xdr:rowOff>114300</xdr:rowOff>
    </xdr:from>
    <xdr:to>
      <xdr:col>14</xdr:col>
      <xdr:colOff>414020</xdr:colOff>
      <xdr:row>36</xdr:row>
      <xdr:rowOff>388620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36</xdr:row>
      <xdr:rowOff>114300</xdr:rowOff>
    </xdr:from>
    <xdr:to>
      <xdr:col>15</xdr:col>
      <xdr:colOff>414020</xdr:colOff>
      <xdr:row>36</xdr:row>
      <xdr:rowOff>388620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37</xdr:row>
      <xdr:rowOff>114300</xdr:rowOff>
    </xdr:from>
    <xdr:to>
      <xdr:col>9</xdr:col>
      <xdr:colOff>414020</xdr:colOff>
      <xdr:row>37</xdr:row>
      <xdr:rowOff>388620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37</xdr:row>
      <xdr:rowOff>114300</xdr:rowOff>
    </xdr:from>
    <xdr:to>
      <xdr:col>10</xdr:col>
      <xdr:colOff>414020</xdr:colOff>
      <xdr:row>37</xdr:row>
      <xdr:rowOff>388620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37</xdr:row>
      <xdr:rowOff>114300</xdr:rowOff>
    </xdr:from>
    <xdr:to>
      <xdr:col>11</xdr:col>
      <xdr:colOff>414020</xdr:colOff>
      <xdr:row>37</xdr:row>
      <xdr:rowOff>388620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37</xdr:row>
      <xdr:rowOff>114300</xdr:rowOff>
    </xdr:from>
    <xdr:to>
      <xdr:col>12</xdr:col>
      <xdr:colOff>414020</xdr:colOff>
      <xdr:row>37</xdr:row>
      <xdr:rowOff>388620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37</xdr:row>
      <xdr:rowOff>114300</xdr:rowOff>
    </xdr:from>
    <xdr:to>
      <xdr:col>13</xdr:col>
      <xdr:colOff>414020</xdr:colOff>
      <xdr:row>37</xdr:row>
      <xdr:rowOff>388620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37</xdr:row>
      <xdr:rowOff>114300</xdr:rowOff>
    </xdr:from>
    <xdr:to>
      <xdr:col>14</xdr:col>
      <xdr:colOff>414020</xdr:colOff>
      <xdr:row>37</xdr:row>
      <xdr:rowOff>379095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37</xdr:row>
      <xdr:rowOff>114300</xdr:rowOff>
    </xdr:from>
    <xdr:to>
      <xdr:col>15</xdr:col>
      <xdr:colOff>414020</xdr:colOff>
      <xdr:row>37</xdr:row>
      <xdr:rowOff>388620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38</xdr:row>
      <xdr:rowOff>114300</xdr:rowOff>
    </xdr:from>
    <xdr:to>
      <xdr:col>9</xdr:col>
      <xdr:colOff>414020</xdr:colOff>
      <xdr:row>38</xdr:row>
      <xdr:rowOff>388620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10</xdr:col>
      <xdr:colOff>139700</xdr:colOff>
      <xdr:row>38</xdr:row>
      <xdr:rowOff>114300</xdr:rowOff>
    </xdr:from>
    <xdr:to>
      <xdr:col>10</xdr:col>
      <xdr:colOff>414020</xdr:colOff>
      <xdr:row>38</xdr:row>
      <xdr:rowOff>388620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11</xdr:col>
      <xdr:colOff>139700</xdr:colOff>
      <xdr:row>38</xdr:row>
      <xdr:rowOff>114300</xdr:rowOff>
    </xdr:from>
    <xdr:to>
      <xdr:col>11</xdr:col>
      <xdr:colOff>414020</xdr:colOff>
      <xdr:row>38</xdr:row>
      <xdr:rowOff>388620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7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38</xdr:row>
      <xdr:rowOff>114300</xdr:rowOff>
    </xdr:from>
    <xdr:to>
      <xdr:col>12</xdr:col>
      <xdr:colOff>414020</xdr:colOff>
      <xdr:row>38</xdr:row>
      <xdr:rowOff>388620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139700</xdr:colOff>
      <xdr:row>38</xdr:row>
      <xdr:rowOff>114300</xdr:rowOff>
    </xdr:from>
    <xdr:to>
      <xdr:col>13</xdr:col>
      <xdr:colOff>413468</xdr:colOff>
      <xdr:row>38</xdr:row>
      <xdr:rowOff>388620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14</xdr:col>
      <xdr:colOff>139700</xdr:colOff>
      <xdr:row>38</xdr:row>
      <xdr:rowOff>114300</xdr:rowOff>
    </xdr:from>
    <xdr:to>
      <xdr:col>14</xdr:col>
      <xdr:colOff>413468</xdr:colOff>
      <xdr:row>38</xdr:row>
      <xdr:rowOff>388620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9075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15</xdr:col>
      <xdr:colOff>139700</xdr:colOff>
      <xdr:row>38</xdr:row>
      <xdr:rowOff>114300</xdr:rowOff>
    </xdr:from>
    <xdr:to>
      <xdr:col>15</xdr:col>
      <xdr:colOff>414020</xdr:colOff>
      <xdr:row>38</xdr:row>
      <xdr:rowOff>388620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39</xdr:row>
      <xdr:rowOff>114300</xdr:rowOff>
    </xdr:from>
    <xdr:to>
      <xdr:col>9</xdr:col>
      <xdr:colOff>414020</xdr:colOff>
      <xdr:row>39</xdr:row>
      <xdr:rowOff>388620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0" y="18230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34</xdr:row>
      <xdr:rowOff>114300</xdr:rowOff>
    </xdr:from>
    <xdr:to>
      <xdr:col>18</xdr:col>
      <xdr:colOff>414020</xdr:colOff>
      <xdr:row>34</xdr:row>
      <xdr:rowOff>388620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34</xdr:row>
      <xdr:rowOff>114300</xdr:rowOff>
    </xdr:from>
    <xdr:to>
      <xdr:col>19</xdr:col>
      <xdr:colOff>414020</xdr:colOff>
      <xdr:row>34</xdr:row>
      <xdr:rowOff>388620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34</xdr:row>
      <xdr:rowOff>114300</xdr:rowOff>
    </xdr:from>
    <xdr:to>
      <xdr:col>20</xdr:col>
      <xdr:colOff>414020</xdr:colOff>
      <xdr:row>34</xdr:row>
      <xdr:rowOff>388620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34</xdr:row>
      <xdr:rowOff>114300</xdr:rowOff>
    </xdr:from>
    <xdr:to>
      <xdr:col>21</xdr:col>
      <xdr:colOff>413468</xdr:colOff>
      <xdr:row>34</xdr:row>
      <xdr:rowOff>388620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34</xdr:row>
      <xdr:rowOff>114300</xdr:rowOff>
    </xdr:from>
    <xdr:to>
      <xdr:col>22</xdr:col>
      <xdr:colOff>413468</xdr:colOff>
      <xdr:row>34</xdr:row>
      <xdr:rowOff>388620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59448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34</xdr:row>
      <xdr:rowOff>114300</xdr:rowOff>
    </xdr:from>
    <xdr:to>
      <xdr:col>23</xdr:col>
      <xdr:colOff>414020</xdr:colOff>
      <xdr:row>34</xdr:row>
      <xdr:rowOff>388620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59448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35</xdr:row>
      <xdr:rowOff>114300</xdr:rowOff>
    </xdr:from>
    <xdr:to>
      <xdr:col>17</xdr:col>
      <xdr:colOff>414020</xdr:colOff>
      <xdr:row>35</xdr:row>
      <xdr:rowOff>388620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35</xdr:row>
      <xdr:rowOff>114300</xdr:rowOff>
    </xdr:from>
    <xdr:to>
      <xdr:col>18</xdr:col>
      <xdr:colOff>414020</xdr:colOff>
      <xdr:row>35</xdr:row>
      <xdr:rowOff>388620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35</xdr:row>
      <xdr:rowOff>114300</xdr:rowOff>
    </xdr:from>
    <xdr:to>
      <xdr:col>19</xdr:col>
      <xdr:colOff>414020</xdr:colOff>
      <xdr:row>35</xdr:row>
      <xdr:rowOff>388620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35</xdr:row>
      <xdr:rowOff>114300</xdr:rowOff>
    </xdr:from>
    <xdr:to>
      <xdr:col>20</xdr:col>
      <xdr:colOff>414020</xdr:colOff>
      <xdr:row>35</xdr:row>
      <xdr:rowOff>388620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35</xdr:row>
      <xdr:rowOff>114300</xdr:rowOff>
    </xdr:from>
    <xdr:to>
      <xdr:col>21</xdr:col>
      <xdr:colOff>413468</xdr:colOff>
      <xdr:row>35</xdr:row>
      <xdr:rowOff>388620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35</xdr:row>
      <xdr:rowOff>114300</xdr:rowOff>
    </xdr:from>
    <xdr:to>
      <xdr:col>22</xdr:col>
      <xdr:colOff>413468</xdr:colOff>
      <xdr:row>35</xdr:row>
      <xdr:rowOff>388620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4020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35</xdr:row>
      <xdr:rowOff>114300</xdr:rowOff>
    </xdr:from>
    <xdr:to>
      <xdr:col>23</xdr:col>
      <xdr:colOff>414020</xdr:colOff>
      <xdr:row>35</xdr:row>
      <xdr:rowOff>388620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4020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36</xdr:row>
      <xdr:rowOff>114300</xdr:rowOff>
    </xdr:from>
    <xdr:to>
      <xdr:col>17</xdr:col>
      <xdr:colOff>414020</xdr:colOff>
      <xdr:row>36</xdr:row>
      <xdr:rowOff>388620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36</xdr:row>
      <xdr:rowOff>114300</xdr:rowOff>
    </xdr:from>
    <xdr:to>
      <xdr:col>18</xdr:col>
      <xdr:colOff>414020</xdr:colOff>
      <xdr:row>36</xdr:row>
      <xdr:rowOff>388620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36</xdr:row>
      <xdr:rowOff>114300</xdr:rowOff>
    </xdr:from>
    <xdr:to>
      <xdr:col>19</xdr:col>
      <xdr:colOff>414020</xdr:colOff>
      <xdr:row>36</xdr:row>
      <xdr:rowOff>388620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36</xdr:row>
      <xdr:rowOff>114300</xdr:rowOff>
    </xdr:from>
    <xdr:to>
      <xdr:col>20</xdr:col>
      <xdr:colOff>414020</xdr:colOff>
      <xdr:row>36</xdr:row>
      <xdr:rowOff>388620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36</xdr:row>
      <xdr:rowOff>114300</xdr:rowOff>
    </xdr:from>
    <xdr:to>
      <xdr:col>21</xdr:col>
      <xdr:colOff>414020</xdr:colOff>
      <xdr:row>36</xdr:row>
      <xdr:rowOff>388620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36</xdr:row>
      <xdr:rowOff>114300</xdr:rowOff>
    </xdr:from>
    <xdr:to>
      <xdr:col>22</xdr:col>
      <xdr:colOff>414020</xdr:colOff>
      <xdr:row>36</xdr:row>
      <xdr:rowOff>388620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36</xdr:row>
      <xdr:rowOff>114300</xdr:rowOff>
    </xdr:from>
    <xdr:to>
      <xdr:col>23</xdr:col>
      <xdr:colOff>414020</xdr:colOff>
      <xdr:row>36</xdr:row>
      <xdr:rowOff>388620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68592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37</xdr:row>
      <xdr:rowOff>114300</xdr:rowOff>
    </xdr:from>
    <xdr:to>
      <xdr:col>17</xdr:col>
      <xdr:colOff>414020</xdr:colOff>
      <xdr:row>37</xdr:row>
      <xdr:rowOff>379095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316450"/>
          <a:ext cx="274320" cy="264795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37</xdr:row>
      <xdr:rowOff>114300</xdr:rowOff>
    </xdr:from>
    <xdr:to>
      <xdr:col>18</xdr:col>
      <xdr:colOff>414020</xdr:colOff>
      <xdr:row>37</xdr:row>
      <xdr:rowOff>388620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37</xdr:row>
      <xdr:rowOff>114300</xdr:rowOff>
    </xdr:from>
    <xdr:to>
      <xdr:col>19</xdr:col>
      <xdr:colOff>414020</xdr:colOff>
      <xdr:row>37</xdr:row>
      <xdr:rowOff>388620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37</xdr:row>
      <xdr:rowOff>114300</xdr:rowOff>
    </xdr:from>
    <xdr:to>
      <xdr:col>20</xdr:col>
      <xdr:colOff>414020</xdr:colOff>
      <xdr:row>37</xdr:row>
      <xdr:rowOff>388620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21</xdr:col>
      <xdr:colOff>139700</xdr:colOff>
      <xdr:row>37</xdr:row>
      <xdr:rowOff>114300</xdr:rowOff>
    </xdr:from>
    <xdr:to>
      <xdr:col>21</xdr:col>
      <xdr:colOff>414020</xdr:colOff>
      <xdr:row>37</xdr:row>
      <xdr:rowOff>388620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500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22</xdr:col>
      <xdr:colOff>139700</xdr:colOff>
      <xdr:row>37</xdr:row>
      <xdr:rowOff>114300</xdr:rowOff>
    </xdr:from>
    <xdr:to>
      <xdr:col>22</xdr:col>
      <xdr:colOff>414020</xdr:colOff>
      <xdr:row>37</xdr:row>
      <xdr:rowOff>388620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275" y="173164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23</xdr:col>
      <xdr:colOff>139700</xdr:colOff>
      <xdr:row>37</xdr:row>
      <xdr:rowOff>114300</xdr:rowOff>
    </xdr:from>
    <xdr:to>
      <xdr:col>23</xdr:col>
      <xdr:colOff>413468</xdr:colOff>
      <xdr:row>37</xdr:row>
      <xdr:rowOff>388620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1050" y="173164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17</xdr:col>
      <xdr:colOff>139700</xdr:colOff>
      <xdr:row>38</xdr:row>
      <xdr:rowOff>114300</xdr:rowOff>
    </xdr:from>
    <xdr:to>
      <xdr:col>17</xdr:col>
      <xdr:colOff>413468</xdr:colOff>
      <xdr:row>38</xdr:row>
      <xdr:rowOff>388620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400" y="17773650"/>
          <a:ext cx="273768" cy="274320"/>
        </a:xfrm>
        <a:prstGeom prst="rect">
          <a:avLst/>
        </a:prstGeom>
      </xdr:spPr>
    </xdr:pic>
    <xdr:clientData/>
  </xdr:twoCellAnchor>
  <xdr:twoCellAnchor editAs="oneCell">
    <xdr:from>
      <xdr:col>18</xdr:col>
      <xdr:colOff>139700</xdr:colOff>
      <xdr:row>38</xdr:row>
      <xdr:rowOff>114300</xdr:rowOff>
    </xdr:from>
    <xdr:to>
      <xdr:col>18</xdr:col>
      <xdr:colOff>414020</xdr:colOff>
      <xdr:row>38</xdr:row>
      <xdr:rowOff>388620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175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19</xdr:col>
      <xdr:colOff>139700</xdr:colOff>
      <xdr:row>38</xdr:row>
      <xdr:rowOff>114300</xdr:rowOff>
    </xdr:from>
    <xdr:to>
      <xdr:col>19</xdr:col>
      <xdr:colOff>414020</xdr:colOff>
      <xdr:row>38</xdr:row>
      <xdr:rowOff>388620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7950" y="17773650"/>
          <a:ext cx="274320" cy="274320"/>
        </a:xfrm>
        <a:prstGeom prst="rect">
          <a:avLst/>
        </a:prstGeom>
      </xdr:spPr>
    </xdr:pic>
    <xdr:clientData/>
  </xdr:twoCellAnchor>
  <xdr:twoCellAnchor editAs="oneCell">
    <xdr:from>
      <xdr:col>20</xdr:col>
      <xdr:colOff>139700</xdr:colOff>
      <xdr:row>38</xdr:row>
      <xdr:rowOff>114300</xdr:rowOff>
    </xdr:from>
    <xdr:to>
      <xdr:col>20</xdr:col>
      <xdr:colOff>414020</xdr:colOff>
      <xdr:row>38</xdr:row>
      <xdr:rowOff>388620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3725" y="17773650"/>
          <a:ext cx="274320" cy="274320"/>
        </a:xfrm>
        <a:prstGeom prst="rect">
          <a:avLst/>
        </a:prstGeom>
      </xdr:spPr>
    </xdr:pic>
    <xdr:clientData/>
  </xdr:twoCellAnchor>
</xdr:wsDr>
</file>

<file path=xl/externalLinks/_rels/externalLink102.xml.rels>&#65279;<?xml version="1.0" encoding="utf-8"?><Relationships xmlns="http://schemas.openxmlformats.org/package/2006/relationships"><Relationship Type="http://schemas.microsoft.com/office/2006/relationships/xlExternalLinkPath/xlPathMissing" Target="2027'2027'2027'2027'2027'2027'2027'2027'2027'2027'2027'2027" TargetMode="External" Id="rId1" /></Relationships>
</file>

<file path=xl/externalLinks/_rels/externalLink1113.xml.rels>&#65279;<?xml version="1.0" encoding="utf-8"?><Relationships xmlns="http://schemas.openxmlformats.org/package/2006/relationships"><Relationship Type="http://schemas.microsoft.com/office/2006/relationships/xlExternalLinkPath/xlPathMissing" Target="2028'2028'2028'2028'2028'2028'2028'2028'2028'2028'2028'2028" TargetMode="External" Id="rId1" /></Relationships>
</file>

<file path=xl/externalLinks/_rels/externalLink1210.xml.rels>&#65279;<?xml version="1.0" encoding="utf-8"?><Relationships xmlns="http://schemas.openxmlformats.org/package/2006/relationships"><Relationship Type="http://schemas.microsoft.com/office/2006/relationships/xlExternalLinkPath/xlPathMissing" Target="2029'2029'2029'2029'2029'2029'2029'2029'2029'2029'2029'2029" TargetMode="External" Id="rId1" /></Relationships>
</file>

<file path=xl/externalLinks/_rels/externalLink137.xml.rels>&#65279;<?xml version="1.0" encoding="utf-8"?><Relationships xmlns="http://schemas.openxmlformats.org/package/2006/relationships"><Relationship Type="http://schemas.microsoft.com/office/2006/relationships/xlExternalLinkPath/xlPathMissing" Target="2030'2030'2030'2030'2030'2030'2030'2030'2030'2030'2030'2030" TargetMode="External" Id="rId1" /></Relationships>
</file>

<file path=xl/externalLinks/_rels/externalLink14.xml.rels>&#65279;<?xml version="1.0" encoding="utf-8"?><Relationships xmlns="http://schemas.openxmlformats.org/package/2006/relationships"><Relationship Type="http://schemas.microsoft.com/office/2006/relationships/xlExternalLinkPath/xlPathMissing" Target="2017'2017'2017'2017'2017'2017'2017'2017'2017'2017'2017'2017" TargetMode="External" Id="rId1" /></Relationships>
</file>

<file path=xl/externalLinks/_rels/externalLink21.xml.rels>&#65279;<?xml version="1.0" encoding="utf-8"?><Relationships xmlns="http://schemas.openxmlformats.org/package/2006/relationships"><Relationship Type="http://schemas.microsoft.com/office/2006/relationships/xlExternalLinkPath/xlPathMissing" Target="2018'2018'2018'2018'2018'2018'2018'2018'2018'2018'2018'2018" TargetMode="External" Id="rId1" /></Relationships>
</file>

<file path=xl/externalLinks/_rels/externalLink311.xml.rels>&#65279;<?xml version="1.0" encoding="utf-8"?><Relationships xmlns="http://schemas.openxmlformats.org/package/2006/relationships"><Relationship Type="http://schemas.microsoft.com/office/2006/relationships/xlExternalLinkPath/xlPathMissing" Target="2019'2019'2019'2019'2019'2019'2019'2019'2019'2019'2019'2019" TargetMode="External" Id="rId1" /></Relationships>
</file>

<file path=xl/externalLinks/_rels/externalLink46.xml.rels>&#65279;<?xml version="1.0" encoding="utf-8"?><Relationships xmlns="http://schemas.openxmlformats.org/package/2006/relationships"><Relationship Type="http://schemas.microsoft.com/office/2006/relationships/xlExternalLinkPath/xlPathMissing" Target="2020'2020'2020'2020'2020'2020'2020'2020'2020'2020'2020'2020" TargetMode="External" Id="rId1" /></Relationships>
</file>

<file path=xl/externalLinks/_rels/externalLink53.xml.rels>&#65279;<?xml version="1.0" encoding="utf-8"?><Relationships xmlns="http://schemas.openxmlformats.org/package/2006/relationships"><Relationship Type="http://schemas.microsoft.com/office/2006/relationships/xlExternalLinkPath/xlPathMissing" Target="2022'2022'2022'2022'2022'2022'2022'2022'2022'2022'2022'2022" TargetMode="External" Id="rId1" /></Relationships>
</file>

<file path=xl/externalLinks/_rels/externalLink612.xml.rels>&#65279;<?xml version="1.0" encoding="utf-8"?><Relationships xmlns="http://schemas.openxmlformats.org/package/2006/relationships"><Relationship Type="http://schemas.microsoft.com/office/2006/relationships/xlExternalLinkPath/xlPathMissing" Target="2023'2023'2023'2023'2023'2023'2023'2023'2023'2023'2023'2023" TargetMode="External" Id="rId1" /></Relationships>
</file>

<file path=xl/externalLinks/_rels/externalLink79.xml.rels>&#65279;<?xml version="1.0" encoding="utf-8"?><Relationships xmlns="http://schemas.openxmlformats.org/package/2006/relationships"><Relationship Type="http://schemas.microsoft.com/office/2006/relationships/xlExternalLinkPath/xlPathMissing" Target="2024'2024'2024'2024'2024'2024'2024'2024'2024'2024'2024'2024" TargetMode="External" Id="rId1" /></Relationships>
</file>

<file path=xl/externalLinks/_rels/externalLink88.xml.rels>&#65279;<?xml version="1.0" encoding="utf-8"?><Relationships xmlns="http://schemas.openxmlformats.org/package/2006/relationships"><Relationship Type="http://schemas.microsoft.com/office/2006/relationships/xlExternalLinkPath/xlPathMissing" Target="2025'2025'2025'2025'2025'2025'2025'2025'2025'2025'2025'2025" TargetMode="External" Id="rId1" /></Relationships>
</file>

<file path=xl/externalLinks/_rels/externalLink95.xml.rels>&#65279;<?xml version="1.0" encoding="utf-8"?><Relationships xmlns="http://schemas.openxmlformats.org/package/2006/relationships"><Relationship Type="http://schemas.microsoft.com/office/2006/relationships/xlExternalLinkPath/xlPathMissing" Target="2026'2026'2026'2026'2026'2026'2026'2026'2026'2026'2026'2026" TargetMode="External" Id="rId1" /></Relationships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7'2027'2027'2027'2027'2027'2"/>
    </sheetNames>
    <sheetDataSet>
      <sheetData sheetId="0" refreshError="1"/>
    </sheetDataSet>
  </externalBook>
</externalLink>
</file>

<file path=xl/externalLinks/externalLink1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8'2028'2028'2028'2028'2028'2"/>
    </sheetNames>
    <sheetDataSet>
      <sheetData sheetId="0" refreshError="1"/>
    </sheetDataSet>
  </externalBook>
</externalLink>
</file>

<file path=xl/externalLinks/externalLink1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9'2029'2029'2029'2029'2029'2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0'2030'2030'2030'2030'2030'2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'2017'2017'2017'2017'2017'2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'2018'2018'2018'2018'2018'2"/>
    </sheetNames>
    <sheetDataSet>
      <sheetData sheetId="0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'2019'2019'2019'2019'2019'2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'2020'2020'2020'2020'2020'2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'2022'2022'2022'2022'2022'2"/>
    </sheetNames>
    <sheetDataSet>
      <sheetData sheetId="0" refreshError="1"/>
    </sheetDataSet>
  </externalBook>
</externalLink>
</file>

<file path=xl/externalLinks/externalLink6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'2023'2023'2023'2023'2023'2"/>
    </sheet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'2024'2024'2024'2024'2024'2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'2025'2025'2025'2025'2025'2"/>
    </sheetNames>
    <sheetDataSet>
      <sheetData sheetId="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6'2026'2026'2026'2026'2026'2"/>
    </sheetNames>
    <sheetDataSet>
      <sheetData sheetId="0" refreshError="1"/>
    </sheetDataSet>
  </externalBook>
</externalLink>
</file>

<file path=xl/tables/table100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63000000}" name="Abril176" displayName="Abril176" ref="B16:H22" totalsRowShown="0" headerRowDxfId="704" dataDxfId="703">
  <autoFilter ref="B16:H22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300-000001000000}" name="Dom" dataDxfId="702"/>
    <tableColumn id="2" xr3:uid="{00000000-0010-0000-6300-000002000000}" name="Seg" dataDxfId="701"/>
    <tableColumn id="3" xr3:uid="{00000000-0010-0000-6300-000003000000}" name="Ter" dataDxfId="700"/>
    <tableColumn id="4" xr3:uid="{00000000-0010-0000-6300-000004000000}" name="Qua" dataDxfId="699"/>
    <tableColumn id="5" xr3:uid="{00000000-0010-0000-6300-000005000000}" name="Qui" dataDxfId="698"/>
    <tableColumn id="6" xr3:uid="{00000000-0010-0000-6300-000006000000}" name="Sex" dataDxfId="697"/>
    <tableColumn id="7" xr3:uid="{00000000-0010-0000-6300-000007000000}" name="Sab" dataDxfId="6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01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64000000}" name="Agosto177" displayName="Agosto177" ref="J25:P31" totalsRowShown="0" headerRowDxfId="695" dataDxfId="694">
  <autoFilter ref="J25:P31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400-000001000000}" name="Dom" dataDxfId="693"/>
    <tableColumn id="2" xr3:uid="{00000000-0010-0000-6400-000002000000}" name="Seg" dataDxfId="692"/>
    <tableColumn id="3" xr3:uid="{00000000-0010-0000-6400-000003000000}" name="Ter" dataDxfId="691"/>
    <tableColumn id="4" xr3:uid="{00000000-0010-0000-6400-000004000000}" name="Qua" dataDxfId="690"/>
    <tableColumn id="5" xr3:uid="{00000000-0010-0000-6400-000005000000}" name="Qui" dataDxfId="689"/>
    <tableColumn id="6" xr3:uid="{00000000-0010-0000-6400-000006000000}" name="Sex" dataDxfId="688"/>
    <tableColumn id="7" xr3:uid="{00000000-0010-0000-6400-000007000000}" name="Sab" dataDxfId="6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02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65000000}" name="Dezembro178" displayName="Dezembro178" ref="R34:X40" totalsRowShown="0" headerRowDxfId="686" dataDxfId="685">
  <autoFilter ref="R34:X40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500-000001000000}" name="Dom" dataDxfId="684"/>
    <tableColumn id="2" xr3:uid="{00000000-0010-0000-6500-000002000000}" name="Seg" dataDxfId="683"/>
    <tableColumn id="3" xr3:uid="{00000000-0010-0000-6500-000003000000}" name="Ter" dataDxfId="682"/>
    <tableColumn id="4" xr3:uid="{00000000-0010-0000-6500-000004000000}" name="Qua" dataDxfId="681"/>
    <tableColumn id="5" xr3:uid="{00000000-0010-0000-6500-000005000000}" name="Qui" dataDxfId="680"/>
    <tableColumn id="6" xr3:uid="{00000000-0010-0000-6500-000006000000}" name="Sex" dataDxfId="679"/>
    <tableColumn id="7" xr3:uid="{00000000-0010-0000-6500-000007000000}" name="Sab" dataDxfId="67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03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66000000}" name="Novembro179" displayName="Novembro179" ref="J34:P40" totalsRowShown="0" headerRowDxfId="677" dataDxfId="676">
  <autoFilter ref="J34:P40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600-000001000000}" name="Dom" dataDxfId="675"/>
    <tableColumn id="2" xr3:uid="{00000000-0010-0000-6600-000002000000}" name="Seg" dataDxfId="674"/>
    <tableColumn id="3" xr3:uid="{00000000-0010-0000-6600-000003000000}" name="Ter" dataDxfId="673"/>
    <tableColumn id="4" xr3:uid="{00000000-0010-0000-6600-000004000000}" name="Qua" dataDxfId="672"/>
    <tableColumn id="5" xr3:uid="{00000000-0010-0000-6600-000005000000}" name="Qui" dataDxfId="671"/>
    <tableColumn id="6" xr3:uid="{00000000-0010-0000-6600-000006000000}" name="Sex" dataDxfId="670"/>
    <tableColumn id="7" xr3:uid="{00000000-0010-0000-6600-000007000000}" name="Sab" dataDxfId="66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04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67000000}" name="Outubro180" displayName="Outubro180" ref="B34:H40" totalsRowShown="0" headerRowDxfId="668" dataDxfId="667">
  <autoFilter ref="B34:H40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700-000001000000}" name="Dom" dataDxfId="666"/>
    <tableColumn id="2" xr3:uid="{00000000-0010-0000-6700-000002000000}" name="Seg" dataDxfId="665"/>
    <tableColumn id="3" xr3:uid="{00000000-0010-0000-6700-000003000000}" name="Ter" dataDxfId="664"/>
    <tableColumn id="4" xr3:uid="{00000000-0010-0000-6700-000004000000}" name="Qua" dataDxfId="663"/>
    <tableColumn id="5" xr3:uid="{00000000-0010-0000-6700-000005000000}" name="Qui" dataDxfId="662"/>
    <tableColumn id="6" xr3:uid="{00000000-0010-0000-6700-000006000000}" name="Sex" dataDxfId="661"/>
    <tableColumn id="7" xr3:uid="{00000000-0010-0000-6700-000007000000}" name="Sab" dataDxfId="66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05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68000000}" name="Setembro181" displayName="Setembro181" ref="R25:X31" totalsRowShown="0" headerRowDxfId="659" dataDxfId="658">
  <autoFilter ref="R25:X31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800-000001000000}" name="Dom" dataDxfId="657"/>
    <tableColumn id="2" xr3:uid="{00000000-0010-0000-6800-000002000000}" name="Seg" dataDxfId="656"/>
    <tableColumn id="3" xr3:uid="{00000000-0010-0000-6800-000003000000}" name="Ter" dataDxfId="655"/>
    <tableColumn id="4" xr3:uid="{00000000-0010-0000-6800-000004000000}" name="Qua" dataDxfId="654"/>
    <tableColumn id="5" xr3:uid="{00000000-0010-0000-6800-000005000000}" name="Qui" dataDxfId="653"/>
    <tableColumn id="6" xr3:uid="{00000000-0010-0000-6800-000006000000}" name="Sex" dataDxfId="652"/>
    <tableColumn id="7" xr3:uid="{00000000-0010-0000-6800-000007000000}" name="Sab" dataDxfId="65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0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09000000}" name="Maio_86" displayName="Maio_86" ref="J16:P22" totalsRowShown="0" headerRowDxfId="1641" dataDxfId="1640" tableBorderDxfId="1639">
  <autoFilter ref="J16:P22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900-000001000000}" name="Dom" dataDxfId="1638"/>
    <tableColumn id="2" xr3:uid="{00000000-0010-0000-0900-000002000000}" name="Seg" dataDxfId="1637"/>
    <tableColumn id="3" xr3:uid="{00000000-0010-0000-0900-000003000000}" name="Ter" dataDxfId="1636"/>
    <tableColumn id="4" xr3:uid="{00000000-0010-0000-0900-000004000000}" name="Qua" dataDxfId="1635"/>
    <tableColumn id="5" xr3:uid="{00000000-0010-0000-0900-000005000000}" name="Qui" dataDxfId="1634"/>
    <tableColumn id="6" xr3:uid="{00000000-0010-0000-0900-000006000000}" name="Sex" dataDxfId="1633"/>
    <tableColumn id="7" xr3:uid="{00000000-0010-0000-0900-000007000000}" name="Sab" dataDxfId="16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06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69000000}" name="Maio_182" displayName="Maio_182" ref="J16:P22" totalsRowShown="0" headerRowDxfId="650" dataDxfId="649" tableBorderDxfId="648">
  <autoFilter ref="J16:P22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900-000001000000}" name="Dom" dataDxfId="647"/>
    <tableColumn id="2" xr3:uid="{00000000-0010-0000-6900-000002000000}" name="Seg" dataDxfId="646"/>
    <tableColumn id="3" xr3:uid="{00000000-0010-0000-6900-000003000000}" name="Ter" dataDxfId="645"/>
    <tableColumn id="4" xr3:uid="{00000000-0010-0000-6900-000004000000}" name="Qua" dataDxfId="644"/>
    <tableColumn id="5" xr3:uid="{00000000-0010-0000-6900-000005000000}" name="Qui" dataDxfId="643"/>
    <tableColumn id="6" xr3:uid="{00000000-0010-0000-6900-000006000000}" name="Sex" dataDxfId="642"/>
    <tableColumn id="7" xr3:uid="{00000000-0010-0000-6900-000007000000}" name="Sab" dataDxfId="6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07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6A000000}" name="Junho183" displayName="Junho183" ref="R16:X22" totalsRowShown="0" headerRowDxfId="640" dataDxfId="639" tableBorderDxfId="638">
  <autoFilter ref="R16:X22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A00-000001000000}" name="Dom" dataDxfId="637"/>
    <tableColumn id="2" xr3:uid="{00000000-0010-0000-6A00-000002000000}" name="Seg" dataDxfId="636"/>
    <tableColumn id="3" xr3:uid="{00000000-0010-0000-6A00-000003000000}" name="Ter" dataDxfId="635"/>
    <tableColumn id="4" xr3:uid="{00000000-0010-0000-6A00-000004000000}" name="Qua" dataDxfId="634"/>
    <tableColumn id="5" xr3:uid="{00000000-0010-0000-6A00-000005000000}" name="Qui" dataDxfId="633"/>
    <tableColumn id="6" xr3:uid="{00000000-0010-0000-6A00-000006000000}" name="Sex" dataDxfId="632"/>
    <tableColumn id="7" xr3:uid="{00000000-0010-0000-6A00-000007000000}" name="Sab" dataDxfId="63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08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6B000000}" name="Julho184" displayName="Julho184" ref="B25:H31" totalsRowShown="0" headerRowDxfId="630" dataDxfId="629">
  <autoFilter ref="B25:H31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B00-000001000000}" name="Dom" dataDxfId="628"/>
    <tableColumn id="2" xr3:uid="{00000000-0010-0000-6B00-000002000000}" name="Seg" dataDxfId="627"/>
    <tableColumn id="3" xr3:uid="{00000000-0010-0000-6B00-000003000000}" name="Ter" dataDxfId="626"/>
    <tableColumn id="4" xr3:uid="{00000000-0010-0000-6B00-000004000000}" name="Qua" dataDxfId="625"/>
    <tableColumn id="5" xr3:uid="{00000000-0010-0000-6B00-000005000000}" name="Qui" dataDxfId="624"/>
    <tableColumn id="6" xr3:uid="{00000000-0010-0000-6B00-000006000000}" name="Sex" dataDxfId="623"/>
    <tableColumn id="7" xr3:uid="{00000000-0010-0000-6B00-000007000000}" name="Sab" dataDxfId="6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09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6C000000}" name="Janeiro185" displayName="Janeiro185" ref="B7:H13" totalsRowShown="0" headerRowDxfId="609" dataDxfId="608" tableBorderDxfId="607">
  <autoFilter ref="B7:H13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C00-000001000000}" name="Dom" dataDxfId="606"/>
    <tableColumn id="2" xr3:uid="{00000000-0010-0000-6C00-000002000000}" name="Seg" dataDxfId="605"/>
    <tableColumn id="3" xr3:uid="{00000000-0010-0000-6C00-000003000000}" name="Ter" dataDxfId="604"/>
    <tableColumn id="4" xr3:uid="{00000000-0010-0000-6C00-000004000000}" name="Qua" dataDxfId="603"/>
    <tableColumn id="5" xr3:uid="{00000000-0010-0000-6C00-000005000000}" name="Qui" dataDxfId="602"/>
    <tableColumn id="6" xr3:uid="{00000000-0010-0000-6C00-000006000000}" name="Sex" dataDxfId="601"/>
    <tableColumn id="7" xr3:uid="{00000000-0010-0000-6C00-000007000000}" name="Sab" dataDxfId="6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10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6D000000}" name="Fevereiro186" displayName="Fevereiro186" ref="J7:P13" totalsRowShown="0" headerRowDxfId="599" dataDxfId="598">
  <autoFilter ref="J7:P13" xr:uid="{00000000-0009-0000-0100-0000B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D00-000001000000}" name="Dom" dataDxfId="597"/>
    <tableColumn id="2" xr3:uid="{00000000-0010-0000-6D00-000002000000}" name="Seg" dataDxfId="596"/>
    <tableColumn id="3" xr3:uid="{00000000-0010-0000-6D00-000003000000}" name="Ter" dataDxfId="595"/>
    <tableColumn id="4" xr3:uid="{00000000-0010-0000-6D00-000004000000}" name="Qua" dataDxfId="594"/>
    <tableColumn id="5" xr3:uid="{00000000-0010-0000-6D00-000005000000}" name="Qui" dataDxfId="593"/>
    <tableColumn id="6" xr3:uid="{00000000-0010-0000-6D00-000006000000}" name="Sex" dataDxfId="592"/>
    <tableColumn id="7" xr3:uid="{00000000-0010-0000-6D00-000007000000}" name="Sab" dataDxfId="5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11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6E000000}" name="Março187" displayName="Março187" ref="R7:X13" totalsRowShown="0" headerRowDxfId="590" dataDxfId="589">
  <autoFilter ref="R7:X1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E00-000001000000}" name="Dom" dataDxfId="588"/>
    <tableColumn id="2" xr3:uid="{00000000-0010-0000-6E00-000002000000}" name="Seg" dataDxfId="587"/>
    <tableColumn id="3" xr3:uid="{00000000-0010-0000-6E00-000003000000}" name="Ter" dataDxfId="586"/>
    <tableColumn id="4" xr3:uid="{00000000-0010-0000-6E00-000004000000}" name="Qua" dataDxfId="585"/>
    <tableColumn id="5" xr3:uid="{00000000-0010-0000-6E00-000005000000}" name="Qui" dataDxfId="584"/>
    <tableColumn id="6" xr3:uid="{00000000-0010-0000-6E00-000006000000}" name="Sex" dataDxfId="583"/>
    <tableColumn id="7" xr3:uid="{00000000-0010-0000-6E00-000007000000}" name="Sab" dataDxfId="5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12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6F000000}" name="Abril188" displayName="Abril188" ref="B16:H22" totalsRowShown="0" headerRowDxfId="581" dataDxfId="580">
  <autoFilter ref="B16:H22" xr:uid="{00000000-0009-0000-0100-0000B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F00-000001000000}" name="Dom" dataDxfId="579"/>
    <tableColumn id="2" xr3:uid="{00000000-0010-0000-6F00-000002000000}" name="Seg" dataDxfId="578"/>
    <tableColumn id="3" xr3:uid="{00000000-0010-0000-6F00-000003000000}" name="Ter" dataDxfId="577"/>
    <tableColumn id="4" xr3:uid="{00000000-0010-0000-6F00-000004000000}" name="Qua" dataDxfId="576"/>
    <tableColumn id="5" xr3:uid="{00000000-0010-0000-6F00-000005000000}" name="Qui" dataDxfId="575"/>
    <tableColumn id="6" xr3:uid="{00000000-0010-0000-6F00-000006000000}" name="Sex" dataDxfId="574"/>
    <tableColumn id="7" xr3:uid="{00000000-0010-0000-6F00-000007000000}" name="Sab" dataDxfId="5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13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70000000}" name="Agosto189" displayName="Agosto189" ref="J25:P31" totalsRowShown="0" headerRowDxfId="572" dataDxfId="571">
  <autoFilter ref="J25:P31" xr:uid="{00000000-0009-0000-0100-0000B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000-000001000000}" name="Dom" dataDxfId="570"/>
    <tableColumn id="2" xr3:uid="{00000000-0010-0000-7000-000002000000}" name="Seg" dataDxfId="569"/>
    <tableColumn id="3" xr3:uid="{00000000-0010-0000-7000-000003000000}" name="Ter" dataDxfId="568"/>
    <tableColumn id="4" xr3:uid="{00000000-0010-0000-7000-000004000000}" name="Qua" dataDxfId="567"/>
    <tableColumn id="5" xr3:uid="{00000000-0010-0000-7000-000005000000}" name="Qui" dataDxfId="566"/>
    <tableColumn id="6" xr3:uid="{00000000-0010-0000-7000-000006000000}" name="Sex" dataDxfId="565"/>
    <tableColumn id="7" xr3:uid="{00000000-0010-0000-7000-000007000000}" name="Sab" dataDxfId="5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14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71000000}" name="Dezembro190" displayName="Dezembro190" ref="R34:X40" totalsRowShown="0" headerRowDxfId="563" dataDxfId="562">
  <autoFilter ref="R34:X40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100-000001000000}" name="Dom" dataDxfId="561"/>
    <tableColumn id="2" xr3:uid="{00000000-0010-0000-7100-000002000000}" name="Seg" dataDxfId="560"/>
    <tableColumn id="3" xr3:uid="{00000000-0010-0000-7100-000003000000}" name="Ter" dataDxfId="559"/>
    <tableColumn id="4" xr3:uid="{00000000-0010-0000-7100-000004000000}" name="Qua" dataDxfId="558"/>
    <tableColumn id="5" xr3:uid="{00000000-0010-0000-7100-000005000000}" name="Qui" dataDxfId="557"/>
    <tableColumn id="6" xr3:uid="{00000000-0010-0000-7100-000006000000}" name="Sex" dataDxfId="556"/>
    <tableColumn id="7" xr3:uid="{00000000-0010-0000-7100-000007000000}" name="Sab" dataDxfId="5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0A000000}" name="Junho87" displayName="Junho87" ref="R16:X22" totalsRowShown="0" headerRowDxfId="1631" dataDxfId="1630" tableBorderDxfId="1629">
  <autoFilter ref="R16:X22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A00-000001000000}" name="Dom" dataDxfId="1628"/>
    <tableColumn id="2" xr3:uid="{00000000-0010-0000-0A00-000002000000}" name="Seg" dataDxfId="1627"/>
    <tableColumn id="3" xr3:uid="{00000000-0010-0000-0A00-000003000000}" name="Ter" dataDxfId="1626"/>
    <tableColumn id="4" xr3:uid="{00000000-0010-0000-0A00-000004000000}" name="Qua" dataDxfId="1625"/>
    <tableColumn id="5" xr3:uid="{00000000-0010-0000-0A00-000005000000}" name="Qui" dataDxfId="1624"/>
    <tableColumn id="6" xr3:uid="{00000000-0010-0000-0A00-000006000000}" name="Sex" dataDxfId="1623"/>
    <tableColumn id="7" xr3:uid="{00000000-0010-0000-0A00-000007000000}" name="Sab" dataDxfId="16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15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72000000}" name="Novembro191" displayName="Novembro191" ref="J34:P40" totalsRowShown="0" headerRowDxfId="554" dataDxfId="553">
  <autoFilter ref="J34:P40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200-000001000000}" name="Dom" dataDxfId="552"/>
    <tableColumn id="2" xr3:uid="{00000000-0010-0000-7200-000002000000}" name="Seg" dataDxfId="551"/>
    <tableColumn id="3" xr3:uid="{00000000-0010-0000-7200-000003000000}" name="Ter" dataDxfId="550"/>
    <tableColumn id="4" xr3:uid="{00000000-0010-0000-7200-000004000000}" name="Qua" dataDxfId="549"/>
    <tableColumn id="5" xr3:uid="{00000000-0010-0000-7200-000005000000}" name="Qui" dataDxfId="548"/>
    <tableColumn id="6" xr3:uid="{00000000-0010-0000-7200-000006000000}" name="Sex" dataDxfId="547"/>
    <tableColumn id="7" xr3:uid="{00000000-0010-0000-7200-000007000000}" name="Sab" dataDxfId="5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16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73000000}" name="Outubro192" displayName="Outubro192" ref="B34:H40" totalsRowShown="0" headerRowDxfId="545" dataDxfId="544">
  <autoFilter ref="B34:H40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300-000001000000}" name="Dom" dataDxfId="543"/>
    <tableColumn id="2" xr3:uid="{00000000-0010-0000-7300-000002000000}" name="Seg" dataDxfId="542"/>
    <tableColumn id="3" xr3:uid="{00000000-0010-0000-7300-000003000000}" name="Ter" dataDxfId="541"/>
    <tableColumn id="4" xr3:uid="{00000000-0010-0000-7300-000004000000}" name="Qua" dataDxfId="540"/>
    <tableColumn id="5" xr3:uid="{00000000-0010-0000-7300-000005000000}" name="Qui" dataDxfId="539"/>
    <tableColumn id="6" xr3:uid="{00000000-0010-0000-7300-000006000000}" name="Sex" dataDxfId="538"/>
    <tableColumn id="7" xr3:uid="{00000000-0010-0000-7300-000007000000}" name="Sab" dataDxfId="5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17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74000000}" name="Setembro193" displayName="Setembro193" ref="R25:X31" totalsRowShown="0" headerRowDxfId="536" dataDxfId="535">
  <autoFilter ref="R25:X31" xr:uid="{00000000-0009-0000-0100-0000C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400-000001000000}" name="Dom" dataDxfId="534"/>
    <tableColumn id="2" xr3:uid="{00000000-0010-0000-7400-000002000000}" name="Seg" dataDxfId="533"/>
    <tableColumn id="3" xr3:uid="{00000000-0010-0000-7400-000003000000}" name="Ter" dataDxfId="532"/>
    <tableColumn id="4" xr3:uid="{00000000-0010-0000-7400-000004000000}" name="Qua" dataDxfId="531"/>
    <tableColumn id="5" xr3:uid="{00000000-0010-0000-7400-000005000000}" name="Qui" dataDxfId="530"/>
    <tableColumn id="6" xr3:uid="{00000000-0010-0000-7400-000006000000}" name="Sex" dataDxfId="529"/>
    <tableColumn id="7" xr3:uid="{00000000-0010-0000-7400-000007000000}" name="Sab" dataDxfId="52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18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75000000}" name="Maio_194" displayName="Maio_194" ref="J16:P22" totalsRowShown="0" headerRowDxfId="527" dataDxfId="526" tableBorderDxfId="525">
  <autoFilter ref="J16:P22" xr:uid="{00000000-0009-0000-0100-0000C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500-000001000000}" name="Dom" dataDxfId="524"/>
    <tableColumn id="2" xr3:uid="{00000000-0010-0000-7500-000002000000}" name="Seg" dataDxfId="523"/>
    <tableColumn id="3" xr3:uid="{00000000-0010-0000-7500-000003000000}" name="Ter" dataDxfId="522"/>
    <tableColumn id="4" xr3:uid="{00000000-0010-0000-7500-000004000000}" name="Qua" dataDxfId="521"/>
    <tableColumn id="5" xr3:uid="{00000000-0010-0000-7500-000005000000}" name="Qui" dataDxfId="520"/>
    <tableColumn id="6" xr3:uid="{00000000-0010-0000-7500-000006000000}" name="Sex" dataDxfId="519"/>
    <tableColumn id="7" xr3:uid="{00000000-0010-0000-7500-000007000000}" name="Sab" dataDxfId="5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19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76000000}" name="Junho195" displayName="Junho195" ref="R16:X22" totalsRowShown="0" headerRowDxfId="517" dataDxfId="516" tableBorderDxfId="515">
  <autoFilter ref="R16:X22" xr:uid="{00000000-0009-0000-0100-0000C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600-000001000000}" name="Dom" dataDxfId="514"/>
    <tableColumn id="2" xr3:uid="{00000000-0010-0000-7600-000002000000}" name="Seg" dataDxfId="513"/>
    <tableColumn id="3" xr3:uid="{00000000-0010-0000-7600-000003000000}" name="Ter" dataDxfId="512"/>
    <tableColumn id="4" xr3:uid="{00000000-0010-0000-7600-000004000000}" name="Qua" dataDxfId="511"/>
    <tableColumn id="5" xr3:uid="{00000000-0010-0000-7600-000005000000}" name="Qui" dataDxfId="510"/>
    <tableColumn id="6" xr3:uid="{00000000-0010-0000-7600-000006000000}" name="Sex" dataDxfId="509"/>
    <tableColumn id="7" xr3:uid="{00000000-0010-0000-7600-000007000000}" name="Sab" dataDxfId="5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20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77000000}" name="Julho196" displayName="Julho196" ref="B25:H31" totalsRowShown="0" headerRowDxfId="507" dataDxfId="506">
  <autoFilter ref="B25:H31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700-000001000000}" name="Dom" dataDxfId="505"/>
    <tableColumn id="2" xr3:uid="{00000000-0010-0000-7700-000002000000}" name="Seg" dataDxfId="504"/>
    <tableColumn id="3" xr3:uid="{00000000-0010-0000-7700-000003000000}" name="Ter" dataDxfId="503"/>
    <tableColumn id="4" xr3:uid="{00000000-0010-0000-7700-000004000000}" name="Qua" dataDxfId="502"/>
    <tableColumn id="5" xr3:uid="{00000000-0010-0000-7700-000005000000}" name="Qui" dataDxfId="501"/>
    <tableColumn id="6" xr3:uid="{00000000-0010-0000-7700-000006000000}" name="Sex" dataDxfId="500"/>
    <tableColumn id="7" xr3:uid="{00000000-0010-0000-7700-000007000000}" name="Sab" dataDxfId="4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2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78000000}" name="Janeiro197" displayName="Janeiro197" ref="B7:H13" totalsRowShown="0" headerRowDxfId="486" dataDxfId="485" tableBorderDxfId="484">
  <autoFilter ref="B7:H13" xr:uid="{00000000-0009-0000-0100-0000C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800-000001000000}" name="Dom" dataDxfId="483"/>
    <tableColumn id="2" xr3:uid="{00000000-0010-0000-7800-000002000000}" name="Seg" dataDxfId="482"/>
    <tableColumn id="3" xr3:uid="{00000000-0010-0000-7800-000003000000}" name="Ter" dataDxfId="481"/>
    <tableColumn id="4" xr3:uid="{00000000-0010-0000-7800-000004000000}" name="Qua" dataDxfId="480"/>
    <tableColumn id="5" xr3:uid="{00000000-0010-0000-7800-000005000000}" name="Qui" dataDxfId="479"/>
    <tableColumn id="6" xr3:uid="{00000000-0010-0000-7800-000006000000}" name="Sex" dataDxfId="478"/>
    <tableColumn id="7" xr3:uid="{00000000-0010-0000-7800-000007000000}" name="Sab" dataDxfId="4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2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79000000}" name="Fevereiro198" displayName="Fevereiro198" ref="J7:P13" totalsRowShown="0" headerRowDxfId="476" dataDxfId="475">
  <autoFilter ref="J7:P13" xr:uid="{00000000-0009-0000-0100-0000C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900-000001000000}" name="Dom" dataDxfId="474"/>
    <tableColumn id="2" xr3:uid="{00000000-0010-0000-7900-000002000000}" name="Seg" dataDxfId="473"/>
    <tableColumn id="3" xr3:uid="{00000000-0010-0000-7900-000003000000}" name="Ter" dataDxfId="472"/>
    <tableColumn id="4" xr3:uid="{00000000-0010-0000-7900-000004000000}" name="Qua" dataDxfId="471"/>
    <tableColumn id="5" xr3:uid="{00000000-0010-0000-7900-000005000000}" name="Qui" dataDxfId="470"/>
    <tableColumn id="6" xr3:uid="{00000000-0010-0000-7900-000006000000}" name="Sex" dataDxfId="469"/>
    <tableColumn id="7" xr3:uid="{00000000-0010-0000-7900-000007000000}" name="Sab" dataDxfId="4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2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7A000000}" name="Março199" displayName="Março199" ref="R7:X13" totalsRowShown="0" headerRowDxfId="467" dataDxfId="466">
  <autoFilter ref="R7:X13" xr:uid="{00000000-0009-0000-0100-0000C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A00-000001000000}" name="Dom" dataDxfId="465"/>
    <tableColumn id="2" xr3:uid="{00000000-0010-0000-7A00-000002000000}" name="Seg" dataDxfId="464"/>
    <tableColumn id="3" xr3:uid="{00000000-0010-0000-7A00-000003000000}" name="Ter" dataDxfId="463"/>
    <tableColumn id="4" xr3:uid="{00000000-0010-0000-7A00-000004000000}" name="Qua" dataDxfId="462"/>
    <tableColumn id="5" xr3:uid="{00000000-0010-0000-7A00-000005000000}" name="Qui" dataDxfId="461"/>
    <tableColumn id="6" xr3:uid="{00000000-0010-0000-7A00-000006000000}" name="Sex" dataDxfId="460"/>
    <tableColumn id="7" xr3:uid="{00000000-0010-0000-7A00-000007000000}" name="Sab" dataDxfId="4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2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7B000000}" name="April200" displayName="April200" ref="B16:H22" totalsRowShown="0" headerRowDxfId="458" dataDxfId="457">
  <autoFilter ref="B16:H22" xr:uid="{00000000-0009-0000-0100-0000C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B00-000001000000}" name="Dom" dataDxfId="456"/>
    <tableColumn id="2" xr3:uid="{00000000-0010-0000-7B00-000002000000}" name="Seg" dataDxfId="455"/>
    <tableColumn id="3" xr3:uid="{00000000-0010-0000-7B00-000003000000}" name="Ter" dataDxfId="454"/>
    <tableColumn id="4" xr3:uid="{00000000-0010-0000-7B00-000004000000}" name="Qua" dataDxfId="453"/>
    <tableColumn id="5" xr3:uid="{00000000-0010-0000-7B00-000005000000}" name="Qui" dataDxfId="452"/>
    <tableColumn id="6" xr3:uid="{00000000-0010-0000-7B00-000006000000}" name="Sex" dataDxfId="451"/>
    <tableColumn id="7" xr3:uid="{00000000-0010-0000-7B00-000007000000}" name="Sab" dataDxfId="4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25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7C000000}" name="Agosto201" displayName="Agosto201" ref="J25:P31" totalsRowShown="0" headerRowDxfId="449" dataDxfId="448">
  <autoFilter ref="J25:P31" xr:uid="{00000000-0009-0000-0100-0000C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C00-000001000000}" name="Dom" dataDxfId="447"/>
    <tableColumn id="2" xr3:uid="{00000000-0010-0000-7C00-000002000000}" name="Seg" dataDxfId="446"/>
    <tableColumn id="3" xr3:uid="{00000000-0010-0000-7C00-000003000000}" name="Ter" dataDxfId="445"/>
    <tableColumn id="4" xr3:uid="{00000000-0010-0000-7C00-000004000000}" name="Qua" dataDxfId="444"/>
    <tableColumn id="5" xr3:uid="{00000000-0010-0000-7C00-000005000000}" name="Qui" dataDxfId="443"/>
    <tableColumn id="6" xr3:uid="{00000000-0010-0000-7C00-000006000000}" name="Sex" dataDxfId="442"/>
    <tableColumn id="7" xr3:uid="{00000000-0010-0000-7C00-000007000000}" name="Sab" dataDxfId="4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0B000000}" name="Julho88" displayName="Julho88" ref="B25:H31" totalsRowShown="0" headerRowDxfId="1621" dataDxfId="1620">
  <autoFilter ref="B25:H31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B00-000001000000}" name="Dom" dataDxfId="1619"/>
    <tableColumn id="2" xr3:uid="{00000000-0010-0000-0B00-000002000000}" name="Seg" dataDxfId="1618"/>
    <tableColumn id="3" xr3:uid="{00000000-0010-0000-0B00-000003000000}" name="Ter" dataDxfId="1617"/>
    <tableColumn id="4" xr3:uid="{00000000-0010-0000-0B00-000004000000}" name="Qua" dataDxfId="1616"/>
    <tableColumn id="5" xr3:uid="{00000000-0010-0000-0B00-000005000000}" name="Qui" dataDxfId="1615"/>
    <tableColumn id="6" xr3:uid="{00000000-0010-0000-0B00-000006000000}" name="Sex" dataDxfId="1614"/>
    <tableColumn id="7" xr3:uid="{00000000-0010-0000-0B00-000007000000}" name="Sab" dataDxfId="16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26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7D000000}" name="Dezembro202" displayName="Dezembro202" ref="R34:X40" totalsRowShown="0" headerRowDxfId="440" dataDxfId="439">
  <autoFilter ref="R34:X40" xr:uid="{00000000-0009-0000-0100-0000C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D00-000001000000}" name="Dom" dataDxfId="438"/>
    <tableColumn id="2" xr3:uid="{00000000-0010-0000-7D00-000002000000}" name="Seg" dataDxfId="437"/>
    <tableColumn id="3" xr3:uid="{00000000-0010-0000-7D00-000003000000}" name="Ter" dataDxfId="436"/>
    <tableColumn id="4" xr3:uid="{00000000-0010-0000-7D00-000004000000}" name="Qua" dataDxfId="435"/>
    <tableColumn id="5" xr3:uid="{00000000-0010-0000-7D00-000005000000}" name="Qui" dataDxfId="434"/>
    <tableColumn id="6" xr3:uid="{00000000-0010-0000-7D00-000006000000}" name="Sex" dataDxfId="433"/>
    <tableColumn id="7" xr3:uid="{00000000-0010-0000-7D00-000007000000}" name="Sab" dataDxfId="4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27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7E000000}" name="Novembro203" displayName="Novembro203" ref="J34:P40" totalsRowShown="0" headerRowDxfId="431" dataDxfId="430">
  <autoFilter ref="J34:P40" xr:uid="{00000000-0009-0000-0100-0000C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E00-000001000000}" name="Dom" dataDxfId="429"/>
    <tableColumn id="2" xr3:uid="{00000000-0010-0000-7E00-000002000000}" name="Seg" dataDxfId="428"/>
    <tableColumn id="3" xr3:uid="{00000000-0010-0000-7E00-000003000000}" name="Ter" dataDxfId="427"/>
    <tableColumn id="4" xr3:uid="{00000000-0010-0000-7E00-000004000000}" name="Qua" dataDxfId="426"/>
    <tableColumn id="5" xr3:uid="{00000000-0010-0000-7E00-000005000000}" name="Qui" dataDxfId="425"/>
    <tableColumn id="6" xr3:uid="{00000000-0010-0000-7E00-000006000000}" name="Sex" dataDxfId="424"/>
    <tableColumn id="7" xr3:uid="{00000000-0010-0000-7E00-000007000000}" name="Sab" dataDxfId="4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28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7F000000}" name="Outubro204" displayName="Outubro204" ref="B34:H40" totalsRowShown="0" headerRowDxfId="422" dataDxfId="421">
  <autoFilter ref="B34:H40" xr:uid="{00000000-0009-0000-0100-0000C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7F00-000001000000}" name="Dom" dataDxfId="420"/>
    <tableColumn id="2" xr3:uid="{00000000-0010-0000-7F00-000002000000}" name="Seg" dataDxfId="419"/>
    <tableColumn id="3" xr3:uid="{00000000-0010-0000-7F00-000003000000}" name="Ter" dataDxfId="418"/>
    <tableColumn id="4" xr3:uid="{00000000-0010-0000-7F00-000004000000}" name="Qua" dataDxfId="417"/>
    <tableColumn id="5" xr3:uid="{00000000-0010-0000-7F00-000005000000}" name="Qui" dataDxfId="416"/>
    <tableColumn id="6" xr3:uid="{00000000-0010-0000-7F00-000006000000}" name="Sex" dataDxfId="415"/>
    <tableColumn id="7" xr3:uid="{00000000-0010-0000-7F00-000007000000}" name="Sab" dataDxfId="4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29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80000000}" name="Setembro205" displayName="Setembro205" ref="R25:X31" totalsRowShown="0" headerRowDxfId="413" dataDxfId="412">
  <autoFilter ref="R25:X31" xr:uid="{00000000-0009-0000-0100-0000C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000-000001000000}" name="Dom" dataDxfId="411"/>
    <tableColumn id="2" xr3:uid="{00000000-0010-0000-8000-000002000000}" name="Seg" dataDxfId="410"/>
    <tableColumn id="3" xr3:uid="{00000000-0010-0000-8000-000003000000}" name="Ter" dataDxfId="409"/>
    <tableColumn id="4" xr3:uid="{00000000-0010-0000-8000-000004000000}" name="Qua" dataDxfId="408"/>
    <tableColumn id="5" xr3:uid="{00000000-0010-0000-8000-000005000000}" name="Qui" dataDxfId="407"/>
    <tableColumn id="6" xr3:uid="{00000000-0010-0000-8000-000006000000}" name="Sex" dataDxfId="406"/>
    <tableColumn id="7" xr3:uid="{00000000-0010-0000-8000-000007000000}" name="Sab" dataDxfId="4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30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81000000}" name="Maio_206" displayName="Maio_206" ref="J16:P22" totalsRowShown="0" headerRowDxfId="404" dataDxfId="403" tableBorderDxfId="402">
  <autoFilter ref="J16:P22" xr:uid="{00000000-0009-0000-0100-0000C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100-000001000000}" name="Dom" dataDxfId="401"/>
    <tableColumn id="2" xr3:uid="{00000000-0010-0000-8100-000002000000}" name="Seg" dataDxfId="400"/>
    <tableColumn id="3" xr3:uid="{00000000-0010-0000-8100-000003000000}" name="Ter" dataDxfId="399"/>
    <tableColumn id="4" xr3:uid="{00000000-0010-0000-8100-000004000000}" name="Qua" dataDxfId="398"/>
    <tableColumn id="5" xr3:uid="{00000000-0010-0000-8100-000005000000}" name="Qui" dataDxfId="397"/>
    <tableColumn id="6" xr3:uid="{00000000-0010-0000-8100-000006000000}" name="Sex" dataDxfId="396"/>
    <tableColumn id="7" xr3:uid="{00000000-0010-0000-8100-000007000000}" name="Sab" dataDxfId="3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3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82000000}" name="Junho207" displayName="Junho207" ref="R16:X22" totalsRowShown="0" headerRowDxfId="394" dataDxfId="393" tableBorderDxfId="392">
  <autoFilter ref="R16:X22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200-000001000000}" name="Dom" dataDxfId="391"/>
    <tableColumn id="2" xr3:uid="{00000000-0010-0000-8200-000002000000}" name="Seg" dataDxfId="390"/>
    <tableColumn id="3" xr3:uid="{00000000-0010-0000-8200-000003000000}" name="Ter" dataDxfId="389"/>
    <tableColumn id="4" xr3:uid="{00000000-0010-0000-8200-000004000000}" name="Qua" dataDxfId="388"/>
    <tableColumn id="5" xr3:uid="{00000000-0010-0000-8200-000005000000}" name="Qui" dataDxfId="387"/>
    <tableColumn id="6" xr3:uid="{00000000-0010-0000-8200-000006000000}" name="Sex" dataDxfId="386"/>
    <tableColumn id="7" xr3:uid="{00000000-0010-0000-8200-000007000000}" name="Sab" dataDxfId="38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3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83000000}" name="Julho208" displayName="Julho208" ref="B25:H31" totalsRowShown="0" headerRowDxfId="384" dataDxfId="383">
  <autoFilter ref="B25:H31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300-000001000000}" name="Dom" dataDxfId="382"/>
    <tableColumn id="2" xr3:uid="{00000000-0010-0000-8300-000002000000}" name="Seg" dataDxfId="381"/>
    <tableColumn id="3" xr3:uid="{00000000-0010-0000-8300-000003000000}" name="Ter" dataDxfId="380"/>
    <tableColumn id="4" xr3:uid="{00000000-0010-0000-8300-000004000000}" name="Qua" dataDxfId="379"/>
    <tableColumn id="5" xr3:uid="{00000000-0010-0000-8300-000005000000}" name="Qui" dataDxfId="378"/>
    <tableColumn id="6" xr3:uid="{00000000-0010-0000-8300-000006000000}" name="Sex" dataDxfId="377"/>
    <tableColumn id="7" xr3:uid="{00000000-0010-0000-8300-000007000000}" name="Sab" dataDxfId="3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3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84000000}" name="Janeiro209" displayName="Janeiro209" ref="B7:H13" totalsRowShown="0" headerRowDxfId="363" dataDxfId="362" tableBorderDxfId="361">
  <autoFilter ref="B7:H13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400-000001000000}" name="Dom" dataDxfId="360"/>
    <tableColumn id="2" xr3:uid="{00000000-0010-0000-8400-000002000000}" name="Seg" dataDxfId="359"/>
    <tableColumn id="3" xr3:uid="{00000000-0010-0000-8400-000003000000}" name="Ter" dataDxfId="358"/>
    <tableColumn id="4" xr3:uid="{00000000-0010-0000-8400-000004000000}" name="Qua" dataDxfId="357"/>
    <tableColumn id="5" xr3:uid="{00000000-0010-0000-8400-000005000000}" name="Qui" dataDxfId="356"/>
    <tableColumn id="6" xr3:uid="{00000000-0010-0000-8400-000006000000}" name="Sex" dataDxfId="355"/>
    <tableColumn id="7" xr3:uid="{00000000-0010-0000-8400-000007000000}" name="Sab" dataDxfId="3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0C000000}" name="Janeiro89" displayName="Janeiro89" ref="B7:H13" totalsRowShown="0" headerRowDxfId="1600" dataDxfId="1599" tableBorderDxfId="1598">
  <autoFilter ref="B7:H13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C00-000001000000}" name="Dom" dataDxfId="1597"/>
    <tableColumn id="2" xr3:uid="{00000000-0010-0000-0C00-000002000000}" name="Seg" dataDxfId="1596"/>
    <tableColumn id="3" xr3:uid="{00000000-0010-0000-0C00-000003000000}" name="Ter" dataDxfId="1595"/>
    <tableColumn id="4" xr3:uid="{00000000-0010-0000-0C00-000004000000}" name="Qua" dataDxfId="1594"/>
    <tableColumn id="5" xr3:uid="{00000000-0010-0000-0C00-000005000000}" name="Qui" dataDxfId="1593"/>
    <tableColumn id="6" xr3:uid="{00000000-0010-0000-0C00-000006000000}" name="Sex" dataDxfId="1592"/>
    <tableColumn id="7" xr3:uid="{00000000-0010-0000-0C00-000007000000}" name="Sab" dataDxfId="15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3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85000000}" name="Fevereiro210" displayName="Fevereiro210" ref="J7:P13" totalsRowShown="0" headerRowDxfId="353" dataDxfId="352">
  <autoFilter ref="J7:P13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500-000001000000}" name="Dom" dataDxfId="351"/>
    <tableColumn id="2" xr3:uid="{00000000-0010-0000-8500-000002000000}" name="Seg" dataDxfId="350"/>
    <tableColumn id="3" xr3:uid="{00000000-0010-0000-8500-000003000000}" name="Ter" dataDxfId="349"/>
    <tableColumn id="4" xr3:uid="{00000000-0010-0000-8500-000004000000}" name="Qua" dataDxfId="348"/>
    <tableColumn id="5" xr3:uid="{00000000-0010-0000-8500-000005000000}" name="Qui" dataDxfId="347"/>
    <tableColumn id="6" xr3:uid="{00000000-0010-0000-8500-000006000000}" name="Sex" dataDxfId="346"/>
    <tableColumn id="7" xr3:uid="{00000000-0010-0000-8500-000007000000}" name="Sab" dataDxfId="3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35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86000000}" name="Março211" displayName="Março211" ref="R7:X13" totalsRowShown="0" headerRowDxfId="344" dataDxfId="343">
  <autoFilter ref="R7:X13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600-000001000000}" name="Dom" dataDxfId="342"/>
    <tableColumn id="2" xr3:uid="{00000000-0010-0000-8600-000002000000}" name="Seg" dataDxfId="341"/>
    <tableColumn id="3" xr3:uid="{00000000-0010-0000-8600-000003000000}" name="Ter" dataDxfId="340"/>
    <tableColumn id="4" xr3:uid="{00000000-0010-0000-8600-000004000000}" name="Qua" dataDxfId="339"/>
    <tableColumn id="5" xr3:uid="{00000000-0010-0000-8600-000005000000}" name="Qui" dataDxfId="338"/>
    <tableColumn id="6" xr3:uid="{00000000-0010-0000-8600-000006000000}" name="Sex" dataDxfId="337"/>
    <tableColumn id="7" xr3:uid="{00000000-0010-0000-8600-000007000000}" name="Sab" dataDxfId="3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36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87000000}" name="Abril212" displayName="Abril212" ref="B16:H22" totalsRowShown="0" headerRowDxfId="335" dataDxfId="334">
  <autoFilter ref="B16:H22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700-000001000000}" name="Dom" dataDxfId="333"/>
    <tableColumn id="2" xr3:uid="{00000000-0010-0000-8700-000002000000}" name="Seg" dataDxfId="332"/>
    <tableColumn id="3" xr3:uid="{00000000-0010-0000-8700-000003000000}" name="Ter" dataDxfId="331"/>
    <tableColumn id="4" xr3:uid="{00000000-0010-0000-8700-000004000000}" name="Qua" dataDxfId="330"/>
    <tableColumn id="5" xr3:uid="{00000000-0010-0000-8700-000005000000}" name="Qui" dataDxfId="329"/>
    <tableColumn id="6" xr3:uid="{00000000-0010-0000-8700-000006000000}" name="Sex" dataDxfId="328"/>
    <tableColumn id="7" xr3:uid="{00000000-0010-0000-8700-000007000000}" name="Sab" dataDxfId="3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37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88000000}" name="Agosto213" displayName="Agosto213" ref="J25:P31" totalsRowShown="0" headerRowDxfId="326" dataDxfId="325">
  <autoFilter ref="J25:P31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800-000001000000}" name="Dom" dataDxfId="324"/>
    <tableColumn id="2" xr3:uid="{00000000-0010-0000-8800-000002000000}" name="Seg" dataDxfId="323"/>
    <tableColumn id="3" xr3:uid="{00000000-0010-0000-8800-000003000000}" name="Ter" dataDxfId="322"/>
    <tableColumn id="4" xr3:uid="{00000000-0010-0000-8800-000004000000}" name="Qua" dataDxfId="321"/>
    <tableColumn id="5" xr3:uid="{00000000-0010-0000-8800-000005000000}" name="Qui" dataDxfId="320"/>
    <tableColumn id="6" xr3:uid="{00000000-0010-0000-8800-000006000000}" name="Sex" dataDxfId="319"/>
    <tableColumn id="7" xr3:uid="{00000000-0010-0000-8800-000007000000}" name="Sab" dataDxfId="3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38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89000000}" name="Dezembro214" displayName="Dezembro214" ref="R34:X40" totalsRowShown="0" headerRowDxfId="317" dataDxfId="316">
  <autoFilter ref="R34:X40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900-000001000000}" name="Dom" dataDxfId="315"/>
    <tableColumn id="2" xr3:uid="{00000000-0010-0000-8900-000002000000}" name="Seg" dataDxfId="314"/>
    <tableColumn id="3" xr3:uid="{00000000-0010-0000-8900-000003000000}" name="Ter" dataDxfId="313"/>
    <tableColumn id="4" xr3:uid="{00000000-0010-0000-8900-000004000000}" name="Qua" dataDxfId="312"/>
    <tableColumn id="5" xr3:uid="{00000000-0010-0000-8900-000005000000}" name="Qui" dataDxfId="311"/>
    <tableColumn id="6" xr3:uid="{00000000-0010-0000-8900-000006000000}" name="Sex" dataDxfId="310"/>
    <tableColumn id="7" xr3:uid="{00000000-0010-0000-8900-000007000000}" name="Sab" dataDxfId="3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39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8A000000}" name="Novembro215" displayName="Novembro215" ref="J34:P40" totalsRowShown="0" headerRowDxfId="308" dataDxfId="307">
  <autoFilter ref="J34:P40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A00-000001000000}" name="Dom" dataDxfId="306"/>
    <tableColumn id="2" xr3:uid="{00000000-0010-0000-8A00-000002000000}" name="Seg" dataDxfId="305"/>
    <tableColumn id="3" xr3:uid="{00000000-0010-0000-8A00-000003000000}" name="Ter" dataDxfId="304"/>
    <tableColumn id="4" xr3:uid="{00000000-0010-0000-8A00-000004000000}" name="Qua" dataDxfId="303"/>
    <tableColumn id="5" xr3:uid="{00000000-0010-0000-8A00-000005000000}" name="Qui" dataDxfId="302"/>
    <tableColumn id="6" xr3:uid="{00000000-0010-0000-8A00-000006000000}" name="Sex" dataDxfId="301"/>
    <tableColumn id="7" xr3:uid="{00000000-0010-0000-8A00-000007000000}" name="Sab" dataDxfId="3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40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8B000000}" name="Outubro216" displayName="Outubro216" ref="B34:H40" totalsRowShown="0" headerRowDxfId="299" dataDxfId="298">
  <autoFilter ref="B34:H40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B00-000001000000}" name="Dom" dataDxfId="297"/>
    <tableColumn id="2" xr3:uid="{00000000-0010-0000-8B00-000002000000}" name="Seg" dataDxfId="296"/>
    <tableColumn id="3" xr3:uid="{00000000-0010-0000-8B00-000003000000}" name="Ter" dataDxfId="295"/>
    <tableColumn id="4" xr3:uid="{00000000-0010-0000-8B00-000004000000}" name="Qua" dataDxfId="294"/>
    <tableColumn id="5" xr3:uid="{00000000-0010-0000-8B00-000005000000}" name="Qui" dataDxfId="293"/>
    <tableColumn id="6" xr3:uid="{00000000-0010-0000-8B00-000006000000}" name="Sex" dataDxfId="292"/>
    <tableColumn id="7" xr3:uid="{00000000-0010-0000-8B00-000007000000}" name="Sab" dataDxfId="2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4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8C000000}" name="Setembro217" displayName="Setembro217" ref="R25:X31" totalsRowShown="0" headerRowDxfId="290" dataDxfId="289">
  <autoFilter ref="R25:X31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C00-000001000000}" name="Dom" dataDxfId="288"/>
    <tableColumn id="2" xr3:uid="{00000000-0010-0000-8C00-000002000000}" name="Seg" dataDxfId="287"/>
    <tableColumn id="3" xr3:uid="{00000000-0010-0000-8C00-000003000000}" name="Ter" dataDxfId="286"/>
    <tableColumn id="4" xr3:uid="{00000000-0010-0000-8C00-000004000000}" name="Qua" dataDxfId="285"/>
    <tableColumn id="5" xr3:uid="{00000000-0010-0000-8C00-000005000000}" name="Qui" dataDxfId="284"/>
    <tableColumn id="6" xr3:uid="{00000000-0010-0000-8C00-000006000000}" name="Sex" dataDxfId="283"/>
    <tableColumn id="7" xr3:uid="{00000000-0010-0000-8C00-000007000000}" name="Sab" dataDxfId="2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4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8D000000}" name="Maio_218" displayName="Maio_218" ref="J16:P22" totalsRowShown="0" headerRowDxfId="281" dataDxfId="280" tableBorderDxfId="279">
  <autoFilter ref="J16:P22" xr:uid="{00000000-0009-0000-0100-0000D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D00-000001000000}" name="Dom" dataDxfId="278"/>
    <tableColumn id="2" xr3:uid="{00000000-0010-0000-8D00-000002000000}" name="Seg" dataDxfId="277"/>
    <tableColumn id="3" xr3:uid="{00000000-0010-0000-8D00-000003000000}" name="Ter" dataDxfId="276"/>
    <tableColumn id="4" xr3:uid="{00000000-0010-0000-8D00-000004000000}" name="Qua" dataDxfId="275"/>
    <tableColumn id="5" xr3:uid="{00000000-0010-0000-8D00-000005000000}" name="Qui" dataDxfId="274"/>
    <tableColumn id="6" xr3:uid="{00000000-0010-0000-8D00-000006000000}" name="Sex" dataDxfId="273"/>
    <tableColumn id="7" xr3:uid="{00000000-0010-0000-8D00-000007000000}" name="Sab" dataDxfId="2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4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8E000000}" name="Junho219" displayName="Junho219" ref="R16:X22" totalsRowShown="0" headerRowDxfId="271" dataDxfId="270" tableBorderDxfId="269">
  <autoFilter ref="R16:X22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E00-000001000000}" name="Dom" dataDxfId="268"/>
    <tableColumn id="2" xr3:uid="{00000000-0010-0000-8E00-000002000000}" name="Seg" dataDxfId="267"/>
    <tableColumn id="3" xr3:uid="{00000000-0010-0000-8E00-000003000000}" name="Ter" dataDxfId="266"/>
    <tableColumn id="4" xr3:uid="{00000000-0010-0000-8E00-000004000000}" name="Qua" dataDxfId="265"/>
    <tableColumn id="5" xr3:uid="{00000000-0010-0000-8E00-000005000000}" name="Qui" dataDxfId="264"/>
    <tableColumn id="6" xr3:uid="{00000000-0010-0000-8E00-000006000000}" name="Sex" dataDxfId="263"/>
    <tableColumn id="7" xr3:uid="{00000000-0010-0000-8E00-000007000000}" name="Sab" dataDxfId="26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4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8F000000}" name="Julho220" displayName="Julho220" ref="B25:H31" totalsRowShown="0" headerRowDxfId="261" dataDxfId="260">
  <autoFilter ref="B25:H31" xr:uid="{00000000-0009-0000-0100-0000D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8F00-000001000000}" name="Dom" dataDxfId="259"/>
    <tableColumn id="2" xr3:uid="{00000000-0010-0000-8F00-000002000000}" name="Seg" dataDxfId="258"/>
    <tableColumn id="3" xr3:uid="{00000000-0010-0000-8F00-000003000000}" name="Ter" dataDxfId="257"/>
    <tableColumn id="4" xr3:uid="{00000000-0010-0000-8F00-000004000000}" name="Qua" dataDxfId="256"/>
    <tableColumn id="5" xr3:uid="{00000000-0010-0000-8F00-000005000000}" name="Qui" dataDxfId="255"/>
    <tableColumn id="6" xr3:uid="{00000000-0010-0000-8F00-000006000000}" name="Sex" dataDxfId="254"/>
    <tableColumn id="7" xr3:uid="{00000000-0010-0000-8F00-000007000000}" name="Sab" dataDxfId="2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0D000000}" name="Fevereiro90" displayName="Fevereiro90" ref="J7:P13" totalsRowShown="0" headerRowDxfId="1590" dataDxfId="1589">
  <autoFilter ref="J7:P13" xr:uid="{00000000-0009-0000-0100-00005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D00-000001000000}" name="Dom" dataDxfId="1588"/>
    <tableColumn id="2" xr3:uid="{00000000-0010-0000-0D00-000002000000}" name="Seg" dataDxfId="1587"/>
    <tableColumn id="3" xr3:uid="{00000000-0010-0000-0D00-000003000000}" name="Ter" dataDxfId="1586"/>
    <tableColumn id="4" xr3:uid="{00000000-0010-0000-0D00-000004000000}" name="Qua" dataDxfId="1585"/>
    <tableColumn id="5" xr3:uid="{00000000-0010-0000-0D00-000005000000}" name="Qui" dataDxfId="1584"/>
    <tableColumn id="6" xr3:uid="{00000000-0010-0000-0D00-000006000000}" name="Sex" dataDxfId="1583"/>
    <tableColumn id="7" xr3:uid="{00000000-0010-0000-0D00-000007000000}" name="Sab" dataDxfId="15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90000000}" name="Janeiro221" displayName="Janeiro221" ref="B7:H13" totalsRowShown="0" headerRowDxfId="240" dataDxfId="239" tableBorderDxfId="238">
  <autoFilter ref="B7:H13" xr:uid="{00000000-0009-0000-0100-0000D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000-000001000000}" name="Dom" dataDxfId="237"/>
    <tableColumn id="2" xr3:uid="{00000000-0010-0000-9000-000002000000}" name="Seg" dataDxfId="236"/>
    <tableColumn id="3" xr3:uid="{00000000-0010-0000-9000-000003000000}" name="Ter" dataDxfId="235"/>
    <tableColumn id="4" xr3:uid="{00000000-0010-0000-9000-000004000000}" name="Qua" dataDxfId="234"/>
    <tableColumn id="5" xr3:uid="{00000000-0010-0000-9000-000005000000}" name="Qui" dataDxfId="233"/>
    <tableColumn id="6" xr3:uid="{00000000-0010-0000-9000-000006000000}" name="Sex" dataDxfId="232"/>
    <tableColumn id="7" xr3:uid="{00000000-0010-0000-9000-000007000000}" name="Sab" dataDxfId="23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46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91000000}" name="Fevereiro222" displayName="Fevereiro222" ref="J7:P13" totalsRowShown="0" headerRowDxfId="230" dataDxfId="229">
  <autoFilter ref="J7:P13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100-000001000000}" name="Dom" dataDxfId="228"/>
    <tableColumn id="2" xr3:uid="{00000000-0010-0000-9100-000002000000}" name="Seg" dataDxfId="227"/>
    <tableColumn id="3" xr3:uid="{00000000-0010-0000-9100-000003000000}" name="Ter" dataDxfId="226"/>
    <tableColumn id="4" xr3:uid="{00000000-0010-0000-9100-000004000000}" name="Qua" dataDxfId="225"/>
    <tableColumn id="5" xr3:uid="{00000000-0010-0000-9100-000005000000}" name="Qui" dataDxfId="224"/>
    <tableColumn id="6" xr3:uid="{00000000-0010-0000-9100-000006000000}" name="Sex" dataDxfId="223"/>
    <tableColumn id="7" xr3:uid="{00000000-0010-0000-9100-000007000000}" name="Sab" dataDxfId="2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4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92000000}" name="Março223" displayName="Março223" ref="R7:X13" totalsRowShown="0" headerRowDxfId="221" dataDxfId="220">
  <autoFilter ref="R7:X13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200-000001000000}" name="Dom" dataDxfId="219"/>
    <tableColumn id="2" xr3:uid="{00000000-0010-0000-9200-000002000000}" name="Seg" dataDxfId="218"/>
    <tableColumn id="3" xr3:uid="{00000000-0010-0000-9200-000003000000}" name="Ter" dataDxfId="217"/>
    <tableColumn id="4" xr3:uid="{00000000-0010-0000-9200-000004000000}" name="Qua" dataDxfId="216"/>
    <tableColumn id="5" xr3:uid="{00000000-0010-0000-9200-000005000000}" name="Qui" dataDxfId="215"/>
    <tableColumn id="6" xr3:uid="{00000000-0010-0000-9200-000006000000}" name="Sex" dataDxfId="214"/>
    <tableColumn id="7" xr3:uid="{00000000-0010-0000-9200-000007000000}" name="Sab" dataDxfId="2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4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93000000}" name="Abril224" displayName="Abril224" ref="B16:H22" totalsRowShown="0" headerRowDxfId="212" dataDxfId="211">
  <autoFilter ref="B16:H2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300-000001000000}" name="Dom" dataDxfId="210"/>
    <tableColumn id="2" xr3:uid="{00000000-0010-0000-9300-000002000000}" name="Seg" dataDxfId="209"/>
    <tableColumn id="3" xr3:uid="{00000000-0010-0000-9300-000003000000}" name="Ter" dataDxfId="208"/>
    <tableColumn id="4" xr3:uid="{00000000-0010-0000-9300-000004000000}" name="Qua" dataDxfId="207"/>
    <tableColumn id="5" xr3:uid="{00000000-0010-0000-9300-000005000000}" name="Qui" dataDxfId="206"/>
    <tableColumn id="6" xr3:uid="{00000000-0010-0000-9300-000006000000}" name="Sex" dataDxfId="205"/>
    <tableColumn id="7" xr3:uid="{00000000-0010-0000-9300-000007000000}" name="Sab" dataDxfId="2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4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94000000}" name="Agosto225" displayName="Agosto225" ref="J25:P31" totalsRowShown="0" headerRowDxfId="203" dataDxfId="202">
  <autoFilter ref="J25:P31" xr:uid="{00000000-0009-0000-0100-0000E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400-000001000000}" name="Dom" dataDxfId="201"/>
    <tableColumn id="2" xr3:uid="{00000000-0010-0000-9400-000002000000}" name="Seg" dataDxfId="200"/>
    <tableColumn id="3" xr3:uid="{00000000-0010-0000-9400-000003000000}" name="Ter" dataDxfId="199"/>
    <tableColumn id="4" xr3:uid="{00000000-0010-0000-9400-000004000000}" name="Qua" dataDxfId="198"/>
    <tableColumn id="5" xr3:uid="{00000000-0010-0000-9400-000005000000}" name="Qui" dataDxfId="197"/>
    <tableColumn id="6" xr3:uid="{00000000-0010-0000-9400-000006000000}" name="Sex" dataDxfId="196"/>
    <tableColumn id="7" xr3:uid="{00000000-0010-0000-9400-000007000000}" name="Sab" dataDxfId="1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5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95000000}" name="Dezembro226" displayName="Dezembro226" ref="R34:X40" totalsRowShown="0" headerRowDxfId="194" dataDxfId="193">
  <autoFilter ref="R34:X40" xr:uid="{00000000-0009-0000-0100-0000E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500-000001000000}" name="Dom" dataDxfId="192"/>
    <tableColumn id="2" xr3:uid="{00000000-0010-0000-9500-000002000000}" name="Seg" dataDxfId="191"/>
    <tableColumn id="3" xr3:uid="{00000000-0010-0000-9500-000003000000}" name="Ter" dataDxfId="190"/>
    <tableColumn id="4" xr3:uid="{00000000-0010-0000-9500-000004000000}" name="Qua" dataDxfId="189"/>
    <tableColumn id="5" xr3:uid="{00000000-0010-0000-9500-000005000000}" name="Qui" dataDxfId="188"/>
    <tableColumn id="6" xr3:uid="{00000000-0010-0000-9500-000006000000}" name="Sex" dataDxfId="187"/>
    <tableColumn id="7" xr3:uid="{00000000-0010-0000-9500-000007000000}" name="Sab" dataDxfId="18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00000000}" name="Janeiro77" displayName="Janeiro77" ref="B7:H13" totalsRowShown="0" headerRowDxfId="1723" dataDxfId="1722" tableBorderDxfId="1721">
  <autoFilter ref="B7:H13" xr:uid="{00000000-0009-0000-0100-00004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000-000001000000}" name="Dom" dataDxfId="1720"/>
    <tableColumn id="2" xr3:uid="{00000000-0010-0000-0000-000002000000}" name="Seg" dataDxfId="1719"/>
    <tableColumn id="3" xr3:uid="{00000000-0010-0000-0000-000003000000}" name="Ter" dataDxfId="1718"/>
    <tableColumn id="4" xr3:uid="{00000000-0010-0000-0000-000004000000}" name="Qua" dataDxfId="1717"/>
    <tableColumn id="5" xr3:uid="{00000000-0010-0000-0000-000005000000}" name="Qui" dataDxfId="1716"/>
    <tableColumn id="6" xr3:uid="{00000000-0010-0000-0000-000006000000}" name="Sex" dataDxfId="1715"/>
    <tableColumn id="7" xr3:uid="{00000000-0010-0000-0000-000007000000}" name="Sab" dataDxfId="17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5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96000000}" name="Novembro227" displayName="Novembro227" ref="J34:P40" totalsRowShown="0" headerRowDxfId="185" dataDxfId="184">
  <autoFilter ref="J34:P40" xr:uid="{00000000-0009-0000-0100-0000E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600-000001000000}" name="Dom" dataDxfId="183"/>
    <tableColumn id="2" xr3:uid="{00000000-0010-0000-9600-000002000000}" name="Seg" dataDxfId="182"/>
    <tableColumn id="3" xr3:uid="{00000000-0010-0000-9600-000003000000}" name="Ter" dataDxfId="181"/>
    <tableColumn id="4" xr3:uid="{00000000-0010-0000-9600-000004000000}" name="Qua" dataDxfId="180"/>
    <tableColumn id="5" xr3:uid="{00000000-0010-0000-9600-000005000000}" name="Qui" dataDxfId="179"/>
    <tableColumn id="6" xr3:uid="{00000000-0010-0000-9600-000006000000}" name="Sex" dataDxfId="178"/>
    <tableColumn id="7" xr3:uid="{00000000-0010-0000-9600-000007000000}" name="Sab" dataDxfId="1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5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97000000}" name="Outubro228" displayName="Outubro228" ref="B34:H40" totalsRowShown="0" headerRowDxfId="176" dataDxfId="175">
  <autoFilter ref="B34:H40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700-000001000000}" name="Dom" dataDxfId="174"/>
    <tableColumn id="2" xr3:uid="{00000000-0010-0000-9700-000002000000}" name="Seg" dataDxfId="173"/>
    <tableColumn id="3" xr3:uid="{00000000-0010-0000-9700-000003000000}" name="Ter" dataDxfId="172"/>
    <tableColumn id="4" xr3:uid="{00000000-0010-0000-9700-000004000000}" name="Qua" dataDxfId="171"/>
    <tableColumn id="5" xr3:uid="{00000000-0010-0000-9700-000005000000}" name="Qui" dataDxfId="170"/>
    <tableColumn id="6" xr3:uid="{00000000-0010-0000-9700-000006000000}" name="Sex" dataDxfId="169"/>
    <tableColumn id="7" xr3:uid="{00000000-0010-0000-9700-000007000000}" name="Sab" dataDxfId="1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5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98000000}" name="Setembro229" displayName="Setembro229" ref="R25:X31" totalsRowShown="0" headerRowDxfId="167" dataDxfId="166">
  <autoFilter ref="R25:X31" xr:uid="{00000000-0009-0000-0100-0000E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800-000001000000}" name="Dom" dataDxfId="165"/>
    <tableColumn id="2" xr3:uid="{00000000-0010-0000-9800-000002000000}" name="Seg" dataDxfId="164"/>
    <tableColumn id="3" xr3:uid="{00000000-0010-0000-9800-000003000000}" name="Ter" dataDxfId="163"/>
    <tableColumn id="4" xr3:uid="{00000000-0010-0000-9800-000004000000}" name="Qua" dataDxfId="162"/>
    <tableColumn id="5" xr3:uid="{00000000-0010-0000-9800-000005000000}" name="Qui" dataDxfId="161"/>
    <tableColumn id="6" xr3:uid="{00000000-0010-0000-9800-000006000000}" name="Sex" dataDxfId="160"/>
    <tableColumn id="7" xr3:uid="{00000000-0010-0000-9800-000007000000}" name="Sab" dataDxfId="1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5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0E000000}" name="Março91" displayName="Março91" ref="R7:X13" totalsRowShown="0" headerRowDxfId="1581" dataDxfId="1580">
  <autoFilter ref="R7:X1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E00-000001000000}" name="Dom" dataDxfId="1579"/>
    <tableColumn id="2" xr3:uid="{00000000-0010-0000-0E00-000002000000}" name="Seg" dataDxfId="1578"/>
    <tableColumn id="3" xr3:uid="{00000000-0010-0000-0E00-000003000000}" name="Ter" dataDxfId="1577"/>
    <tableColumn id="4" xr3:uid="{00000000-0010-0000-0E00-000004000000}" name="Qua" dataDxfId="1576"/>
    <tableColumn id="5" xr3:uid="{00000000-0010-0000-0E00-000005000000}" name="Qui" dataDxfId="1575"/>
    <tableColumn id="6" xr3:uid="{00000000-0010-0000-0E00-000006000000}" name="Sex" dataDxfId="1574"/>
    <tableColumn id="7" xr3:uid="{00000000-0010-0000-0E00-000007000000}" name="Sab" dataDxfId="15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5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99000000}" name="Maio_230" displayName="Maio_230" ref="J16:P22" totalsRowShown="0" headerRowDxfId="158" dataDxfId="157" tableBorderDxfId="156">
  <autoFilter ref="J16:P22" xr:uid="{00000000-0009-0000-0100-0000E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900-000001000000}" name="Dom" dataDxfId="155"/>
    <tableColumn id="2" xr3:uid="{00000000-0010-0000-9900-000002000000}" name="Seg" dataDxfId="154"/>
    <tableColumn id="3" xr3:uid="{00000000-0010-0000-9900-000003000000}" name="Ter" dataDxfId="153"/>
    <tableColumn id="4" xr3:uid="{00000000-0010-0000-9900-000004000000}" name="Qua" dataDxfId="152"/>
    <tableColumn id="5" xr3:uid="{00000000-0010-0000-9900-000005000000}" name="Qui" dataDxfId="151"/>
    <tableColumn id="6" xr3:uid="{00000000-0010-0000-9900-000006000000}" name="Sex" dataDxfId="150"/>
    <tableColumn id="7" xr3:uid="{00000000-0010-0000-9900-000007000000}" name="Sab" dataDxfId="14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9A000000}" name="Junho231" displayName="Junho231" ref="R16:X22" totalsRowShown="0" headerRowDxfId="148" dataDxfId="147" tableBorderDxfId="146">
  <autoFilter ref="R16:X22" xr:uid="{00000000-0009-0000-0100-0000E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A00-000001000000}" name="Dom" dataDxfId="145"/>
    <tableColumn id="2" xr3:uid="{00000000-0010-0000-9A00-000002000000}" name="Seg" dataDxfId="144"/>
    <tableColumn id="3" xr3:uid="{00000000-0010-0000-9A00-000003000000}" name="Ter" dataDxfId="143"/>
    <tableColumn id="4" xr3:uid="{00000000-0010-0000-9A00-000004000000}" name="Qua" dataDxfId="142"/>
    <tableColumn id="5" xr3:uid="{00000000-0010-0000-9A00-000005000000}" name="Qui" dataDxfId="141"/>
    <tableColumn id="6" xr3:uid="{00000000-0010-0000-9A00-000006000000}" name="Sex" dataDxfId="140"/>
    <tableColumn id="7" xr3:uid="{00000000-0010-0000-9A00-000007000000}" name="Sab" dataDxfId="13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56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9B000000}" name="Julho232" displayName="Julho232" ref="B25:H31" totalsRowShown="0" headerRowDxfId="138" dataDxfId="137">
  <autoFilter ref="B25:H31" xr:uid="{00000000-0009-0000-0100-0000E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B00-000001000000}" name="Dom" dataDxfId="136"/>
    <tableColumn id="2" xr3:uid="{00000000-0010-0000-9B00-000002000000}" name="Seg" dataDxfId="135"/>
    <tableColumn id="3" xr3:uid="{00000000-0010-0000-9B00-000003000000}" name="Ter" dataDxfId="134"/>
    <tableColumn id="4" xr3:uid="{00000000-0010-0000-9B00-000004000000}" name="Qua" dataDxfId="133"/>
    <tableColumn id="5" xr3:uid="{00000000-0010-0000-9B00-000005000000}" name="Qui" dataDxfId="132"/>
    <tableColumn id="6" xr3:uid="{00000000-0010-0000-9B00-000006000000}" name="Sex" dataDxfId="131"/>
    <tableColumn id="7" xr3:uid="{00000000-0010-0000-9B00-000007000000}" name="Sab" dataDxfId="13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57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9C000000}" name="Janeiro233" displayName="Janeiro233" ref="B7:H13" totalsRowShown="0" headerRowDxfId="117" dataDxfId="116" tableBorderDxfId="115">
  <autoFilter ref="B7:H13" xr:uid="{00000000-0009-0000-0100-0000E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C00-000001000000}" name="Dom" dataDxfId="114"/>
    <tableColumn id="2" xr3:uid="{00000000-0010-0000-9C00-000002000000}" name="Seg" dataDxfId="113"/>
    <tableColumn id="3" xr3:uid="{00000000-0010-0000-9C00-000003000000}" name="Ter" dataDxfId="112"/>
    <tableColumn id="4" xr3:uid="{00000000-0010-0000-9C00-000004000000}" name="Qua" dataDxfId="111"/>
    <tableColumn id="5" xr3:uid="{00000000-0010-0000-9C00-000005000000}" name="Qui" dataDxfId="110"/>
    <tableColumn id="6" xr3:uid="{00000000-0010-0000-9C00-000006000000}" name="Sex" dataDxfId="109"/>
    <tableColumn id="7" xr3:uid="{00000000-0010-0000-9C00-000007000000}" name="Sab" dataDxfId="10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158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9D000000}" name="Fevereiro234" displayName="Fevereiro234" ref="J7:P13" totalsRowShown="0" headerRowDxfId="107" dataDxfId="106">
  <autoFilter ref="J7:P13" xr:uid="{00000000-0009-0000-0100-0000E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D00-000001000000}" name="Dom" dataDxfId="105"/>
    <tableColumn id="2" xr3:uid="{00000000-0010-0000-9D00-000002000000}" name="Seg" dataDxfId="104"/>
    <tableColumn id="3" xr3:uid="{00000000-0010-0000-9D00-000003000000}" name="Ter" dataDxfId="103"/>
    <tableColumn id="4" xr3:uid="{00000000-0010-0000-9D00-000004000000}" name="Qua" dataDxfId="102"/>
    <tableColumn id="5" xr3:uid="{00000000-0010-0000-9D00-000005000000}" name="Qui" dataDxfId="101"/>
    <tableColumn id="6" xr3:uid="{00000000-0010-0000-9D00-000006000000}" name="Sex" dataDxfId="100"/>
    <tableColumn id="7" xr3:uid="{00000000-0010-0000-9D00-000007000000}" name="Sab" dataDxfId="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159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9E000000}" name="Março235" displayName="Março235" ref="R7:X13" totalsRowShown="0" headerRowDxfId="98" dataDxfId="97">
  <autoFilter ref="R7:X13" xr:uid="{00000000-0009-0000-0100-0000E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E00-000001000000}" name="Dom" dataDxfId="96"/>
    <tableColumn id="2" xr3:uid="{00000000-0010-0000-9E00-000002000000}" name="Seg" dataDxfId="95"/>
    <tableColumn id="3" xr3:uid="{00000000-0010-0000-9E00-000003000000}" name="Ter" dataDxfId="94"/>
    <tableColumn id="4" xr3:uid="{00000000-0010-0000-9E00-000004000000}" name="Qua" dataDxfId="93"/>
    <tableColumn id="5" xr3:uid="{00000000-0010-0000-9E00-000005000000}" name="Qui" dataDxfId="92"/>
    <tableColumn id="6" xr3:uid="{00000000-0010-0000-9E00-000006000000}" name="Sex" dataDxfId="91"/>
    <tableColumn id="7" xr3:uid="{00000000-0010-0000-9E00-000007000000}" name="Sab" dataDxfId="9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160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9F000000}" name="Abril236" displayName="Abril236" ref="B16:H22" totalsRowShown="0" headerRowDxfId="89" dataDxfId="88">
  <autoFilter ref="B16:H22" xr:uid="{00000000-0009-0000-0100-0000E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9F00-000001000000}" name="Dom" dataDxfId="87"/>
    <tableColumn id="2" xr3:uid="{00000000-0010-0000-9F00-000002000000}" name="Seg" dataDxfId="86"/>
    <tableColumn id="3" xr3:uid="{00000000-0010-0000-9F00-000003000000}" name="Ter" dataDxfId="85"/>
    <tableColumn id="4" xr3:uid="{00000000-0010-0000-9F00-000004000000}" name="Qua" dataDxfId="84"/>
    <tableColumn id="5" xr3:uid="{00000000-0010-0000-9F00-000005000000}" name="Qui" dataDxfId="83"/>
    <tableColumn id="6" xr3:uid="{00000000-0010-0000-9F00-000006000000}" name="Sex" dataDxfId="82"/>
    <tableColumn id="7" xr3:uid="{00000000-0010-0000-9F00-000007000000}" name="Sab" dataDxfId="8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61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A0000000}" name="Agosto237" displayName="Agosto237" ref="J25:P31" totalsRowShown="0" headerRowDxfId="80" dataDxfId="79">
  <autoFilter ref="J25:P31" xr:uid="{00000000-0009-0000-0100-0000E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000-000001000000}" name="Dom" dataDxfId="78"/>
    <tableColumn id="2" xr3:uid="{00000000-0010-0000-A000-000002000000}" name="Seg" dataDxfId="77"/>
    <tableColumn id="3" xr3:uid="{00000000-0010-0000-A000-000003000000}" name="Ter" dataDxfId="76"/>
    <tableColumn id="4" xr3:uid="{00000000-0010-0000-A000-000004000000}" name="Qua" dataDxfId="75"/>
    <tableColumn id="5" xr3:uid="{00000000-0010-0000-A000-000005000000}" name="Qui" dataDxfId="74"/>
    <tableColumn id="6" xr3:uid="{00000000-0010-0000-A000-000006000000}" name="Sex" dataDxfId="73"/>
    <tableColumn id="7" xr3:uid="{00000000-0010-0000-A000-000007000000}" name="Sab" dataDxfId="7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62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A1000000}" name="Dezembro238" displayName="Dezembro238" ref="R34:X40" totalsRowShown="0" headerRowDxfId="71" dataDxfId="70">
  <autoFilter ref="R34:X40" xr:uid="{00000000-0009-0000-0100-0000E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100-000001000000}" name="Dom" dataDxfId="69"/>
    <tableColumn id="2" xr3:uid="{00000000-0010-0000-A100-000002000000}" name="Seg" dataDxfId="68"/>
    <tableColumn id="3" xr3:uid="{00000000-0010-0000-A100-000003000000}" name="Ter" dataDxfId="67"/>
    <tableColumn id="4" xr3:uid="{00000000-0010-0000-A100-000004000000}" name="Qua" dataDxfId="66"/>
    <tableColumn id="5" xr3:uid="{00000000-0010-0000-A100-000005000000}" name="Qui" dataDxfId="65"/>
    <tableColumn id="6" xr3:uid="{00000000-0010-0000-A100-000006000000}" name="Sex" dataDxfId="64"/>
    <tableColumn id="7" xr3:uid="{00000000-0010-0000-A100-000007000000}" name="Sab" dataDxfId="6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63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A2000000}" name="Novembro239" displayName="Novembro239" ref="J34:P40" totalsRowShown="0" headerRowDxfId="62" dataDxfId="61">
  <autoFilter ref="J34:P40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200-000001000000}" name="Dom" dataDxfId="60"/>
    <tableColumn id="2" xr3:uid="{00000000-0010-0000-A200-000002000000}" name="Seg" dataDxfId="59"/>
    <tableColumn id="3" xr3:uid="{00000000-0010-0000-A200-000003000000}" name="Ter" dataDxfId="58"/>
    <tableColumn id="4" xr3:uid="{00000000-0010-0000-A200-000004000000}" name="Qua" dataDxfId="57"/>
    <tableColumn id="5" xr3:uid="{00000000-0010-0000-A200-000005000000}" name="Qui" dataDxfId="56"/>
    <tableColumn id="6" xr3:uid="{00000000-0010-0000-A200-000006000000}" name="Sex" dataDxfId="55"/>
    <tableColumn id="7" xr3:uid="{00000000-0010-0000-A200-000007000000}" name="Sab" dataDxfId="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164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A3000000}" name="Outubro240" displayName="Outubro240" ref="B34:H40" totalsRowShown="0" headerRowDxfId="53" dataDxfId="52">
  <autoFilter ref="B34:H40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300-000001000000}" name="Dom" dataDxfId="51"/>
    <tableColumn id="2" xr3:uid="{00000000-0010-0000-A300-000002000000}" name="Seg" dataDxfId="50"/>
    <tableColumn id="3" xr3:uid="{00000000-0010-0000-A300-000003000000}" name="Ter" dataDxfId="49"/>
    <tableColumn id="4" xr3:uid="{00000000-0010-0000-A300-000004000000}" name="Qua" dataDxfId="48"/>
    <tableColumn id="5" xr3:uid="{00000000-0010-0000-A300-000005000000}" name="Qui" dataDxfId="47"/>
    <tableColumn id="6" xr3:uid="{00000000-0010-0000-A300-000006000000}" name="Sex" dataDxfId="46"/>
    <tableColumn id="7" xr3:uid="{00000000-0010-0000-A300-000007000000}" name="Sab" dataDxfId="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16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F000000}" name="April92" displayName="April92" ref="B16:H22" totalsRowShown="0" headerRowDxfId="1572" dataDxfId="1571">
  <autoFilter ref="B16:H22" xr:uid="{00000000-0009-0000-0100-00005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F00-000001000000}" name="Dom" dataDxfId="1570"/>
    <tableColumn id="2" xr3:uid="{00000000-0010-0000-0F00-000002000000}" name="Seg" dataDxfId="1569"/>
    <tableColumn id="3" xr3:uid="{00000000-0010-0000-0F00-000003000000}" name="Ter" dataDxfId="1568"/>
    <tableColumn id="4" xr3:uid="{00000000-0010-0000-0F00-000004000000}" name="Qua" dataDxfId="1567"/>
    <tableColumn id="5" xr3:uid="{00000000-0010-0000-0F00-000005000000}" name="Qui" dataDxfId="1566"/>
    <tableColumn id="6" xr3:uid="{00000000-0010-0000-0F00-000006000000}" name="Sex" dataDxfId="1565"/>
    <tableColumn id="7" xr3:uid="{00000000-0010-0000-0F00-000007000000}" name="Sab" dataDxfId="15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165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A4000000}" name="Setembro241" displayName="Setembro241" ref="R25:X31" totalsRowShown="0" headerRowDxfId="44" dataDxfId="43">
  <autoFilter ref="R25:X31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400-000001000000}" name="Dom" dataDxfId="42"/>
    <tableColumn id="2" xr3:uid="{00000000-0010-0000-A400-000002000000}" name="Seg" dataDxfId="41"/>
    <tableColumn id="3" xr3:uid="{00000000-0010-0000-A400-000003000000}" name="Ter" dataDxfId="40"/>
    <tableColumn id="4" xr3:uid="{00000000-0010-0000-A400-000004000000}" name="Qua" dataDxfId="39"/>
    <tableColumn id="5" xr3:uid="{00000000-0010-0000-A400-000005000000}" name="Qui" dataDxfId="38"/>
    <tableColumn id="6" xr3:uid="{00000000-0010-0000-A400-000006000000}" name="Sex" dataDxfId="37"/>
    <tableColumn id="7" xr3:uid="{00000000-0010-0000-A400-000007000000}" name="Sab" dataDxfId="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166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A5000000}" name="Maio_242" displayName="Maio_242" ref="J16:P22" totalsRowShown="0" headerRowDxfId="35" dataDxfId="34" tableBorderDxfId="33">
  <autoFilter ref="J16:P22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500-000001000000}" name="Dom" dataDxfId="32"/>
    <tableColumn id="2" xr3:uid="{00000000-0010-0000-A500-000002000000}" name="Seg" dataDxfId="31"/>
    <tableColumn id="3" xr3:uid="{00000000-0010-0000-A500-000003000000}" name="Ter" dataDxfId="30"/>
    <tableColumn id="4" xr3:uid="{00000000-0010-0000-A500-000004000000}" name="Qua" dataDxfId="29"/>
    <tableColumn id="5" xr3:uid="{00000000-0010-0000-A500-000005000000}" name="Qui" dataDxfId="28"/>
    <tableColumn id="6" xr3:uid="{00000000-0010-0000-A500-000006000000}" name="Sex" dataDxfId="27"/>
    <tableColumn id="7" xr3:uid="{00000000-0010-0000-A500-000007000000}" name="Sab" dataDxfId="2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167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A6000000}" name="Junho243" displayName="Junho243" ref="R16:X22" totalsRowShown="0" headerRowDxfId="25" dataDxfId="24" tableBorderDxfId="23">
  <autoFilter ref="R16:X22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600-000001000000}" name="Dom" dataDxfId="22"/>
    <tableColumn id="2" xr3:uid="{00000000-0010-0000-A600-000002000000}" name="Seg" dataDxfId="21"/>
    <tableColumn id="3" xr3:uid="{00000000-0010-0000-A600-000003000000}" name="Ter" dataDxfId="20"/>
    <tableColumn id="4" xr3:uid="{00000000-0010-0000-A600-000004000000}" name="Qua" dataDxfId="19"/>
    <tableColumn id="5" xr3:uid="{00000000-0010-0000-A600-000005000000}" name="Qui" dataDxfId="18"/>
    <tableColumn id="6" xr3:uid="{00000000-0010-0000-A600-000006000000}" name="Sex" dataDxfId="17"/>
    <tableColumn id="7" xr3:uid="{00000000-0010-0000-A600-000007000000}" name="Sab" dataDxfId="1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168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A7000000}" name="Julho244" displayName="Julho244" ref="B25:H31" totalsRowShown="0" headerRowDxfId="15" dataDxfId="14">
  <autoFilter ref="B25:H31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A700-000001000000}" name="Dom" dataDxfId="13"/>
    <tableColumn id="2" xr3:uid="{00000000-0010-0000-A700-000002000000}" name="Seg" dataDxfId="12"/>
    <tableColumn id="3" xr3:uid="{00000000-0010-0000-A700-000003000000}" name="Ter" dataDxfId="11"/>
    <tableColumn id="4" xr3:uid="{00000000-0010-0000-A700-000004000000}" name="Qua" dataDxfId="10"/>
    <tableColumn id="5" xr3:uid="{00000000-0010-0000-A700-000005000000}" name="Qui" dataDxfId="9"/>
    <tableColumn id="6" xr3:uid="{00000000-0010-0000-A700-000006000000}" name="Sex" dataDxfId="8"/>
    <tableColumn id="7" xr3:uid="{00000000-0010-0000-A700-000007000000}" name="Sab" dataDxfId="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169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A8000000}" name="Tabela_Dados_Lua" displayName="Tabela_Dados_Lua" ref="B6:E699" totalsRowShown="0" headerRowDxfId="6" dataDxfId="4" headerRowBorderDxfId="5">
  <tableColumns count="4">
    <tableColumn id="2" xr3:uid="{00000000-0010-0000-A800-000002000000}" name="Data/Hora (UTC)*" dataDxfId="3"/>
    <tableColumn id="3" xr3:uid="{00000000-0010-0000-A800-000003000000}" name="Hora Ajustada1" dataDxfId="2"/>
    <tableColumn id="4" xr3:uid="{00000000-0010-0000-A800-000004000000}" name="Data" dataDxfId="1"/>
    <tableColumn id="5" xr3:uid="{00000000-0010-0000-A800-000005000000}" name="Fase da Lua2" dataDxfId="0"/>
  </tableColumns>
  <tableStyleInfo name="TableStyleLight2 2" showFirstColumn="0" showLastColumn="0" showRowStripes="1" showColumnStripes="0"/>
</table>
</file>

<file path=xl/tables/table17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10000000}" name="Agosto93" displayName="Agosto93" ref="J25:P31" totalsRowShown="0" headerRowDxfId="1563" dataDxfId="1562">
  <autoFilter ref="J25:P31" xr:uid="{00000000-0009-0000-0100-00005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000-000001000000}" name="Dom" dataDxfId="1561"/>
    <tableColumn id="2" xr3:uid="{00000000-0010-0000-1000-000002000000}" name="Seg" dataDxfId="1560"/>
    <tableColumn id="3" xr3:uid="{00000000-0010-0000-1000-000003000000}" name="Ter" dataDxfId="1559"/>
    <tableColumn id="4" xr3:uid="{00000000-0010-0000-1000-000004000000}" name="Qua" dataDxfId="1558"/>
    <tableColumn id="5" xr3:uid="{00000000-0010-0000-1000-000005000000}" name="Qui" dataDxfId="1557"/>
    <tableColumn id="6" xr3:uid="{00000000-0010-0000-1000-000006000000}" name="Sex" dataDxfId="1556"/>
    <tableColumn id="7" xr3:uid="{00000000-0010-0000-1000-000007000000}" name="Sab" dataDxfId="155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18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11000000}" name="Dezembro94" displayName="Dezembro94" ref="R34:X40" totalsRowShown="0" headerRowDxfId="1554" dataDxfId="1553">
  <autoFilter ref="R34:X40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100-000001000000}" name="Dom" dataDxfId="1552"/>
    <tableColumn id="2" xr3:uid="{00000000-0010-0000-1100-000002000000}" name="Seg" dataDxfId="1551"/>
    <tableColumn id="3" xr3:uid="{00000000-0010-0000-1100-000003000000}" name="Ter" dataDxfId="1550"/>
    <tableColumn id="4" xr3:uid="{00000000-0010-0000-1100-000004000000}" name="Qua" dataDxfId="1549"/>
    <tableColumn id="5" xr3:uid="{00000000-0010-0000-1100-000005000000}" name="Qui" dataDxfId="1548"/>
    <tableColumn id="6" xr3:uid="{00000000-0010-0000-1100-000006000000}" name="Sex" dataDxfId="1547"/>
    <tableColumn id="7" xr3:uid="{00000000-0010-0000-1100-000007000000}" name="Sab" dataDxfId="15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19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12000000}" name="November95" displayName="November95" ref="J34:P40" totalsRowShown="0" headerRowDxfId="1545" dataDxfId="1544">
  <autoFilter ref="J34:P40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200-000001000000}" name="Dom" dataDxfId="1543"/>
    <tableColumn id="2" xr3:uid="{00000000-0010-0000-1200-000002000000}" name="Seg" dataDxfId="1542"/>
    <tableColumn id="3" xr3:uid="{00000000-0010-0000-1200-000003000000}" name="Ter" dataDxfId="1541"/>
    <tableColumn id="4" xr3:uid="{00000000-0010-0000-1200-000004000000}" name="Qua" dataDxfId="1540"/>
    <tableColumn id="5" xr3:uid="{00000000-0010-0000-1200-000005000000}" name="Qui" dataDxfId="1539"/>
    <tableColumn id="6" xr3:uid="{00000000-0010-0000-1200-000006000000}" name="Sex" dataDxfId="1538"/>
    <tableColumn id="7" xr3:uid="{00000000-0010-0000-1200-000007000000}" name="Sab" dataDxfId="15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20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13000000}" name="Outubro96" displayName="Outubro96" ref="B34:H40" totalsRowShown="0" headerRowDxfId="1536" dataDxfId="1535">
  <autoFilter ref="B34:H40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300-000001000000}" name="Dom" dataDxfId="1534"/>
    <tableColumn id="2" xr3:uid="{00000000-0010-0000-1300-000002000000}" name="Seg" dataDxfId="1533"/>
    <tableColumn id="3" xr3:uid="{00000000-0010-0000-1300-000003000000}" name="Ter" dataDxfId="1532"/>
    <tableColumn id="4" xr3:uid="{00000000-0010-0000-1300-000004000000}" name="Qua" dataDxfId="1531"/>
    <tableColumn id="5" xr3:uid="{00000000-0010-0000-1300-000005000000}" name="Qui" dataDxfId="1530"/>
    <tableColumn id="6" xr3:uid="{00000000-0010-0000-1300-000006000000}" name="Sex" dataDxfId="1529"/>
    <tableColumn id="7" xr3:uid="{00000000-0010-0000-1300-000007000000}" name="Sab" dataDxfId="152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2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14000000}" name="Setembro97" displayName="Setembro97" ref="R25:X31" totalsRowShown="0" headerRowDxfId="1527" dataDxfId="1526">
  <autoFilter ref="R25:X31" xr:uid="{00000000-0009-0000-0100-00006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400-000001000000}" name="Dom" dataDxfId="1525"/>
    <tableColumn id="2" xr3:uid="{00000000-0010-0000-1400-000002000000}" name="Seg" dataDxfId="1524"/>
    <tableColumn id="3" xr3:uid="{00000000-0010-0000-1400-000003000000}" name="Ter" dataDxfId="1523"/>
    <tableColumn id="4" xr3:uid="{00000000-0010-0000-1400-000004000000}" name="Qua" dataDxfId="1522"/>
    <tableColumn id="5" xr3:uid="{00000000-0010-0000-1400-000005000000}" name="Qui" dataDxfId="1521"/>
    <tableColumn id="6" xr3:uid="{00000000-0010-0000-1400-000006000000}" name="Sex" dataDxfId="1520"/>
    <tableColumn id="7" xr3:uid="{00000000-0010-0000-1400-000007000000}" name="Sab" dataDxfId="15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2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15000000}" name="Maio_98" displayName="Maio_98" ref="J16:P22" totalsRowShown="0" headerRowDxfId="1518" dataDxfId="1517" tableBorderDxfId="1516">
  <autoFilter ref="J16:P22" xr:uid="{00000000-0009-0000-0100-00006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500-000001000000}" name="Dom" dataDxfId="1515"/>
    <tableColumn id="2" xr3:uid="{00000000-0010-0000-1500-000002000000}" name="Seg" dataDxfId="1514"/>
    <tableColumn id="3" xr3:uid="{00000000-0010-0000-1500-000003000000}" name="Ter" dataDxfId="1513"/>
    <tableColumn id="4" xr3:uid="{00000000-0010-0000-1500-000004000000}" name="Qua" dataDxfId="1512"/>
    <tableColumn id="5" xr3:uid="{00000000-0010-0000-1500-000005000000}" name="Qui" dataDxfId="1511"/>
    <tableColumn id="6" xr3:uid="{00000000-0010-0000-1500-000006000000}" name="Sex" dataDxfId="1510"/>
    <tableColumn id="7" xr3:uid="{00000000-0010-0000-1500-000007000000}" name="Sab" dataDxfId="15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2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16000000}" name="Junho99" displayName="Junho99" ref="R16:X22" totalsRowShown="0" headerRowDxfId="1508" dataDxfId="1507" tableBorderDxfId="1506">
  <autoFilter ref="R16:X22" xr:uid="{00000000-0009-0000-0100-00006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600-000001000000}" name="Dom" dataDxfId="1505"/>
    <tableColumn id="2" xr3:uid="{00000000-0010-0000-1600-000002000000}" name="Seg" dataDxfId="1504"/>
    <tableColumn id="3" xr3:uid="{00000000-0010-0000-1600-000003000000}" name="Ter" dataDxfId="1503"/>
    <tableColumn id="4" xr3:uid="{00000000-0010-0000-1600-000004000000}" name="Qua" dataDxfId="1502"/>
    <tableColumn id="5" xr3:uid="{00000000-0010-0000-1600-000005000000}" name="Qui" dataDxfId="1501"/>
    <tableColumn id="6" xr3:uid="{00000000-0010-0000-1600-000006000000}" name="Sex" dataDxfId="1500"/>
    <tableColumn id="7" xr3:uid="{00000000-0010-0000-1600-000007000000}" name="Sab" dataDxfId="149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2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17000000}" name="Julho100" displayName="Julho100" ref="B25:H31" totalsRowShown="0" headerRowDxfId="1498" dataDxfId="1497">
  <autoFilter ref="B25:H31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700-000001000000}" name="Dom" dataDxfId="1496"/>
    <tableColumn id="2" xr3:uid="{00000000-0010-0000-1700-000002000000}" name="Seg" dataDxfId="1495"/>
    <tableColumn id="3" xr3:uid="{00000000-0010-0000-1700-000003000000}" name="Ter" dataDxfId="1494"/>
    <tableColumn id="4" xr3:uid="{00000000-0010-0000-1700-000004000000}" name="Qua" dataDxfId="1493"/>
    <tableColumn id="5" xr3:uid="{00000000-0010-0000-1700-000005000000}" name="Qui" dataDxfId="1492"/>
    <tableColumn id="6" xr3:uid="{00000000-0010-0000-1700-000006000000}" name="Sex" dataDxfId="1491"/>
    <tableColumn id="7" xr3:uid="{00000000-0010-0000-1700-000007000000}" name="Sab" dataDxfId="149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25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18000000}" name="Janeiro101" displayName="Janeiro101" ref="B7:H13" totalsRowShown="0" headerRowDxfId="1477" dataDxfId="1476" tableBorderDxfId="1475">
  <autoFilter ref="B7:H13" xr:uid="{00000000-0009-0000-0100-00006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800-000001000000}" name="Dom" dataDxfId="1474"/>
    <tableColumn id="2" xr3:uid="{00000000-0010-0000-1800-000002000000}" name="Seg" dataDxfId="1473"/>
    <tableColumn id="3" xr3:uid="{00000000-0010-0000-1800-000003000000}" name="Ter" dataDxfId="1472"/>
    <tableColumn id="4" xr3:uid="{00000000-0010-0000-1800-000004000000}" name="Qua" dataDxfId="1471"/>
    <tableColumn id="5" xr3:uid="{00000000-0010-0000-1800-000005000000}" name="Qui" dataDxfId="1470"/>
    <tableColumn id="6" xr3:uid="{00000000-0010-0000-1800-000006000000}" name="Sex" dataDxfId="1469"/>
    <tableColumn id="7" xr3:uid="{00000000-0010-0000-1800-000007000000}" name="Sab" dataDxfId="14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01000000}" name="Fevereiro78" displayName="Fevereiro78" ref="J7:P13" totalsRowShown="0" headerRowDxfId="1713" dataDxfId="1712">
  <autoFilter ref="J7:P13" xr:uid="{00000000-0009-0000-0100-00004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100-000001000000}" name="Dom" dataDxfId="1711"/>
    <tableColumn id="2" xr3:uid="{00000000-0010-0000-0100-000002000000}" name="Seg" dataDxfId="1710"/>
    <tableColumn id="3" xr3:uid="{00000000-0010-0000-0100-000003000000}" name="Ter" dataDxfId="1709"/>
    <tableColumn id="4" xr3:uid="{00000000-0010-0000-0100-000004000000}" name="Qua" dataDxfId="1708"/>
    <tableColumn id="5" xr3:uid="{00000000-0010-0000-0100-000005000000}" name="Qui" dataDxfId="1707"/>
    <tableColumn id="6" xr3:uid="{00000000-0010-0000-0100-000006000000}" name="Sex" dataDxfId="1706"/>
    <tableColumn id="7" xr3:uid="{00000000-0010-0000-0100-000007000000}" name="Sab" dataDxfId="17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26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19000000}" name="Fevereiro102" displayName="Fevereiro102" ref="J7:P13" totalsRowShown="0" headerRowDxfId="1467" dataDxfId="1466">
  <autoFilter ref="J7:P13" xr:uid="{00000000-0009-0000-0100-00006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900-000001000000}" name="Dom" dataDxfId="1465"/>
    <tableColumn id="2" xr3:uid="{00000000-0010-0000-1900-000002000000}" name="Seg" dataDxfId="1464"/>
    <tableColumn id="3" xr3:uid="{00000000-0010-0000-1900-000003000000}" name="Ter" dataDxfId="1463"/>
    <tableColumn id="4" xr3:uid="{00000000-0010-0000-1900-000004000000}" name="Qua" dataDxfId="1462"/>
    <tableColumn id="5" xr3:uid="{00000000-0010-0000-1900-000005000000}" name="Qui" dataDxfId="1461"/>
    <tableColumn id="6" xr3:uid="{00000000-0010-0000-1900-000006000000}" name="Sex" dataDxfId="1460"/>
    <tableColumn id="7" xr3:uid="{00000000-0010-0000-1900-000007000000}" name="Sab" dataDxfId="145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27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1A000000}" name="Março103" displayName="Março103" ref="R7:X13" totalsRowShown="0" headerRowDxfId="1458" dataDxfId="1457">
  <autoFilter ref="R7:X13" xr:uid="{00000000-0009-0000-0100-00006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A00-000001000000}" name="Dom" dataDxfId="1456"/>
    <tableColumn id="2" xr3:uid="{00000000-0010-0000-1A00-000002000000}" name="Seg" dataDxfId="1455"/>
    <tableColumn id="3" xr3:uid="{00000000-0010-0000-1A00-000003000000}" name="Ter" dataDxfId="1454"/>
    <tableColumn id="4" xr3:uid="{00000000-0010-0000-1A00-000004000000}" name="Qua" dataDxfId="1453"/>
    <tableColumn id="5" xr3:uid="{00000000-0010-0000-1A00-000005000000}" name="Qui" dataDxfId="1452"/>
    <tableColumn id="6" xr3:uid="{00000000-0010-0000-1A00-000006000000}" name="Sex" dataDxfId="1451"/>
    <tableColumn id="7" xr3:uid="{00000000-0010-0000-1A00-000007000000}" name="Sab" dataDxfId="145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28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1B000000}" name="April104" displayName="April104" ref="B16:H22" totalsRowShown="0" headerRowDxfId="1449" dataDxfId="1448">
  <autoFilter ref="B16:H22" xr:uid="{00000000-0009-0000-0100-00006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B00-000001000000}" name="Dom" dataDxfId="1447"/>
    <tableColumn id="2" xr3:uid="{00000000-0010-0000-1B00-000002000000}" name="Seg" dataDxfId="1446"/>
    <tableColumn id="3" xr3:uid="{00000000-0010-0000-1B00-000003000000}" name="Ter" dataDxfId="1445"/>
    <tableColumn id="4" xr3:uid="{00000000-0010-0000-1B00-000004000000}" name="Qua" dataDxfId="1444"/>
    <tableColumn id="5" xr3:uid="{00000000-0010-0000-1B00-000005000000}" name="Qui" dataDxfId="1443"/>
    <tableColumn id="6" xr3:uid="{00000000-0010-0000-1B00-000006000000}" name="Sex" dataDxfId="1442"/>
    <tableColumn id="7" xr3:uid="{00000000-0010-0000-1B00-000007000000}" name="Sab" dataDxfId="144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29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1C000000}" name="Agosto105" displayName="Agosto105" ref="J25:P31" totalsRowShown="0" headerRowDxfId="1440" dataDxfId="1439">
  <autoFilter ref="J25:P31" xr:uid="{00000000-0009-0000-0100-00006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C00-000001000000}" name="Dom" dataDxfId="1438"/>
    <tableColumn id="2" xr3:uid="{00000000-0010-0000-1C00-000002000000}" name="Seg" dataDxfId="1437"/>
    <tableColumn id="3" xr3:uid="{00000000-0010-0000-1C00-000003000000}" name="Ter" dataDxfId="1436"/>
    <tableColumn id="4" xr3:uid="{00000000-0010-0000-1C00-000004000000}" name="Qua" dataDxfId="1435"/>
    <tableColumn id="5" xr3:uid="{00000000-0010-0000-1C00-000005000000}" name="Qui" dataDxfId="1434"/>
    <tableColumn id="6" xr3:uid="{00000000-0010-0000-1C00-000006000000}" name="Sex" dataDxfId="1433"/>
    <tableColumn id="7" xr3:uid="{00000000-0010-0000-1C00-000007000000}" name="Sab" dataDxfId="143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30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1D000000}" name="Dezembro106" displayName="Dezembro106" ref="R34:X40" totalsRowShown="0" headerRowDxfId="1431" dataDxfId="1430">
  <autoFilter ref="R34:X40" xr:uid="{00000000-0009-0000-0100-00006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D00-000001000000}" name="Dom" dataDxfId="1429"/>
    <tableColumn id="2" xr3:uid="{00000000-0010-0000-1D00-000002000000}" name="Seg" dataDxfId="1428"/>
    <tableColumn id="3" xr3:uid="{00000000-0010-0000-1D00-000003000000}" name="Ter" dataDxfId="1427"/>
    <tableColumn id="4" xr3:uid="{00000000-0010-0000-1D00-000004000000}" name="Qua" dataDxfId="1426"/>
    <tableColumn id="5" xr3:uid="{00000000-0010-0000-1D00-000005000000}" name="Qui" dataDxfId="1425"/>
    <tableColumn id="6" xr3:uid="{00000000-0010-0000-1D00-000006000000}" name="Sex" dataDxfId="1424"/>
    <tableColumn id="7" xr3:uid="{00000000-0010-0000-1D00-000007000000}" name="Sab" dataDxfId="14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31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1E000000}" name="Novembro107" displayName="Novembro107" ref="J34:P40" totalsRowShown="0" headerRowDxfId="1422" dataDxfId="1421">
  <autoFilter ref="J34:P40" xr:uid="{00000000-0009-0000-0100-00006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E00-000001000000}" name="Dom" dataDxfId="1420"/>
    <tableColumn id="2" xr3:uid="{00000000-0010-0000-1E00-000002000000}" name="Seg" dataDxfId="1419"/>
    <tableColumn id="3" xr3:uid="{00000000-0010-0000-1E00-000003000000}" name="Ter" dataDxfId="1418"/>
    <tableColumn id="4" xr3:uid="{00000000-0010-0000-1E00-000004000000}" name="Qua" dataDxfId="1417"/>
    <tableColumn id="5" xr3:uid="{00000000-0010-0000-1E00-000005000000}" name="Qui" dataDxfId="1416"/>
    <tableColumn id="6" xr3:uid="{00000000-0010-0000-1E00-000006000000}" name="Sex" dataDxfId="1415"/>
    <tableColumn id="7" xr3:uid="{00000000-0010-0000-1E00-000007000000}" name="Sab" dataDxfId="14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32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F000000}" name="Outubro108" displayName="Outubro108" ref="B34:H40" totalsRowShown="0" headerRowDxfId="1413" dataDxfId="1412">
  <autoFilter ref="B34:H40" xr:uid="{00000000-0009-0000-0100-00006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1F00-000001000000}" name="Dom" dataDxfId="1411"/>
    <tableColumn id="2" xr3:uid="{00000000-0010-0000-1F00-000002000000}" name="Seg" dataDxfId="1410"/>
    <tableColumn id="3" xr3:uid="{00000000-0010-0000-1F00-000003000000}" name="Ter" dataDxfId="1409"/>
    <tableColumn id="4" xr3:uid="{00000000-0010-0000-1F00-000004000000}" name="Qua" dataDxfId="1408"/>
    <tableColumn id="5" xr3:uid="{00000000-0010-0000-1F00-000005000000}" name="Qui" dataDxfId="1407"/>
    <tableColumn id="6" xr3:uid="{00000000-0010-0000-1F00-000006000000}" name="Sex" dataDxfId="1406"/>
    <tableColumn id="7" xr3:uid="{00000000-0010-0000-1F00-000007000000}" name="Sab" dataDxfId="14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33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20000000}" name="Setembro109" displayName="Setembro109" ref="R25:X31" totalsRowShown="0" headerRowDxfId="1404" dataDxfId="1403">
  <autoFilter ref="R25:X31" xr:uid="{00000000-0009-0000-0100-00006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000-000001000000}" name="Dom" dataDxfId="1402"/>
    <tableColumn id="2" xr3:uid="{00000000-0010-0000-2000-000002000000}" name="Seg" dataDxfId="1401"/>
    <tableColumn id="3" xr3:uid="{00000000-0010-0000-2000-000003000000}" name="Ter" dataDxfId="1400"/>
    <tableColumn id="4" xr3:uid="{00000000-0010-0000-2000-000004000000}" name="Qua" dataDxfId="1399"/>
    <tableColumn id="5" xr3:uid="{00000000-0010-0000-2000-000005000000}" name="Qui" dataDxfId="1398"/>
    <tableColumn id="6" xr3:uid="{00000000-0010-0000-2000-000006000000}" name="Sex" dataDxfId="1397"/>
    <tableColumn id="7" xr3:uid="{00000000-0010-0000-2000-000007000000}" name="Sab" dataDxfId="13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34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21000000}" name="Maio_110" displayName="Maio_110" ref="J16:P22" totalsRowShown="0" headerRowDxfId="1395" dataDxfId="1394" tableBorderDxfId="1393">
  <autoFilter ref="J16:P22" xr:uid="{00000000-0009-0000-0100-00006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100-000001000000}" name="Dom" dataDxfId="1392"/>
    <tableColumn id="2" xr3:uid="{00000000-0010-0000-2100-000002000000}" name="Seg" dataDxfId="1391"/>
    <tableColumn id="3" xr3:uid="{00000000-0010-0000-2100-000003000000}" name="Ter" dataDxfId="1390"/>
    <tableColumn id="4" xr3:uid="{00000000-0010-0000-2100-000004000000}" name="Qua" dataDxfId="1389"/>
    <tableColumn id="5" xr3:uid="{00000000-0010-0000-2100-000005000000}" name="Qui" dataDxfId="1388"/>
    <tableColumn id="6" xr3:uid="{00000000-0010-0000-2100-000006000000}" name="Sex" dataDxfId="1387"/>
    <tableColumn id="7" xr3:uid="{00000000-0010-0000-2100-000007000000}" name="Sab" dataDxfId="138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35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22000000}" name="Junho111" displayName="Junho111" ref="R16:X22" totalsRowShown="0" headerRowDxfId="1385" dataDxfId="1384" tableBorderDxfId="1383">
  <autoFilter ref="R16:X22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200-000001000000}" name="Dom" dataDxfId="1382"/>
    <tableColumn id="2" xr3:uid="{00000000-0010-0000-2200-000002000000}" name="Seg" dataDxfId="1381"/>
    <tableColumn id="3" xr3:uid="{00000000-0010-0000-2200-000003000000}" name="Ter" dataDxfId="1380"/>
    <tableColumn id="4" xr3:uid="{00000000-0010-0000-2200-000004000000}" name="Qua" dataDxfId="1379"/>
    <tableColumn id="5" xr3:uid="{00000000-0010-0000-2200-000005000000}" name="Qui" dataDxfId="1378"/>
    <tableColumn id="6" xr3:uid="{00000000-0010-0000-2200-000006000000}" name="Sex" dataDxfId="1377"/>
    <tableColumn id="7" xr3:uid="{00000000-0010-0000-2200-000007000000}" name="Sab" dataDxfId="137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02000000}" name="Março79" displayName="Março79" ref="R7:X13" totalsRowShown="0" headerRowDxfId="1704" dataDxfId="1703">
  <autoFilter ref="R7:X13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200-000001000000}" name="Dom" dataDxfId="1702"/>
    <tableColumn id="2" xr3:uid="{00000000-0010-0000-0200-000002000000}" name="Seg" dataDxfId="1701"/>
    <tableColumn id="3" xr3:uid="{00000000-0010-0000-0200-000003000000}" name="Ter" dataDxfId="1700"/>
    <tableColumn id="4" xr3:uid="{00000000-0010-0000-0200-000004000000}" name="Qua" dataDxfId="1699"/>
    <tableColumn id="5" xr3:uid="{00000000-0010-0000-0200-000005000000}" name="Qui" dataDxfId="1698"/>
    <tableColumn id="6" xr3:uid="{00000000-0010-0000-0200-000006000000}" name="Sex" dataDxfId="1697"/>
    <tableColumn id="7" xr3:uid="{00000000-0010-0000-0200-000007000000}" name="Sab" dataDxfId="169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36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23000000}" name="Julho112" displayName="Julho112" ref="B25:H31" totalsRowShown="0" headerRowDxfId="1375" dataDxfId="1374">
  <autoFilter ref="B25:H31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300-000001000000}" name="Dom" dataDxfId="1373"/>
    <tableColumn id="2" xr3:uid="{00000000-0010-0000-2300-000002000000}" name="Seg" dataDxfId="1372"/>
    <tableColumn id="3" xr3:uid="{00000000-0010-0000-2300-000003000000}" name="Ter" dataDxfId="1371"/>
    <tableColumn id="4" xr3:uid="{00000000-0010-0000-2300-000004000000}" name="Qua" dataDxfId="1370"/>
    <tableColumn id="5" xr3:uid="{00000000-0010-0000-2300-000005000000}" name="Qui" dataDxfId="1369"/>
    <tableColumn id="6" xr3:uid="{00000000-0010-0000-2300-000006000000}" name="Sex" dataDxfId="1368"/>
    <tableColumn id="7" xr3:uid="{00000000-0010-0000-2300-000007000000}" name="Sab" dataDxfId="136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37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24000000}" name="Janeiro113" displayName="Janeiro113" ref="B7:H13" totalsRowShown="0" headerRowDxfId="1354" dataDxfId="1353" tableBorderDxfId="1352">
  <autoFilter ref="B7:H13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400-000001000000}" name="Dom" dataDxfId="1351"/>
    <tableColumn id="2" xr3:uid="{00000000-0010-0000-2400-000002000000}" name="Seg" dataDxfId="1350"/>
    <tableColumn id="3" xr3:uid="{00000000-0010-0000-2400-000003000000}" name="Ter" dataDxfId="1349"/>
    <tableColumn id="4" xr3:uid="{00000000-0010-0000-2400-000004000000}" name="Qua" dataDxfId="1348"/>
    <tableColumn id="5" xr3:uid="{00000000-0010-0000-2400-000005000000}" name="Qui" dataDxfId="1347"/>
    <tableColumn id="6" xr3:uid="{00000000-0010-0000-2400-000006000000}" name="Sex" dataDxfId="1346"/>
    <tableColumn id="7" xr3:uid="{00000000-0010-0000-2400-000007000000}" name="Sab" dataDxfId="13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38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25000000}" name="Fevereiro114" displayName="Fevereiro114" ref="J7:P13" totalsRowShown="0" headerRowDxfId="1344" dataDxfId="1343">
  <autoFilter ref="J7:P13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500-000001000000}" name="Dom" dataDxfId="1342"/>
    <tableColumn id="2" xr3:uid="{00000000-0010-0000-2500-000002000000}" name="Seg" dataDxfId="1341"/>
    <tableColumn id="3" xr3:uid="{00000000-0010-0000-2500-000003000000}" name="Ter" dataDxfId="1340"/>
    <tableColumn id="4" xr3:uid="{00000000-0010-0000-2500-000004000000}" name="Qua" dataDxfId="1339"/>
    <tableColumn id="5" xr3:uid="{00000000-0010-0000-2500-000005000000}" name="Qui" dataDxfId="1338"/>
    <tableColumn id="6" xr3:uid="{00000000-0010-0000-2500-000006000000}" name="Sex" dataDxfId="1337"/>
    <tableColumn id="7" xr3:uid="{00000000-0010-0000-2500-000007000000}" name="Sab" dataDxfId="133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39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26000000}" name="Março115" displayName="Março115" ref="R7:X13" totalsRowShown="0" headerRowDxfId="1335" dataDxfId="1334">
  <autoFilter ref="R7:X13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600-000001000000}" name="Dom" dataDxfId="1333"/>
    <tableColumn id="2" xr3:uid="{00000000-0010-0000-2600-000002000000}" name="Seg" dataDxfId="1332"/>
    <tableColumn id="3" xr3:uid="{00000000-0010-0000-2600-000003000000}" name="Ter" dataDxfId="1331"/>
    <tableColumn id="4" xr3:uid="{00000000-0010-0000-2600-000004000000}" name="Qua" dataDxfId="1330"/>
    <tableColumn id="5" xr3:uid="{00000000-0010-0000-2600-000005000000}" name="Qui" dataDxfId="1329"/>
    <tableColumn id="6" xr3:uid="{00000000-0010-0000-2600-000006000000}" name="Sex" dataDxfId="1328"/>
    <tableColumn id="7" xr3:uid="{00000000-0010-0000-2600-000007000000}" name="Sab" dataDxfId="132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40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27000000}" name="Abril116" displayName="Abril116" ref="B16:H22" totalsRowShown="0" headerRowDxfId="1326" dataDxfId="1325">
  <autoFilter ref="B16:H22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700-000001000000}" name="Dom" dataDxfId="1324"/>
    <tableColumn id="2" xr3:uid="{00000000-0010-0000-2700-000002000000}" name="Seg" dataDxfId="1323"/>
    <tableColumn id="3" xr3:uid="{00000000-0010-0000-2700-000003000000}" name="Ter" dataDxfId="1322"/>
    <tableColumn id="4" xr3:uid="{00000000-0010-0000-2700-000004000000}" name="Qua" dataDxfId="1321"/>
    <tableColumn id="5" xr3:uid="{00000000-0010-0000-2700-000005000000}" name="Qui" dataDxfId="1320"/>
    <tableColumn id="6" xr3:uid="{00000000-0010-0000-2700-000006000000}" name="Sex" dataDxfId="1319"/>
    <tableColumn id="7" xr3:uid="{00000000-0010-0000-2700-000007000000}" name="Sab" dataDxfId="131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41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28000000}" name="Agosto117" displayName="Agosto117" ref="J25:P31" totalsRowShown="0" headerRowDxfId="1317" dataDxfId="1316">
  <autoFilter ref="J25:P31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800-000001000000}" name="Dom" dataDxfId="1315"/>
    <tableColumn id="2" xr3:uid="{00000000-0010-0000-2800-000002000000}" name="Seg" dataDxfId="1314"/>
    <tableColumn id="3" xr3:uid="{00000000-0010-0000-2800-000003000000}" name="Ter" dataDxfId="1313"/>
    <tableColumn id="4" xr3:uid="{00000000-0010-0000-2800-000004000000}" name="Qua" dataDxfId="1312"/>
    <tableColumn id="5" xr3:uid="{00000000-0010-0000-2800-000005000000}" name="Qui" dataDxfId="1311"/>
    <tableColumn id="6" xr3:uid="{00000000-0010-0000-2800-000006000000}" name="Sex" dataDxfId="1310"/>
    <tableColumn id="7" xr3:uid="{00000000-0010-0000-2800-000007000000}" name="Sab" dataDxfId="130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42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29000000}" name="Dezembro118" displayName="Dezembro118" ref="R34:X40" totalsRowShown="0" headerRowDxfId="1308" dataDxfId="1307">
  <autoFilter ref="R34:X40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900-000001000000}" name="Dom" dataDxfId="1306"/>
    <tableColumn id="2" xr3:uid="{00000000-0010-0000-2900-000002000000}" name="Seg" dataDxfId="1305"/>
    <tableColumn id="3" xr3:uid="{00000000-0010-0000-2900-000003000000}" name="Ter" dataDxfId="1304"/>
    <tableColumn id="4" xr3:uid="{00000000-0010-0000-2900-000004000000}" name="Qua" dataDxfId="1303"/>
    <tableColumn id="5" xr3:uid="{00000000-0010-0000-2900-000005000000}" name="Qui" dataDxfId="1302"/>
    <tableColumn id="6" xr3:uid="{00000000-0010-0000-2900-000006000000}" name="Sex" dataDxfId="1301"/>
    <tableColumn id="7" xr3:uid="{00000000-0010-0000-2900-000007000000}" name="Sab" dataDxfId="13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43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2A000000}" name="Novembro119" displayName="Novembro119" ref="J34:P40" totalsRowShown="0" headerRowDxfId="1299" dataDxfId="1298">
  <autoFilter ref="J34:P40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A00-000001000000}" name="Dom" dataDxfId="1297"/>
    <tableColumn id="2" xr3:uid="{00000000-0010-0000-2A00-000002000000}" name="Seg" dataDxfId="1296"/>
    <tableColumn id="3" xr3:uid="{00000000-0010-0000-2A00-000003000000}" name="Ter" dataDxfId="1295"/>
    <tableColumn id="4" xr3:uid="{00000000-0010-0000-2A00-000004000000}" name="Qua" dataDxfId="1294"/>
    <tableColumn id="5" xr3:uid="{00000000-0010-0000-2A00-000005000000}" name="Qui" dataDxfId="1293"/>
    <tableColumn id="6" xr3:uid="{00000000-0010-0000-2A00-000006000000}" name="Sex" dataDxfId="1292"/>
    <tableColumn id="7" xr3:uid="{00000000-0010-0000-2A00-000007000000}" name="Sab" dataDxfId="12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44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2B000000}" name="Outubro120" displayName="Outubro120" ref="B34:H40" totalsRowShown="0" headerRowDxfId="1290" dataDxfId="1289">
  <autoFilter ref="B34:H40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B00-000001000000}" name="Dom" dataDxfId="1288"/>
    <tableColumn id="2" xr3:uid="{00000000-0010-0000-2B00-000002000000}" name="Seg" dataDxfId="1287"/>
    <tableColumn id="3" xr3:uid="{00000000-0010-0000-2B00-000003000000}" name="Ter" dataDxfId="1286"/>
    <tableColumn id="4" xr3:uid="{00000000-0010-0000-2B00-000004000000}" name="Qua" dataDxfId="1285"/>
    <tableColumn id="5" xr3:uid="{00000000-0010-0000-2B00-000005000000}" name="Qui" dataDxfId="1284"/>
    <tableColumn id="6" xr3:uid="{00000000-0010-0000-2B00-000006000000}" name="Sex" dataDxfId="1283"/>
    <tableColumn id="7" xr3:uid="{00000000-0010-0000-2B00-000007000000}" name="Sab" dataDxfId="128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45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2C000000}" name="Setembro121" displayName="Setembro121" ref="R25:X31" totalsRowShown="0" headerRowDxfId="1281" dataDxfId="1280">
  <autoFilter ref="R25:X31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C00-000001000000}" name="Dom" dataDxfId="1279"/>
    <tableColumn id="2" xr3:uid="{00000000-0010-0000-2C00-000002000000}" name="Seg" dataDxfId="1278"/>
    <tableColumn id="3" xr3:uid="{00000000-0010-0000-2C00-000003000000}" name="Ter" dataDxfId="1277"/>
    <tableColumn id="4" xr3:uid="{00000000-0010-0000-2C00-000004000000}" name="Qua" dataDxfId="1276"/>
    <tableColumn id="5" xr3:uid="{00000000-0010-0000-2C00-000005000000}" name="Qui" dataDxfId="1275"/>
    <tableColumn id="6" xr3:uid="{00000000-0010-0000-2C00-000006000000}" name="Sex" dataDxfId="1274"/>
    <tableColumn id="7" xr3:uid="{00000000-0010-0000-2C00-000007000000}" name="Sab" dataDxfId="127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03000000}" name="April80" displayName="April80" ref="B16:H22" totalsRowShown="0" headerRowDxfId="1695" dataDxfId="1694">
  <autoFilter ref="B16:H22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300-000001000000}" name="Dom" dataDxfId="1693"/>
    <tableColumn id="2" xr3:uid="{00000000-0010-0000-0300-000002000000}" name="Seg" dataDxfId="1692"/>
    <tableColumn id="3" xr3:uid="{00000000-0010-0000-0300-000003000000}" name="Ter" dataDxfId="1691"/>
    <tableColumn id="4" xr3:uid="{00000000-0010-0000-0300-000004000000}" name="Qua" dataDxfId="1690"/>
    <tableColumn id="5" xr3:uid="{00000000-0010-0000-0300-000005000000}" name="Qui" dataDxfId="1689"/>
    <tableColumn id="6" xr3:uid="{00000000-0010-0000-0300-000006000000}" name="Sex" dataDxfId="1688"/>
    <tableColumn id="7" xr3:uid="{00000000-0010-0000-0300-000007000000}" name="Sab" dataDxfId="16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46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2D000000}" name="Maio_122" displayName="Maio_122" ref="J16:P22" totalsRowShown="0" headerRowDxfId="1272" dataDxfId="1271" tableBorderDxfId="1270">
  <autoFilter ref="J16:P22" xr:uid="{00000000-0009-0000-0100-00007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D00-000001000000}" name="Dom" dataDxfId="1269"/>
    <tableColumn id="2" xr3:uid="{00000000-0010-0000-2D00-000002000000}" name="Seg" dataDxfId="1268"/>
    <tableColumn id="3" xr3:uid="{00000000-0010-0000-2D00-000003000000}" name="Ter" dataDxfId="1267"/>
    <tableColumn id="4" xr3:uid="{00000000-0010-0000-2D00-000004000000}" name="Qua" dataDxfId="1266"/>
    <tableColumn id="5" xr3:uid="{00000000-0010-0000-2D00-000005000000}" name="Qui" dataDxfId="1265"/>
    <tableColumn id="6" xr3:uid="{00000000-0010-0000-2D00-000006000000}" name="Sex" dataDxfId="1264"/>
    <tableColumn id="7" xr3:uid="{00000000-0010-0000-2D00-000007000000}" name="Sab" dataDxfId="126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47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2E000000}" name="Junho123" displayName="Junho123" ref="R16:X22" totalsRowShown="0" headerRowDxfId="1262" dataDxfId="1261" tableBorderDxfId="1260">
  <autoFilter ref="R16:X22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E00-000001000000}" name="Dom" dataDxfId="1259"/>
    <tableColumn id="2" xr3:uid="{00000000-0010-0000-2E00-000002000000}" name="Seg" dataDxfId="1258"/>
    <tableColumn id="3" xr3:uid="{00000000-0010-0000-2E00-000003000000}" name="Ter" dataDxfId="1257"/>
    <tableColumn id="4" xr3:uid="{00000000-0010-0000-2E00-000004000000}" name="Qua" dataDxfId="1256"/>
    <tableColumn id="5" xr3:uid="{00000000-0010-0000-2E00-000005000000}" name="Qui" dataDxfId="1255"/>
    <tableColumn id="6" xr3:uid="{00000000-0010-0000-2E00-000006000000}" name="Sex" dataDxfId="1254"/>
    <tableColumn id="7" xr3:uid="{00000000-0010-0000-2E00-000007000000}" name="Sab" dataDxfId="125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48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F000000}" name="Julho124" displayName="Julho124" ref="B25:H31" totalsRowShown="0" headerRowDxfId="1252" dataDxfId="1251">
  <autoFilter ref="B25:H31" xr:uid="{00000000-0009-0000-0100-00007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2F00-000001000000}" name="Dom" dataDxfId="1250"/>
    <tableColumn id="2" xr3:uid="{00000000-0010-0000-2F00-000002000000}" name="Seg" dataDxfId="1249"/>
    <tableColumn id="3" xr3:uid="{00000000-0010-0000-2F00-000003000000}" name="Ter" dataDxfId="1248"/>
    <tableColumn id="4" xr3:uid="{00000000-0010-0000-2F00-000004000000}" name="Qua" dataDxfId="1247"/>
    <tableColumn id="5" xr3:uid="{00000000-0010-0000-2F00-000005000000}" name="Qui" dataDxfId="1246"/>
    <tableColumn id="6" xr3:uid="{00000000-0010-0000-2F00-000006000000}" name="Sex" dataDxfId="1245"/>
    <tableColumn id="7" xr3:uid="{00000000-0010-0000-2F00-000007000000}" name="Sab" dataDxfId="124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49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30000000}" name="Janeiro125" displayName="Janeiro125" ref="B7:H13" totalsRowShown="0" headerRowDxfId="1231" dataDxfId="1230" tableBorderDxfId="1229">
  <autoFilter ref="B7:H13" xr:uid="{00000000-0009-0000-0100-00007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000-000001000000}" name="Dom" dataDxfId="1228"/>
    <tableColumn id="2" xr3:uid="{00000000-0010-0000-3000-000002000000}" name="Seg" dataDxfId="1227"/>
    <tableColumn id="3" xr3:uid="{00000000-0010-0000-3000-000003000000}" name="Ter" dataDxfId="1226"/>
    <tableColumn id="4" xr3:uid="{00000000-0010-0000-3000-000004000000}" name="Qua" dataDxfId="1225"/>
    <tableColumn id="5" xr3:uid="{00000000-0010-0000-3000-000005000000}" name="Qui" dataDxfId="1224"/>
    <tableColumn id="6" xr3:uid="{00000000-0010-0000-3000-000006000000}" name="Sex" dataDxfId="1223"/>
    <tableColumn id="7" xr3:uid="{00000000-0010-0000-3000-000007000000}" name="Sab" dataDxfId="122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50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31000000}" name="Fevereiro126" displayName="Fevereiro126" ref="J7:P13" totalsRowShown="0" headerRowDxfId="1221" dataDxfId="1220">
  <autoFilter ref="J7:P13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100-000001000000}" name="Dom" dataDxfId="1219"/>
    <tableColumn id="2" xr3:uid="{00000000-0010-0000-3100-000002000000}" name="Seg" dataDxfId="1218"/>
    <tableColumn id="3" xr3:uid="{00000000-0010-0000-3100-000003000000}" name="Ter" dataDxfId="1217"/>
    <tableColumn id="4" xr3:uid="{00000000-0010-0000-3100-000004000000}" name="Qua" dataDxfId="1216"/>
    <tableColumn id="5" xr3:uid="{00000000-0010-0000-3100-000005000000}" name="Qui" dataDxfId="1215"/>
    <tableColumn id="6" xr3:uid="{00000000-0010-0000-3100-000006000000}" name="Sex" dataDxfId="1214"/>
    <tableColumn id="7" xr3:uid="{00000000-0010-0000-3100-000007000000}" name="Sab" dataDxfId="121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5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32000000}" name="Março127" displayName="Março127" ref="R7:X13" totalsRowShown="0" headerRowDxfId="1212" dataDxfId="1211">
  <autoFilter ref="R7:X13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200-000001000000}" name="Dom" dataDxfId="1210"/>
    <tableColumn id="2" xr3:uid="{00000000-0010-0000-3200-000002000000}" name="Seg" dataDxfId="1209"/>
    <tableColumn id="3" xr3:uid="{00000000-0010-0000-3200-000003000000}" name="Ter" dataDxfId="1208"/>
    <tableColumn id="4" xr3:uid="{00000000-0010-0000-3200-000004000000}" name="Qua" dataDxfId="1207"/>
    <tableColumn id="5" xr3:uid="{00000000-0010-0000-3200-000005000000}" name="Qui" dataDxfId="1206"/>
    <tableColumn id="6" xr3:uid="{00000000-0010-0000-3200-000006000000}" name="Sex" dataDxfId="1205"/>
    <tableColumn id="7" xr3:uid="{00000000-0010-0000-3200-000007000000}" name="Sab" dataDxfId="120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5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33000000}" name="Abril128" displayName="Abril128" ref="B16:H22" totalsRowShown="0" headerRowDxfId="1203" dataDxfId="1202">
  <autoFilter ref="B16:H2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300-000001000000}" name="Dom" dataDxfId="1201"/>
    <tableColumn id="2" xr3:uid="{00000000-0010-0000-3300-000002000000}" name="Seg" dataDxfId="1200"/>
    <tableColumn id="3" xr3:uid="{00000000-0010-0000-3300-000003000000}" name="Ter" dataDxfId="1199"/>
    <tableColumn id="4" xr3:uid="{00000000-0010-0000-3300-000004000000}" name="Qua" dataDxfId="1198"/>
    <tableColumn id="5" xr3:uid="{00000000-0010-0000-3300-000005000000}" name="Qui" dataDxfId="1197"/>
    <tableColumn id="6" xr3:uid="{00000000-0010-0000-3300-000006000000}" name="Sex" dataDxfId="1196"/>
    <tableColumn id="7" xr3:uid="{00000000-0010-0000-3300-000007000000}" name="Sab" dataDxfId="119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5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34000000}" name="Agosto129" displayName="Agosto129" ref="J25:P31" headerRowDxfId="1194" dataDxfId="1193">
  <autoFilter ref="J25:P31" xr:uid="{00000000-0009-0000-0100-00008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400-000001000000}" name="Dom" totalsRowLabel="Total" dataDxfId="1192" totalsRowDxfId="1191"/>
    <tableColumn id="2" xr3:uid="{00000000-0010-0000-3400-000002000000}" name="Seg" dataDxfId="1190" totalsRowDxfId="1189"/>
    <tableColumn id="3" xr3:uid="{00000000-0010-0000-3400-000003000000}" name="Ter" dataDxfId="1188" totalsRowDxfId="1187"/>
    <tableColumn id="4" xr3:uid="{00000000-0010-0000-3400-000004000000}" name="Qua" dataDxfId="1186" totalsRowDxfId="1185"/>
    <tableColumn id="5" xr3:uid="{00000000-0010-0000-3400-000005000000}" name="Qui" dataDxfId="1184" totalsRowDxfId="1183"/>
    <tableColumn id="6" xr3:uid="{00000000-0010-0000-3400-000006000000}" name="Sex" dataDxfId="1182" totalsRowDxfId="1181"/>
    <tableColumn id="7" xr3:uid="{00000000-0010-0000-3400-000007000000}" name="Sab" totalsRowFunction="count" dataDxfId="1180" totalsRowDxfId="117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54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35000000}" name="Dezembro130" displayName="Dezembro130" ref="R34:X40" totalsRowShown="0" headerRowDxfId="1178" dataDxfId="1177">
  <autoFilter ref="R34:X40" xr:uid="{00000000-0009-0000-0100-00008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500-000001000000}" name="Dom" dataDxfId="1176"/>
    <tableColumn id="2" xr3:uid="{00000000-0010-0000-3500-000002000000}" name="Seg" dataDxfId="1175"/>
    <tableColumn id="3" xr3:uid="{00000000-0010-0000-3500-000003000000}" name="Ter" dataDxfId="1174"/>
    <tableColumn id="4" xr3:uid="{00000000-0010-0000-3500-000004000000}" name="Qua" dataDxfId="1173"/>
    <tableColumn id="5" xr3:uid="{00000000-0010-0000-3500-000005000000}" name="Qui" dataDxfId="1172"/>
    <tableColumn id="6" xr3:uid="{00000000-0010-0000-3500-000006000000}" name="Sex" dataDxfId="1171"/>
    <tableColumn id="7" xr3:uid="{00000000-0010-0000-3500-000007000000}" name="Sab" dataDxfId="117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5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04000000}" name="Agosto81" displayName="Agosto81" ref="J25:P31" totalsRowShown="0" headerRowDxfId="1686" dataDxfId="1685">
  <autoFilter ref="J25:P31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400-000001000000}" name="Dom" dataDxfId="1684"/>
    <tableColumn id="2" xr3:uid="{00000000-0010-0000-0400-000002000000}" name="Seg" dataDxfId="1683"/>
    <tableColumn id="3" xr3:uid="{00000000-0010-0000-0400-000003000000}" name="Ter" dataDxfId="1682"/>
    <tableColumn id="4" xr3:uid="{00000000-0010-0000-0400-000004000000}" name="Qua" dataDxfId="1681"/>
    <tableColumn id="5" xr3:uid="{00000000-0010-0000-0400-000005000000}" name="Qui" dataDxfId="1680"/>
    <tableColumn id="6" xr3:uid="{00000000-0010-0000-0400-000006000000}" name="Sex" dataDxfId="1679"/>
    <tableColumn id="7" xr3:uid="{00000000-0010-0000-0400-000007000000}" name="Sab" dataDxfId="167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55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36000000}" name="Novembro131" displayName="Novembro131" ref="J34:P40" totalsRowShown="0" headerRowDxfId="1169" dataDxfId="1168">
  <autoFilter ref="J34:P40" xr:uid="{00000000-0009-0000-0100-00008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600-000001000000}" name="Dom" dataDxfId="1167"/>
    <tableColumn id="2" xr3:uid="{00000000-0010-0000-3600-000002000000}" name="Seg" dataDxfId="1166"/>
    <tableColumn id="3" xr3:uid="{00000000-0010-0000-3600-000003000000}" name="Ter" dataDxfId="1165"/>
    <tableColumn id="4" xr3:uid="{00000000-0010-0000-3600-000004000000}" name="Qua" dataDxfId="1164"/>
    <tableColumn id="5" xr3:uid="{00000000-0010-0000-3600-000005000000}" name="Qui" dataDxfId="1163"/>
    <tableColumn id="6" xr3:uid="{00000000-0010-0000-3600-000006000000}" name="Sex" dataDxfId="1162"/>
    <tableColumn id="7" xr3:uid="{00000000-0010-0000-3600-000007000000}" name="Sab" dataDxfId="116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56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37000000}" name="Outubro132" displayName="Outubro132" ref="B34:H40" totalsRowShown="0" headerRowDxfId="1160" dataDxfId="1159">
  <autoFilter ref="B34:H40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700-000001000000}" name="Dom" dataDxfId="1158"/>
    <tableColumn id="2" xr3:uid="{00000000-0010-0000-3700-000002000000}" name="Seg" dataDxfId="1157"/>
    <tableColumn id="3" xr3:uid="{00000000-0010-0000-3700-000003000000}" name="Ter" dataDxfId="1156"/>
    <tableColumn id="4" xr3:uid="{00000000-0010-0000-3700-000004000000}" name="Qua" dataDxfId="1155"/>
    <tableColumn id="5" xr3:uid="{00000000-0010-0000-3700-000005000000}" name="Qui" dataDxfId="1154"/>
    <tableColumn id="6" xr3:uid="{00000000-0010-0000-3700-000006000000}" name="Sex" dataDxfId="1153"/>
    <tableColumn id="7" xr3:uid="{00000000-0010-0000-3700-000007000000}" name="Sab" dataDxfId="115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57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38000000}" name="Setembro133" displayName="Setembro133" ref="R25:X31" totalsRowShown="0" headerRowDxfId="1151" dataDxfId="1150">
  <autoFilter ref="R25:X31" xr:uid="{00000000-0009-0000-0100-00008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800-000001000000}" name="Dom" dataDxfId="1149"/>
    <tableColumn id="2" xr3:uid="{00000000-0010-0000-3800-000002000000}" name="Seg" dataDxfId="1148"/>
    <tableColumn id="3" xr3:uid="{00000000-0010-0000-3800-000003000000}" name="Ter" dataDxfId="1147"/>
    <tableColumn id="4" xr3:uid="{00000000-0010-0000-3800-000004000000}" name="Qua" dataDxfId="1146"/>
    <tableColumn id="5" xr3:uid="{00000000-0010-0000-3800-000005000000}" name="Qui" dataDxfId="1145"/>
    <tableColumn id="6" xr3:uid="{00000000-0010-0000-3800-000006000000}" name="Sex" dataDxfId="1144"/>
    <tableColumn id="7" xr3:uid="{00000000-0010-0000-3800-000007000000}" name="Sab" dataDxfId="114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58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39000000}" name="Maio_134" displayName="Maio_134" ref="J16:P22" totalsRowShown="0" headerRowDxfId="1142" dataDxfId="1141" tableBorderDxfId="1140">
  <autoFilter ref="J16:P22" xr:uid="{00000000-0009-0000-0100-00008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900-000001000000}" name="Dom" dataDxfId="1139"/>
    <tableColumn id="2" xr3:uid="{00000000-0010-0000-3900-000002000000}" name="Seg" dataDxfId="1138"/>
    <tableColumn id="3" xr3:uid="{00000000-0010-0000-3900-000003000000}" name="Ter" dataDxfId="1137"/>
    <tableColumn id="4" xr3:uid="{00000000-0010-0000-3900-000004000000}" name="Qua" dataDxfId="1136"/>
    <tableColumn id="5" xr3:uid="{00000000-0010-0000-3900-000005000000}" name="Qui" dataDxfId="1135"/>
    <tableColumn id="6" xr3:uid="{00000000-0010-0000-3900-000006000000}" name="Sex" dataDxfId="1134"/>
    <tableColumn id="7" xr3:uid="{00000000-0010-0000-3900-000007000000}" name="Sab" dataDxfId="113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59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3A000000}" name="Junho135" displayName="Junho135" ref="R16:X22" totalsRowShown="0" headerRowDxfId="1132" dataDxfId="1131" tableBorderDxfId="1130">
  <autoFilter ref="R16:X22" xr:uid="{00000000-0009-0000-0100-00008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A00-000001000000}" name="Dom" dataDxfId="1129"/>
    <tableColumn id="2" xr3:uid="{00000000-0010-0000-3A00-000002000000}" name="Seg" dataDxfId="1128"/>
    <tableColumn id="3" xr3:uid="{00000000-0010-0000-3A00-000003000000}" name="Ter" dataDxfId="1127"/>
    <tableColumn id="4" xr3:uid="{00000000-0010-0000-3A00-000004000000}" name="Qua" dataDxfId="1126"/>
    <tableColumn id="5" xr3:uid="{00000000-0010-0000-3A00-000005000000}" name="Qui" dataDxfId="1125"/>
    <tableColumn id="6" xr3:uid="{00000000-0010-0000-3A00-000006000000}" name="Sex" dataDxfId="1124"/>
    <tableColumn id="7" xr3:uid="{00000000-0010-0000-3A00-000007000000}" name="Sab" dataDxfId="11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60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3B000000}" name="Julho136" displayName="Julho136" ref="B25:H31" totalsRowShown="0" headerRowDxfId="1122" dataDxfId="1121">
  <autoFilter ref="B25:H31" xr:uid="{00000000-0009-0000-0100-00008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B00-000001000000}" name="Dom" dataDxfId="1120"/>
    <tableColumn id="2" xr3:uid="{00000000-0010-0000-3B00-000002000000}" name="Seg" dataDxfId="1119"/>
    <tableColumn id="3" xr3:uid="{00000000-0010-0000-3B00-000003000000}" name="Ter" dataDxfId="1118"/>
    <tableColumn id="4" xr3:uid="{00000000-0010-0000-3B00-000004000000}" name="Qua" dataDxfId="1117"/>
    <tableColumn id="5" xr3:uid="{00000000-0010-0000-3B00-000005000000}" name="Qui" dataDxfId="1116"/>
    <tableColumn id="6" xr3:uid="{00000000-0010-0000-3B00-000006000000}" name="Sex" dataDxfId="1115"/>
    <tableColumn id="7" xr3:uid="{00000000-0010-0000-3B00-000007000000}" name="Sab" dataDxfId="11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6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3C000000}" name="Janeiro137" displayName="Janeiro137" ref="B7:H13" totalsRowShown="0" headerRowDxfId="1101" dataDxfId="1100" tableBorderDxfId="1099">
  <autoFilter ref="B7:H13" xr:uid="{00000000-0009-0000-0100-00008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C00-000001000000}" name="Dom" dataDxfId="1098"/>
    <tableColumn id="2" xr3:uid="{00000000-0010-0000-3C00-000002000000}" name="Seg" dataDxfId="1097"/>
    <tableColumn id="3" xr3:uid="{00000000-0010-0000-3C00-000003000000}" name="Ter" dataDxfId="1096"/>
    <tableColumn id="4" xr3:uid="{00000000-0010-0000-3C00-000004000000}" name="Qua" dataDxfId="1095"/>
    <tableColumn id="5" xr3:uid="{00000000-0010-0000-3C00-000005000000}" name="Qui" dataDxfId="1094"/>
    <tableColumn id="6" xr3:uid="{00000000-0010-0000-3C00-000006000000}" name="Sex" dataDxfId="1093"/>
    <tableColumn id="7" xr3:uid="{00000000-0010-0000-3C00-000007000000}" name="Sab" dataDxfId="109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6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3D000000}" name="Fevereiro138" displayName="Fevereiro138" ref="J7:P13" totalsRowShown="0" headerRowDxfId="1091" dataDxfId="1090">
  <autoFilter ref="J7:P13" xr:uid="{00000000-0009-0000-0100-00008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D00-000001000000}" name="Dom" dataDxfId="1089"/>
    <tableColumn id="2" xr3:uid="{00000000-0010-0000-3D00-000002000000}" name="Seg" dataDxfId="1088"/>
    <tableColumn id="3" xr3:uid="{00000000-0010-0000-3D00-000003000000}" name="Ter" dataDxfId="1087"/>
    <tableColumn id="4" xr3:uid="{00000000-0010-0000-3D00-000004000000}" name="Qua" dataDxfId="1086"/>
    <tableColumn id="5" xr3:uid="{00000000-0010-0000-3D00-000005000000}" name="Qui" dataDxfId="1085"/>
    <tableColumn id="6" xr3:uid="{00000000-0010-0000-3D00-000006000000}" name="Sex" dataDxfId="1084"/>
    <tableColumn id="7" xr3:uid="{00000000-0010-0000-3D00-000007000000}" name="Sab" dataDxfId="108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6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3E000000}" name="Março139" displayName="Março139" ref="R7:X13" totalsRowShown="0" headerRowDxfId="1082" dataDxfId="1081">
  <autoFilter ref="R7:X13" xr:uid="{00000000-0009-0000-0100-00008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E00-000001000000}" name="Dom" dataDxfId="1080"/>
    <tableColumn id="2" xr3:uid="{00000000-0010-0000-3E00-000002000000}" name="Seg" dataDxfId="1079"/>
    <tableColumn id="3" xr3:uid="{00000000-0010-0000-3E00-000003000000}" name="Ter" dataDxfId="1078"/>
    <tableColumn id="4" xr3:uid="{00000000-0010-0000-3E00-000004000000}" name="Qua" dataDxfId="1077"/>
    <tableColumn id="5" xr3:uid="{00000000-0010-0000-3E00-000005000000}" name="Qui" dataDxfId="1076"/>
    <tableColumn id="6" xr3:uid="{00000000-0010-0000-3E00-000006000000}" name="Sex" dataDxfId="1075"/>
    <tableColumn id="7" xr3:uid="{00000000-0010-0000-3E00-000007000000}" name="Sab" dataDxfId="107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6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3F000000}" name="Abril140" displayName="Abril140" ref="B16:H22" totalsRowShown="0" headerRowDxfId="1073" dataDxfId="1072">
  <autoFilter ref="B16:H22" xr:uid="{00000000-0009-0000-0100-00008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3F00-000001000000}" name="Dom" dataDxfId="1071"/>
    <tableColumn id="2" xr3:uid="{00000000-0010-0000-3F00-000002000000}" name="Seg" dataDxfId="1070"/>
    <tableColumn id="3" xr3:uid="{00000000-0010-0000-3F00-000003000000}" name="Ter" dataDxfId="1069"/>
    <tableColumn id="4" xr3:uid="{00000000-0010-0000-3F00-000004000000}" name="Qua" dataDxfId="1068"/>
    <tableColumn id="5" xr3:uid="{00000000-0010-0000-3F00-000005000000}" name="Qui" dataDxfId="1067"/>
    <tableColumn id="6" xr3:uid="{00000000-0010-0000-3F00-000006000000}" name="Sex" dataDxfId="1066"/>
    <tableColumn id="7" xr3:uid="{00000000-0010-0000-3F00-000007000000}" name="Sab" dataDxfId="106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6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05000000}" name="Dezembro82" displayName="Dezembro82" ref="R34:X40" totalsRowShown="0" headerRowDxfId="1677" dataDxfId="1676">
  <autoFilter ref="R34:X40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500-000001000000}" name="Dom" dataDxfId="1675"/>
    <tableColumn id="2" xr3:uid="{00000000-0010-0000-0500-000002000000}" name="Seg" dataDxfId="1674"/>
    <tableColumn id="3" xr3:uid="{00000000-0010-0000-0500-000003000000}" name="Ter" dataDxfId="1673"/>
    <tableColumn id="4" xr3:uid="{00000000-0010-0000-0500-000004000000}" name="Qua" dataDxfId="1672"/>
    <tableColumn id="5" xr3:uid="{00000000-0010-0000-0500-000005000000}" name="Qui" dataDxfId="1671"/>
    <tableColumn id="6" xr3:uid="{00000000-0010-0000-0500-000006000000}" name="Sex" dataDxfId="1670"/>
    <tableColumn id="7" xr3:uid="{00000000-0010-0000-0500-000007000000}" name="Sab" dataDxfId="166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65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40000000}" name="Agosto141" displayName="Agosto141" ref="J25:P31" totalsRowShown="0" headerRowDxfId="1064" dataDxfId="1063">
  <autoFilter ref="J25:P31" xr:uid="{00000000-0009-0000-0100-00008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000-000001000000}" name="Dom" dataDxfId="1062"/>
    <tableColumn id="2" xr3:uid="{00000000-0010-0000-4000-000002000000}" name="Seg" dataDxfId="1061"/>
    <tableColumn id="3" xr3:uid="{00000000-0010-0000-4000-000003000000}" name="Ter" dataDxfId="1060"/>
    <tableColumn id="4" xr3:uid="{00000000-0010-0000-4000-000004000000}" name="Qua" dataDxfId="1059"/>
    <tableColumn id="5" xr3:uid="{00000000-0010-0000-4000-000005000000}" name="Qui" dataDxfId="1058"/>
    <tableColumn id="6" xr3:uid="{00000000-0010-0000-4000-000006000000}" name="Sex" dataDxfId="1057"/>
    <tableColumn id="7" xr3:uid="{00000000-0010-0000-4000-000007000000}" name="Sab" dataDxfId="105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66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41000000}" name="Dezembro142" displayName="Dezembro142" ref="R34:X40" totalsRowShown="0" headerRowDxfId="1055" dataDxfId="1054">
  <autoFilter ref="R34:X40" xr:uid="{00000000-0009-0000-0100-00008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100-000001000000}" name="Dom" dataDxfId="1053"/>
    <tableColumn id="2" xr3:uid="{00000000-0010-0000-4100-000002000000}" name="Seg" dataDxfId="1052"/>
    <tableColumn id="3" xr3:uid="{00000000-0010-0000-4100-000003000000}" name="Ter" dataDxfId="1051"/>
    <tableColumn id="4" xr3:uid="{00000000-0010-0000-4100-000004000000}" name="Qua" dataDxfId="1050"/>
    <tableColumn id="5" xr3:uid="{00000000-0010-0000-4100-000005000000}" name="Qui" dataDxfId="1049"/>
    <tableColumn id="6" xr3:uid="{00000000-0010-0000-4100-000006000000}" name="Sex" dataDxfId="1048"/>
    <tableColumn id="7" xr3:uid="{00000000-0010-0000-4100-000007000000}" name="Sab" dataDxfId="104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67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42000000}" name="Novembro143" displayName="Novembro143" ref="J34:P40" totalsRowShown="0" headerRowDxfId="1046" dataDxfId="1045">
  <autoFilter ref="J34:P40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200-000001000000}" name="Dom" dataDxfId="1044"/>
    <tableColumn id="2" xr3:uid="{00000000-0010-0000-4200-000002000000}" name="Seg" dataDxfId="1043"/>
    <tableColumn id="3" xr3:uid="{00000000-0010-0000-4200-000003000000}" name="Ter" dataDxfId="1042"/>
    <tableColumn id="4" xr3:uid="{00000000-0010-0000-4200-000004000000}" name="Qua" dataDxfId="1041"/>
    <tableColumn id="5" xr3:uid="{00000000-0010-0000-4200-000005000000}" name="Qui" dataDxfId="1040"/>
    <tableColumn id="6" xr3:uid="{00000000-0010-0000-4200-000006000000}" name="Sex" dataDxfId="1039"/>
    <tableColumn id="7" xr3:uid="{00000000-0010-0000-4200-000007000000}" name="Sab" dataDxfId="103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68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43000000}" name="Outubro144" displayName="Outubro144" ref="B34:H40" totalsRowShown="0" headerRowDxfId="1037" dataDxfId="1036">
  <autoFilter ref="B34:H40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300-000001000000}" name="Dom" dataDxfId="1035"/>
    <tableColumn id="2" xr3:uid="{00000000-0010-0000-4300-000002000000}" name="Seg" dataDxfId="1034"/>
    <tableColumn id="3" xr3:uid="{00000000-0010-0000-4300-000003000000}" name="Ter" dataDxfId="1033"/>
    <tableColumn id="4" xr3:uid="{00000000-0010-0000-4300-000004000000}" name="Qua" dataDxfId="1032"/>
    <tableColumn id="5" xr3:uid="{00000000-0010-0000-4300-000005000000}" name="Qui" dataDxfId="1031"/>
    <tableColumn id="6" xr3:uid="{00000000-0010-0000-4300-000006000000}" name="Sex" dataDxfId="1030"/>
    <tableColumn id="7" xr3:uid="{00000000-0010-0000-4300-000007000000}" name="Sab" dataDxfId="102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69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44000000}" name="Setembro145" displayName="Setembro145" ref="R25:X31" totalsRowShown="0" headerRowDxfId="1028" dataDxfId="1027">
  <autoFilter ref="R25:X31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400-000001000000}" name="Dom" dataDxfId="1026"/>
    <tableColumn id="2" xr3:uid="{00000000-0010-0000-4400-000002000000}" name="Seg" dataDxfId="1025"/>
    <tableColumn id="3" xr3:uid="{00000000-0010-0000-4400-000003000000}" name="Ter" dataDxfId="1024"/>
    <tableColumn id="4" xr3:uid="{00000000-0010-0000-4400-000004000000}" name="Qua" dataDxfId="1023"/>
    <tableColumn id="5" xr3:uid="{00000000-0010-0000-4400-000005000000}" name="Qui" dataDxfId="1022"/>
    <tableColumn id="6" xr3:uid="{00000000-0010-0000-4400-000006000000}" name="Sex" dataDxfId="1021"/>
    <tableColumn id="7" xr3:uid="{00000000-0010-0000-4400-000007000000}" name="Sab" dataDxfId="102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70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45000000}" name="Maio_146" displayName="Maio_146" ref="J16:P22" totalsRowShown="0" headerRowDxfId="1019" dataDxfId="1018" tableBorderDxfId="1017">
  <autoFilter ref="J16:P22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500-000001000000}" name="Dom" dataDxfId="1016"/>
    <tableColumn id="2" xr3:uid="{00000000-0010-0000-4500-000002000000}" name="Seg" dataDxfId="1015"/>
    <tableColumn id="3" xr3:uid="{00000000-0010-0000-4500-000003000000}" name="Ter" dataDxfId="1014"/>
    <tableColumn id="4" xr3:uid="{00000000-0010-0000-4500-000004000000}" name="Qua" dataDxfId="1013"/>
    <tableColumn id="5" xr3:uid="{00000000-0010-0000-4500-000005000000}" name="Qui" dataDxfId="1012"/>
    <tableColumn id="6" xr3:uid="{00000000-0010-0000-4500-000006000000}" name="Sex" dataDxfId="1011"/>
    <tableColumn id="7" xr3:uid="{00000000-0010-0000-4500-000007000000}" name="Sab" dataDxfId="101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7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46000000}" name="Junho147" displayName="Junho147" ref="R16:X22" totalsRowShown="0" headerRowDxfId="1009" dataDxfId="1008" tableBorderDxfId="1007">
  <autoFilter ref="R16:X22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600-000001000000}" name="Dom" dataDxfId="1006"/>
    <tableColumn id="2" xr3:uid="{00000000-0010-0000-4600-000002000000}" name="Seg" dataDxfId="1005"/>
    <tableColumn id="3" xr3:uid="{00000000-0010-0000-4600-000003000000}" name="Ter" dataDxfId="1004"/>
    <tableColumn id="4" xr3:uid="{00000000-0010-0000-4600-000004000000}" name="Qua" dataDxfId="1003"/>
    <tableColumn id="5" xr3:uid="{00000000-0010-0000-4600-000005000000}" name="Qui" dataDxfId="1002"/>
    <tableColumn id="6" xr3:uid="{00000000-0010-0000-4600-000006000000}" name="Sex" dataDxfId="1001"/>
    <tableColumn id="7" xr3:uid="{00000000-0010-0000-4600-000007000000}" name="Sab" dataDxfId="100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7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47000000}" name="Julho148" displayName="Julho148" ref="B25:H31" totalsRowShown="0" headerRowDxfId="999" dataDxfId="998">
  <autoFilter ref="B25:H31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700-000001000000}" name="Dom" dataDxfId="997"/>
    <tableColumn id="2" xr3:uid="{00000000-0010-0000-4700-000002000000}" name="Seg" dataDxfId="996"/>
    <tableColumn id="3" xr3:uid="{00000000-0010-0000-4700-000003000000}" name="Ter" dataDxfId="995"/>
    <tableColumn id="4" xr3:uid="{00000000-0010-0000-4700-000004000000}" name="Qua" dataDxfId="994"/>
    <tableColumn id="5" xr3:uid="{00000000-0010-0000-4700-000005000000}" name="Qui" dataDxfId="993"/>
    <tableColumn id="6" xr3:uid="{00000000-0010-0000-4700-000006000000}" name="Sex" dataDxfId="992"/>
    <tableColumn id="7" xr3:uid="{00000000-0010-0000-4700-000007000000}" name="Sab" dataDxfId="99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7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48000000}" name="Janeiro149" displayName="Janeiro149" ref="B7:H13" totalsRowShown="0" headerRowDxfId="978" dataDxfId="977" tableBorderDxfId="976">
  <autoFilter ref="B7:H13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800-000001000000}" name="Dom" dataDxfId="975"/>
    <tableColumn id="2" xr3:uid="{00000000-0010-0000-4800-000002000000}" name="Seg" dataDxfId="974"/>
    <tableColumn id="3" xr3:uid="{00000000-0010-0000-4800-000003000000}" name="Ter" dataDxfId="973"/>
    <tableColumn id="4" xr3:uid="{00000000-0010-0000-4800-000004000000}" name="Qua" dataDxfId="972"/>
    <tableColumn id="5" xr3:uid="{00000000-0010-0000-4800-000005000000}" name="Qui" dataDxfId="971"/>
    <tableColumn id="6" xr3:uid="{00000000-0010-0000-4800-000006000000}" name="Sex" dataDxfId="970"/>
    <tableColumn id="7" xr3:uid="{00000000-0010-0000-4800-000007000000}" name="Sab" dataDxfId="96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7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49000000}" name="Fevereiro150" displayName="Fevereiro150" ref="J7:P13" totalsRowShown="0" headerRowDxfId="968" dataDxfId="967">
  <autoFilter ref="J7:P1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900-000001000000}" name="Dom" dataDxfId="966"/>
    <tableColumn id="2" xr3:uid="{00000000-0010-0000-4900-000002000000}" name="Seg" dataDxfId="965"/>
    <tableColumn id="3" xr3:uid="{00000000-0010-0000-4900-000003000000}" name="Ter" dataDxfId="964"/>
    <tableColumn id="4" xr3:uid="{00000000-0010-0000-4900-000004000000}" name="Qua" dataDxfId="963"/>
    <tableColumn id="5" xr3:uid="{00000000-0010-0000-4900-000005000000}" name="Qui" dataDxfId="962"/>
    <tableColumn id="6" xr3:uid="{00000000-0010-0000-4900-000006000000}" name="Sex" dataDxfId="961"/>
    <tableColumn id="7" xr3:uid="{00000000-0010-0000-4900-000007000000}" name="Sab" dataDxfId="96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75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4A000000}" name="Março151" displayName="Março151" ref="R7:X13" totalsRowShown="0" headerRowDxfId="959" dataDxfId="958">
  <autoFilter ref="R7:X13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A00-000001000000}" name="Dom" dataDxfId="957"/>
    <tableColumn id="2" xr3:uid="{00000000-0010-0000-4A00-000002000000}" name="Seg" dataDxfId="956"/>
    <tableColumn id="3" xr3:uid="{00000000-0010-0000-4A00-000003000000}" name="Ter" dataDxfId="955"/>
    <tableColumn id="4" xr3:uid="{00000000-0010-0000-4A00-000004000000}" name="Qua" dataDxfId="954"/>
    <tableColumn id="5" xr3:uid="{00000000-0010-0000-4A00-000005000000}" name="Qui" dataDxfId="953"/>
    <tableColumn id="6" xr3:uid="{00000000-0010-0000-4A00-000006000000}" name="Sex" dataDxfId="952"/>
    <tableColumn id="7" xr3:uid="{00000000-0010-0000-4A00-000007000000}" name="Sab" dataDxfId="95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7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06000000}" name="Novembro83" displayName="Novembro83" ref="J34:P40" totalsRowShown="0" headerRowDxfId="1668" dataDxfId="1667">
  <autoFilter ref="J34:P40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600-000001000000}" name="Dom" dataDxfId="1666"/>
    <tableColumn id="2" xr3:uid="{00000000-0010-0000-0600-000002000000}" name="Seg" dataDxfId="1665"/>
    <tableColumn id="3" xr3:uid="{00000000-0010-0000-0600-000003000000}" name="Ter" dataDxfId="1664"/>
    <tableColumn id="4" xr3:uid="{00000000-0010-0000-0600-000004000000}" name="Qua" dataDxfId="1663"/>
    <tableColumn id="5" xr3:uid="{00000000-0010-0000-0600-000005000000}" name="Qui" dataDxfId="1662"/>
    <tableColumn id="6" xr3:uid="{00000000-0010-0000-0600-000006000000}" name="Sex" dataDxfId="1661"/>
    <tableColumn id="7" xr3:uid="{00000000-0010-0000-0600-000007000000}" name="Sab" dataDxfId="166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76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4B000000}" name="Abril152" displayName="Abril152" ref="B16:H22" totalsRowShown="0" headerRowDxfId="950" dataDxfId="949">
  <autoFilter ref="B16:H22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B00-000001000000}" name="Dom" dataDxfId="948"/>
    <tableColumn id="2" xr3:uid="{00000000-0010-0000-4B00-000002000000}" name="Seg" dataDxfId="947"/>
    <tableColumn id="3" xr3:uid="{00000000-0010-0000-4B00-000003000000}" name="Ter" dataDxfId="946"/>
    <tableColumn id="4" xr3:uid="{00000000-0010-0000-4B00-000004000000}" name="Qua" dataDxfId="945"/>
    <tableColumn id="5" xr3:uid="{00000000-0010-0000-4B00-000005000000}" name="Qui" dataDxfId="944"/>
    <tableColumn id="6" xr3:uid="{00000000-0010-0000-4B00-000006000000}" name="Sex" dataDxfId="943"/>
    <tableColumn id="7" xr3:uid="{00000000-0010-0000-4B00-000007000000}" name="Sab" dataDxfId="94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77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4C000000}" name="Agosto153" displayName="Agosto153" ref="J25:P31" totalsRowShown="0" headerRowDxfId="941" dataDxfId="940">
  <autoFilter ref="J25:P31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C00-000001000000}" name="Dom" dataDxfId="939"/>
    <tableColumn id="2" xr3:uid="{00000000-0010-0000-4C00-000002000000}" name="Seg" dataDxfId="938"/>
    <tableColumn id="3" xr3:uid="{00000000-0010-0000-4C00-000003000000}" name="Ter" dataDxfId="937"/>
    <tableColumn id="4" xr3:uid="{00000000-0010-0000-4C00-000004000000}" name="Qua" dataDxfId="936"/>
    <tableColumn id="5" xr3:uid="{00000000-0010-0000-4C00-000005000000}" name="Qui" dataDxfId="935"/>
    <tableColumn id="6" xr3:uid="{00000000-0010-0000-4C00-000006000000}" name="Sex" dataDxfId="934"/>
    <tableColumn id="7" xr3:uid="{00000000-0010-0000-4C00-000007000000}" name="Sab" dataDxfId="93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78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4D000000}" name="Dezembro154" displayName="Dezembro154" ref="R34:X40" totalsRowShown="0" headerRowDxfId="932" dataDxfId="931">
  <autoFilter ref="R34:X40" xr:uid="{00000000-0009-0000-0100-00009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D00-000001000000}" name="Dom" dataDxfId="930"/>
    <tableColumn id="2" xr3:uid="{00000000-0010-0000-4D00-000002000000}" name="Seg" dataDxfId="929"/>
    <tableColumn id="3" xr3:uid="{00000000-0010-0000-4D00-000003000000}" name="Ter" dataDxfId="928"/>
    <tableColumn id="4" xr3:uid="{00000000-0010-0000-4D00-000004000000}" name="Qua" dataDxfId="927"/>
    <tableColumn id="5" xr3:uid="{00000000-0010-0000-4D00-000005000000}" name="Qui" dataDxfId="926"/>
    <tableColumn id="6" xr3:uid="{00000000-0010-0000-4D00-000006000000}" name="Sex" dataDxfId="925"/>
    <tableColumn id="7" xr3:uid="{00000000-0010-0000-4D00-000007000000}" name="Sab" dataDxfId="92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79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4E000000}" name="Novembro155" displayName="Novembro155" ref="J34:P40" totalsRowShown="0" headerRowDxfId="923" dataDxfId="922">
  <autoFilter ref="J34:P40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E00-000001000000}" name="Dom" dataDxfId="921"/>
    <tableColumn id="2" xr3:uid="{00000000-0010-0000-4E00-000002000000}" name="Seg" dataDxfId="920"/>
    <tableColumn id="3" xr3:uid="{00000000-0010-0000-4E00-000003000000}" name="Ter" dataDxfId="919"/>
    <tableColumn id="4" xr3:uid="{00000000-0010-0000-4E00-000004000000}" name="Qua" dataDxfId="918"/>
    <tableColumn id="5" xr3:uid="{00000000-0010-0000-4E00-000005000000}" name="Qui" dataDxfId="917"/>
    <tableColumn id="6" xr3:uid="{00000000-0010-0000-4E00-000006000000}" name="Sex" dataDxfId="916"/>
    <tableColumn id="7" xr3:uid="{00000000-0010-0000-4E00-000007000000}" name="Sab" dataDxfId="91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80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4F000000}" name="Outubro156" displayName="Outubro156" ref="B34:H40" totalsRowShown="0" headerRowDxfId="914" dataDxfId="913">
  <autoFilter ref="B34:H40" xr:uid="{00000000-0009-0000-0100-00009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4F00-000001000000}" name="Dom" dataDxfId="912"/>
    <tableColumn id="2" xr3:uid="{00000000-0010-0000-4F00-000002000000}" name="Seg" dataDxfId="911"/>
    <tableColumn id="3" xr3:uid="{00000000-0010-0000-4F00-000003000000}" name="Ter" dataDxfId="910"/>
    <tableColumn id="4" xr3:uid="{00000000-0010-0000-4F00-000004000000}" name="Qua" dataDxfId="909"/>
    <tableColumn id="5" xr3:uid="{00000000-0010-0000-4F00-000005000000}" name="Qui" dataDxfId="908"/>
    <tableColumn id="6" xr3:uid="{00000000-0010-0000-4F00-000006000000}" name="Sex" dataDxfId="907"/>
    <tableColumn id="7" xr3:uid="{00000000-0010-0000-4F00-000007000000}" name="Sab" dataDxfId="90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8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50000000}" name="Setembro157" displayName="Setembro157" ref="R25:X31" totalsRowShown="0" headerRowDxfId="905" dataDxfId="904">
  <autoFilter ref="R25:X31" xr:uid="{00000000-0009-0000-0100-00009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000-000001000000}" name="Dom" dataDxfId="903"/>
    <tableColumn id="2" xr3:uid="{00000000-0010-0000-5000-000002000000}" name="Seg" dataDxfId="902"/>
    <tableColumn id="3" xr3:uid="{00000000-0010-0000-5000-000003000000}" name="Ter" dataDxfId="901"/>
    <tableColumn id="4" xr3:uid="{00000000-0010-0000-5000-000004000000}" name="Qua" dataDxfId="900"/>
    <tableColumn id="5" xr3:uid="{00000000-0010-0000-5000-000005000000}" name="Qui" dataDxfId="899"/>
    <tableColumn id="6" xr3:uid="{00000000-0010-0000-5000-000006000000}" name="Sex" dataDxfId="898"/>
    <tableColumn id="7" xr3:uid="{00000000-0010-0000-5000-000007000000}" name="Sab" dataDxfId="89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8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51000000}" name="Maio_158" displayName="Maio_158" ref="J16:P22" totalsRowShown="0" headerRowDxfId="896" dataDxfId="895" tableBorderDxfId="894">
  <autoFilter ref="J16:P22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100-000001000000}" name="Dom" dataDxfId="893"/>
    <tableColumn id="2" xr3:uid="{00000000-0010-0000-5100-000002000000}" name="Seg" dataDxfId="892"/>
    <tableColumn id="3" xr3:uid="{00000000-0010-0000-5100-000003000000}" name="Ter" dataDxfId="891"/>
    <tableColumn id="4" xr3:uid="{00000000-0010-0000-5100-000004000000}" name="Qua" dataDxfId="890"/>
    <tableColumn id="5" xr3:uid="{00000000-0010-0000-5100-000005000000}" name="Qui" dataDxfId="889"/>
    <tableColumn id="6" xr3:uid="{00000000-0010-0000-5100-000006000000}" name="Sex" dataDxfId="888"/>
    <tableColumn id="7" xr3:uid="{00000000-0010-0000-5100-000007000000}" name="Sab" dataDxfId="88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8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52000000}" name="Junho159" displayName="Junho159" ref="R16:X22" totalsRowShown="0" headerRowDxfId="886" dataDxfId="885" tableBorderDxfId="884">
  <autoFilter ref="R16:X22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200-000001000000}" name="Dom" dataDxfId="883"/>
    <tableColumn id="2" xr3:uid="{00000000-0010-0000-5200-000002000000}" name="Seg" dataDxfId="882"/>
    <tableColumn id="3" xr3:uid="{00000000-0010-0000-5200-000003000000}" name="Ter" dataDxfId="881"/>
    <tableColumn id="4" xr3:uid="{00000000-0010-0000-5200-000004000000}" name="Qua" dataDxfId="880"/>
    <tableColumn id="5" xr3:uid="{00000000-0010-0000-5200-000005000000}" name="Qui" dataDxfId="879"/>
    <tableColumn id="6" xr3:uid="{00000000-0010-0000-5200-000006000000}" name="Sex" dataDxfId="878"/>
    <tableColumn id="7" xr3:uid="{00000000-0010-0000-5200-000007000000}" name="Sab" dataDxfId="87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8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53000000}" name="Julho160" displayName="Julho160" ref="B25:H31" totalsRowShown="0" headerRowDxfId="876" dataDxfId="875">
  <autoFilter ref="B25:H31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300-000001000000}" name="Dom" dataDxfId="874"/>
    <tableColumn id="2" xr3:uid="{00000000-0010-0000-5300-000002000000}" name="Seg" dataDxfId="873"/>
    <tableColumn id="3" xr3:uid="{00000000-0010-0000-5300-000003000000}" name="Ter" dataDxfId="872"/>
    <tableColumn id="4" xr3:uid="{00000000-0010-0000-5300-000004000000}" name="Qua" dataDxfId="871"/>
    <tableColumn id="5" xr3:uid="{00000000-0010-0000-5300-000005000000}" name="Qui" dataDxfId="870"/>
    <tableColumn id="6" xr3:uid="{00000000-0010-0000-5300-000006000000}" name="Sex" dataDxfId="869"/>
    <tableColumn id="7" xr3:uid="{00000000-0010-0000-5300-000007000000}" name="Sab" dataDxfId="86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85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54000000}" name="Janeiro161" displayName="Janeiro161" ref="B7:H13" totalsRowShown="0" headerRowDxfId="855" dataDxfId="854" tableBorderDxfId="853">
  <autoFilter ref="B7:H13" xr:uid="{00000000-0009-0000-0100-0000A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400-000001000000}" name="Dom" dataDxfId="852"/>
    <tableColumn id="2" xr3:uid="{00000000-0010-0000-5400-000002000000}" name="Seg" dataDxfId="851"/>
    <tableColumn id="3" xr3:uid="{00000000-0010-0000-5400-000003000000}" name="Ter" dataDxfId="850"/>
    <tableColumn id="4" xr3:uid="{00000000-0010-0000-5400-000004000000}" name="Qua" dataDxfId="849"/>
    <tableColumn id="5" xr3:uid="{00000000-0010-0000-5400-000005000000}" name="Qui" dataDxfId="848"/>
    <tableColumn id="6" xr3:uid="{00000000-0010-0000-5400-000006000000}" name="Sex" dataDxfId="847"/>
    <tableColumn id="7" xr3:uid="{00000000-0010-0000-5400-000007000000}" name="Sab" dataDxfId="846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8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07000000}" name="Outubro84" displayName="Outubro84" ref="B34:H40" totalsRowShown="0" headerRowDxfId="1659" dataDxfId="1658">
  <autoFilter ref="B34:H40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700-000001000000}" name="Dom" dataDxfId="1657"/>
    <tableColumn id="2" xr3:uid="{00000000-0010-0000-0700-000002000000}" name="Seg" dataDxfId="1656"/>
    <tableColumn id="3" xr3:uid="{00000000-0010-0000-0700-000003000000}" name="Ter" dataDxfId="1655"/>
    <tableColumn id="4" xr3:uid="{00000000-0010-0000-0700-000004000000}" name="Qua" dataDxfId="1654"/>
    <tableColumn id="5" xr3:uid="{00000000-0010-0000-0700-000005000000}" name="Qui" dataDxfId="1653"/>
    <tableColumn id="6" xr3:uid="{00000000-0010-0000-0700-000006000000}" name="Sex" dataDxfId="1652"/>
    <tableColumn id="7" xr3:uid="{00000000-0010-0000-0700-000007000000}" name="Sab" dataDxfId="165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86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55000000}" name="Fevereiro162" displayName="Fevereiro162" ref="J7:P13" totalsRowShown="0" headerRowDxfId="845" dataDxfId="844">
  <autoFilter ref="J7:P13" xr:uid="{00000000-0009-0000-0100-0000A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500-000001000000}" name="Dom" dataDxfId="843"/>
    <tableColumn id="2" xr3:uid="{00000000-0010-0000-5500-000002000000}" name="Seg" dataDxfId="842"/>
    <tableColumn id="3" xr3:uid="{00000000-0010-0000-5500-000003000000}" name="Ter" dataDxfId="841"/>
    <tableColumn id="4" xr3:uid="{00000000-0010-0000-5500-000004000000}" name="Qua" dataDxfId="840"/>
    <tableColumn id="5" xr3:uid="{00000000-0010-0000-5500-000005000000}" name="Qui" dataDxfId="839"/>
    <tableColumn id="6" xr3:uid="{00000000-0010-0000-5500-000006000000}" name="Sex" dataDxfId="838"/>
    <tableColumn id="7" xr3:uid="{00000000-0010-0000-5500-000007000000}" name="Sab" dataDxfId="837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87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56000000}" name="Março163" displayName="Março163" ref="R7:X13" totalsRowShown="0" headerRowDxfId="836" dataDxfId="835">
  <autoFilter ref="R7:X13" xr:uid="{00000000-0009-0000-0100-0000A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600-000001000000}" name="Dom" dataDxfId="834"/>
    <tableColumn id="2" xr3:uid="{00000000-0010-0000-5600-000002000000}" name="Seg" dataDxfId="833"/>
    <tableColumn id="3" xr3:uid="{00000000-0010-0000-5600-000003000000}" name="Ter" dataDxfId="832"/>
    <tableColumn id="4" xr3:uid="{00000000-0010-0000-5600-000004000000}" name="Qua" dataDxfId="831"/>
    <tableColumn id="5" xr3:uid="{00000000-0010-0000-5600-000005000000}" name="Qui" dataDxfId="830"/>
    <tableColumn id="6" xr3:uid="{00000000-0010-0000-5600-000006000000}" name="Sex" dataDxfId="829"/>
    <tableColumn id="7" xr3:uid="{00000000-0010-0000-5600-000007000000}" name="Sab" dataDxfId="828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ables/table88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57000000}" name="Abril164" displayName="Abril164" ref="B16:H22" totalsRowShown="0" headerRowDxfId="827" dataDxfId="826">
  <autoFilter ref="B16:H22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700-000001000000}" name="Dom" dataDxfId="825"/>
    <tableColumn id="2" xr3:uid="{00000000-0010-0000-5700-000002000000}" name="Seg" dataDxfId="824"/>
    <tableColumn id="3" xr3:uid="{00000000-0010-0000-5700-000003000000}" name="Ter" dataDxfId="823"/>
    <tableColumn id="4" xr3:uid="{00000000-0010-0000-5700-000004000000}" name="Qua" dataDxfId="822"/>
    <tableColumn id="5" xr3:uid="{00000000-0010-0000-5700-000005000000}" name="Qui" dataDxfId="821"/>
    <tableColumn id="6" xr3:uid="{00000000-0010-0000-5700-000006000000}" name="Sex" dataDxfId="820"/>
    <tableColumn id="7" xr3:uid="{00000000-0010-0000-5700-000007000000}" name="Sab" dataDxfId="819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bril, dias da semana são calculados automaticamente para o ano inserido na célula AE3 nesta tabela"/>
    </ext>
  </extLst>
</table>
</file>

<file path=xl/tables/table89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58000000}" name="Agosto165" displayName="Agosto165" ref="J25:P31" totalsRowShown="0" headerRowDxfId="818" dataDxfId="817">
  <autoFilter ref="J25:P31" xr:uid="{00000000-0009-0000-0100-0000A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800-000001000000}" name="Dom" dataDxfId="816"/>
    <tableColumn id="2" xr3:uid="{00000000-0010-0000-5800-000002000000}" name="Seg" dataDxfId="815"/>
    <tableColumn id="3" xr3:uid="{00000000-0010-0000-5800-000003000000}" name="Ter" dataDxfId="814"/>
    <tableColumn id="4" xr3:uid="{00000000-0010-0000-5800-000004000000}" name="Qua" dataDxfId="813"/>
    <tableColumn id="5" xr3:uid="{00000000-0010-0000-5800-000005000000}" name="Qui" dataDxfId="812"/>
    <tableColumn id="6" xr3:uid="{00000000-0010-0000-5800-000006000000}" name="Sex" dataDxfId="811"/>
    <tableColumn id="7" xr3:uid="{00000000-0010-0000-5800-000007000000}" name="Sab" dataDxfId="81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agosto, dias da semana são calculados automaticamente para o ano inserido na célula AE3 nesta tabela"/>
    </ext>
  </extLst>
</table>
</file>

<file path=xl/tables/table90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59000000}" name="Dezembro166" displayName="Dezembro166" ref="R34:X40" totalsRowShown="0" headerRowDxfId="809" dataDxfId="808">
  <autoFilter ref="R34:X40" xr:uid="{00000000-0009-0000-0100-0000A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900-000001000000}" name="Dom" dataDxfId="807"/>
    <tableColumn id="2" xr3:uid="{00000000-0010-0000-5900-000002000000}" name="Seg" dataDxfId="806"/>
    <tableColumn id="3" xr3:uid="{00000000-0010-0000-5900-000003000000}" name="Ter" dataDxfId="805"/>
    <tableColumn id="4" xr3:uid="{00000000-0010-0000-5900-000004000000}" name="Qua" dataDxfId="804"/>
    <tableColumn id="5" xr3:uid="{00000000-0010-0000-5900-000005000000}" name="Qui" dataDxfId="803"/>
    <tableColumn id="6" xr3:uid="{00000000-0010-0000-5900-000006000000}" name="Sex" dataDxfId="802"/>
    <tableColumn id="7" xr3:uid="{00000000-0010-0000-5900-000007000000}" name="Sab" dataDxfId="801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dezembro, dias da semana são calculados automaticamente para o ano inserido na célula AE3 nesta tabela"/>
    </ext>
  </extLst>
</table>
</file>

<file path=xl/tables/table91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5A000000}" name="Novembro167" displayName="Novembro167" ref="J34:P40" totalsRowShown="0" headerRowDxfId="800" dataDxfId="799">
  <autoFilter ref="J34:P40" xr:uid="{00000000-0009-0000-0100-0000A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A00-000001000000}" name="Dom" dataDxfId="798"/>
    <tableColumn id="2" xr3:uid="{00000000-0010-0000-5A00-000002000000}" name="Seg" dataDxfId="797"/>
    <tableColumn id="3" xr3:uid="{00000000-0010-0000-5A00-000003000000}" name="Ter" dataDxfId="796"/>
    <tableColumn id="4" xr3:uid="{00000000-0010-0000-5A00-000004000000}" name="Qua" dataDxfId="795"/>
    <tableColumn id="5" xr3:uid="{00000000-0010-0000-5A00-000005000000}" name="Qui" dataDxfId="794"/>
    <tableColumn id="6" xr3:uid="{00000000-0010-0000-5A00-000006000000}" name="Sex" dataDxfId="793"/>
    <tableColumn id="7" xr3:uid="{00000000-0010-0000-5A00-000007000000}" name="Sab" dataDxfId="79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novembro, dias da semana são calculados automaticamente para o ano inserido na célula AE3 nesta tabela"/>
    </ext>
  </extLst>
</table>
</file>

<file path=xl/tables/table92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5B000000}" name="Outubro168" displayName="Outubro168" ref="B34:H40" totalsRowShown="0" headerRowDxfId="791" dataDxfId="790">
  <autoFilter ref="B34:H40" xr:uid="{00000000-0009-0000-0100-0000A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B00-000001000000}" name="Dom" dataDxfId="789"/>
    <tableColumn id="2" xr3:uid="{00000000-0010-0000-5B00-000002000000}" name="Seg" dataDxfId="788"/>
    <tableColumn id="3" xr3:uid="{00000000-0010-0000-5B00-000003000000}" name="Ter" dataDxfId="787"/>
    <tableColumn id="4" xr3:uid="{00000000-0010-0000-5B00-000004000000}" name="Qua" dataDxfId="786"/>
    <tableColumn id="5" xr3:uid="{00000000-0010-0000-5B00-000005000000}" name="Qui" dataDxfId="785"/>
    <tableColumn id="6" xr3:uid="{00000000-0010-0000-5B00-000006000000}" name="Sex" dataDxfId="784"/>
    <tableColumn id="7" xr3:uid="{00000000-0010-0000-5B00-000007000000}" name="Sab" dataDxfId="78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outubro, dias da semana são calculados automaticamente para o ano inserido na célula AE3 nesta tabela"/>
    </ext>
  </extLst>
</table>
</file>

<file path=xl/tables/table93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5C000000}" name="Setembro169" displayName="Setembro169" ref="R25:X31" totalsRowShown="0" headerRowDxfId="782" dataDxfId="781">
  <autoFilter ref="R25:X31" xr:uid="{00000000-0009-0000-0100-0000A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C00-000001000000}" name="Dom" dataDxfId="780"/>
    <tableColumn id="2" xr3:uid="{00000000-0010-0000-5C00-000002000000}" name="Seg" dataDxfId="779"/>
    <tableColumn id="3" xr3:uid="{00000000-0010-0000-5C00-000003000000}" name="Ter" dataDxfId="778"/>
    <tableColumn id="4" xr3:uid="{00000000-0010-0000-5C00-000004000000}" name="Qua" dataDxfId="777"/>
    <tableColumn id="5" xr3:uid="{00000000-0010-0000-5C00-000005000000}" name="Qui" dataDxfId="776"/>
    <tableColumn id="6" xr3:uid="{00000000-0010-0000-5C00-000006000000}" name="Sex" dataDxfId="775"/>
    <tableColumn id="7" xr3:uid="{00000000-0010-0000-5C00-000007000000}" name="Sab" dataDxfId="77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94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5D000000}" name="Maio_170" displayName="Maio_170" ref="J16:P22" totalsRowShown="0" headerRowDxfId="773" dataDxfId="772" tableBorderDxfId="771">
  <autoFilter ref="J16:P22" xr:uid="{00000000-0009-0000-0100-0000A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D00-000001000000}" name="Dom" dataDxfId="770"/>
    <tableColumn id="2" xr3:uid="{00000000-0010-0000-5D00-000002000000}" name="Seg" dataDxfId="769"/>
    <tableColumn id="3" xr3:uid="{00000000-0010-0000-5D00-000003000000}" name="Ter" dataDxfId="768"/>
    <tableColumn id="4" xr3:uid="{00000000-0010-0000-5D00-000004000000}" name="Qua" dataDxfId="767"/>
    <tableColumn id="5" xr3:uid="{00000000-0010-0000-5D00-000005000000}" name="Qui" dataDxfId="766"/>
    <tableColumn id="6" xr3:uid="{00000000-0010-0000-5D00-000006000000}" name="Sex" dataDxfId="765"/>
    <tableColumn id="7" xr3:uid="{00000000-0010-0000-5D00-000007000000}" name="Sab" dataDxfId="76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io, dias da semana são calculados automaticamente para o ano inserido na célula AE3 nesta tabela"/>
    </ext>
  </extLst>
</table>
</file>

<file path=xl/tables/table95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5E000000}" name="Junho171" displayName="Junho171" ref="R16:X22" totalsRowShown="0" headerRowDxfId="763" dataDxfId="762" tableBorderDxfId="761">
  <autoFilter ref="R16:X22" xr:uid="{00000000-0009-0000-0100-0000A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E00-000001000000}" name="Dom" dataDxfId="760"/>
    <tableColumn id="2" xr3:uid="{00000000-0010-0000-5E00-000002000000}" name="Seg" dataDxfId="759"/>
    <tableColumn id="3" xr3:uid="{00000000-0010-0000-5E00-000003000000}" name="Ter" dataDxfId="758"/>
    <tableColumn id="4" xr3:uid="{00000000-0010-0000-5E00-000004000000}" name="Qua" dataDxfId="757"/>
    <tableColumn id="5" xr3:uid="{00000000-0010-0000-5E00-000005000000}" name="Qui" dataDxfId="756"/>
    <tableColumn id="6" xr3:uid="{00000000-0010-0000-5E00-000006000000}" name="Sex" dataDxfId="755"/>
    <tableColumn id="7" xr3:uid="{00000000-0010-0000-5E00-000007000000}" name="Sab" dataDxfId="75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nho, dias da semana são calculados automaticamente para o ano inserido na célula AE3 nesta tabela"/>
    </ext>
  </extLst>
</table>
</file>

<file path=xl/tables/table9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08000000}" name="Setembro85" displayName="Setembro85" ref="R25:X31" totalsRowShown="0" headerRowDxfId="1650" dataDxfId="1649">
  <autoFilter ref="R25:X31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0800-000001000000}" name="Dom" dataDxfId="1648"/>
    <tableColumn id="2" xr3:uid="{00000000-0010-0000-0800-000002000000}" name="Seg" dataDxfId="1647"/>
    <tableColumn id="3" xr3:uid="{00000000-0010-0000-0800-000003000000}" name="Ter" dataDxfId="1646"/>
    <tableColumn id="4" xr3:uid="{00000000-0010-0000-0800-000004000000}" name="Qua" dataDxfId="1645"/>
    <tableColumn id="5" xr3:uid="{00000000-0010-0000-0800-000005000000}" name="Qui" dataDxfId="1644"/>
    <tableColumn id="6" xr3:uid="{00000000-0010-0000-0800-000006000000}" name="Sex" dataDxfId="1643"/>
    <tableColumn id="7" xr3:uid="{00000000-0010-0000-0800-000007000000}" name="Sab" dataDxfId="1642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setembro, dias da semana são calculados automaticamente para o ano inserido na célula AE3 nesta tabela"/>
    </ext>
  </extLst>
</table>
</file>

<file path=xl/tables/table96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5F000000}" name="Julho172" displayName="Julho172" ref="B25:H31" totalsRowShown="0" headerRowDxfId="753" dataDxfId="752">
  <autoFilter ref="B25:H31" xr:uid="{00000000-0009-0000-0100-0000A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5F00-000001000000}" name="Dom" dataDxfId="751"/>
    <tableColumn id="2" xr3:uid="{00000000-0010-0000-5F00-000002000000}" name="Seg" dataDxfId="750"/>
    <tableColumn id="3" xr3:uid="{00000000-0010-0000-5F00-000003000000}" name="Ter" dataDxfId="749"/>
    <tableColumn id="4" xr3:uid="{00000000-0010-0000-5F00-000004000000}" name="Qua" dataDxfId="748"/>
    <tableColumn id="5" xr3:uid="{00000000-0010-0000-5F00-000005000000}" name="Qui" dataDxfId="747"/>
    <tableColumn id="6" xr3:uid="{00000000-0010-0000-5F00-000006000000}" name="Sex" dataDxfId="746"/>
    <tableColumn id="7" xr3:uid="{00000000-0010-0000-5F00-000007000000}" name="Sab" dataDxfId="74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ulho, dias da semana são calculados automaticamente para o ano inserido na célula AE3 nesta tabela"/>
    </ext>
  </extLst>
</table>
</file>

<file path=xl/tables/table97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60000000}" name="Janeiro173" displayName="Janeiro173" ref="B7:H13" totalsRowShown="0" headerRowDxfId="732" dataDxfId="731" tableBorderDxfId="730">
  <autoFilter ref="B7:H13" xr:uid="{00000000-0009-0000-0100-0000A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000-000001000000}" name="Dom" dataDxfId="729"/>
    <tableColumn id="2" xr3:uid="{00000000-0010-0000-6000-000002000000}" name="Seg" dataDxfId="728"/>
    <tableColumn id="3" xr3:uid="{00000000-0010-0000-6000-000003000000}" name="Ter" dataDxfId="727"/>
    <tableColumn id="4" xr3:uid="{00000000-0010-0000-6000-000004000000}" name="Qua" dataDxfId="726"/>
    <tableColumn id="5" xr3:uid="{00000000-0010-0000-6000-000005000000}" name="Qui" dataDxfId="725"/>
    <tableColumn id="6" xr3:uid="{00000000-0010-0000-6000-000006000000}" name="Sex" dataDxfId="724"/>
    <tableColumn id="7" xr3:uid="{00000000-0010-0000-6000-000007000000}" name="Sab" dataDxfId="723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janeiro, dias da semana são calculados automaticamente para o ano inserido na célula AE3 nesta tabela"/>
    </ext>
  </extLst>
</table>
</file>

<file path=xl/tables/table98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61000000}" name="Fevereiro174" displayName="Fevereiro174" ref="J7:P13" totalsRowShown="0" headerRowDxfId="722" dataDxfId="721">
  <autoFilter ref="J7:P13" xr:uid="{00000000-0009-0000-0100-0000A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100-000001000000}" name="Dom" dataDxfId="720"/>
    <tableColumn id="2" xr3:uid="{00000000-0010-0000-6100-000002000000}" name="Seg" dataDxfId="719"/>
    <tableColumn id="3" xr3:uid="{00000000-0010-0000-6100-000003000000}" name="Ter" dataDxfId="718"/>
    <tableColumn id="4" xr3:uid="{00000000-0010-0000-6100-000004000000}" name="Qua" dataDxfId="717"/>
    <tableColumn id="5" xr3:uid="{00000000-0010-0000-6100-000005000000}" name="Qui" dataDxfId="716"/>
    <tableColumn id="6" xr3:uid="{00000000-0010-0000-6100-000006000000}" name="Sex" dataDxfId="715"/>
    <tableColumn id="7" xr3:uid="{00000000-0010-0000-6100-000007000000}" name="Sab" dataDxfId="714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fevereiro, dias da semana são calculados automaticamente para o ano inserido na célula AE3 nesta tabela"/>
    </ext>
  </extLst>
</table>
</file>

<file path=xl/tables/table99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62000000}" name="Março175" displayName="Março175" ref="R7:X13" totalsRowShown="0" headerRowDxfId="713" dataDxfId="712">
  <autoFilter ref="R7:X13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00000000-0010-0000-6200-000001000000}" name="Dom" dataDxfId="711"/>
    <tableColumn id="2" xr3:uid="{00000000-0010-0000-6200-000002000000}" name="Seg" dataDxfId="710"/>
    <tableColumn id="3" xr3:uid="{00000000-0010-0000-6200-000003000000}" name="Ter" dataDxfId="709"/>
    <tableColumn id="4" xr3:uid="{00000000-0010-0000-6200-000004000000}" name="Qua" dataDxfId="708"/>
    <tableColumn id="5" xr3:uid="{00000000-0010-0000-6200-000005000000}" name="Qui" dataDxfId="707"/>
    <tableColumn id="6" xr3:uid="{00000000-0010-0000-6200-000006000000}" name="Sex" dataDxfId="706"/>
    <tableColumn id="7" xr3:uid="{00000000-0010-0000-6200-000007000000}" name="Sab" dataDxfId="705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Summary="Calendário de março, dias da semana são calculados automaticamente para o ano inserido na célula AE3 nesta tabela"/>
    </ext>
  </extLst>
</table>
</file>

<file path=xl/theme/theme1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Custom 41">
      <a:majorFont>
        <a:latin typeface="Tw Cen MT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11.xml.rels>&#65279;<?xml version="1.0" encoding="utf-8"?><Relationships xmlns="http://schemas.openxmlformats.org/package/2006/relationships"><Relationship Type="http://schemas.openxmlformats.org/officeDocument/2006/relationships/table" Target="/xl/tables/table11498.xml" Id="rId8" /><Relationship Type="http://schemas.openxmlformats.org/officeDocument/2006/relationships/table" Target="/xl/tables/table11999.xml" Id="rId13" /><Relationship Type="http://schemas.openxmlformats.org/officeDocument/2006/relationships/table" Target="/xl/tables/table109100.xml" Id="rId3" /><Relationship Type="http://schemas.openxmlformats.org/officeDocument/2006/relationships/table" Target="/xl/tables/table113101.xml" Id="rId7" /><Relationship Type="http://schemas.openxmlformats.org/officeDocument/2006/relationships/table" Target="/xl/tables/table118102.xml" Id="rId12" /><Relationship Type="http://schemas.openxmlformats.org/officeDocument/2006/relationships/drawing" Target="/xl/drawings/drawing109.xml" Id="rId2" /><Relationship Type="http://schemas.openxmlformats.org/officeDocument/2006/relationships/printerSettings" Target="/xl/printerSettings/printerSettings1011.bin" Id="rId1" /><Relationship Type="http://schemas.openxmlformats.org/officeDocument/2006/relationships/table" Target="/xl/tables/table112103.xml" Id="rId6" /><Relationship Type="http://schemas.openxmlformats.org/officeDocument/2006/relationships/table" Target="/xl/tables/table117104.xml" Id="rId11" /><Relationship Type="http://schemas.openxmlformats.org/officeDocument/2006/relationships/table" Target="/xl/tables/table111105.xml" Id="rId5" /><Relationship Type="http://schemas.openxmlformats.org/officeDocument/2006/relationships/table" Target="/xl/tables/table116106.xml" Id="rId10" /><Relationship Type="http://schemas.openxmlformats.org/officeDocument/2006/relationships/table" Target="/xl/tables/table110107.xml" Id="rId4" /><Relationship Type="http://schemas.openxmlformats.org/officeDocument/2006/relationships/table" Target="/xl/tables/table115108.xml" Id="rId9" /><Relationship Type="http://schemas.openxmlformats.org/officeDocument/2006/relationships/table" Target="/xl/tables/table120109.xml" Id="rId14" /></Relationships>
</file>

<file path=xl/worksheets/_rels/sheet118.xml.rels>&#65279;<?xml version="1.0" encoding="utf-8"?><Relationships xmlns="http://schemas.openxmlformats.org/package/2006/relationships"><Relationship Type="http://schemas.openxmlformats.org/officeDocument/2006/relationships/table" Target="/xl/tables/table12673.xml" Id="rId8" /><Relationship Type="http://schemas.openxmlformats.org/officeDocument/2006/relationships/table" Target="/xl/tables/table13174.xml" Id="rId13" /><Relationship Type="http://schemas.openxmlformats.org/officeDocument/2006/relationships/table" Target="/xl/tables/table12175.xml" Id="rId3" /><Relationship Type="http://schemas.openxmlformats.org/officeDocument/2006/relationships/table" Target="/xl/tables/table12576.xml" Id="rId7" /><Relationship Type="http://schemas.openxmlformats.org/officeDocument/2006/relationships/table" Target="/xl/tables/table13077.xml" Id="rId12" /><Relationship Type="http://schemas.openxmlformats.org/officeDocument/2006/relationships/drawing" Target="/xl/drawings/drawing117.xml" Id="rId2" /><Relationship Type="http://schemas.openxmlformats.org/officeDocument/2006/relationships/printerSettings" Target="/xl/printerSettings/printerSettings118.bin" Id="rId1" /><Relationship Type="http://schemas.openxmlformats.org/officeDocument/2006/relationships/table" Target="/xl/tables/table12478.xml" Id="rId6" /><Relationship Type="http://schemas.openxmlformats.org/officeDocument/2006/relationships/table" Target="/xl/tables/table12979.xml" Id="rId11" /><Relationship Type="http://schemas.openxmlformats.org/officeDocument/2006/relationships/table" Target="/xl/tables/table12380.xml" Id="rId5" /><Relationship Type="http://schemas.openxmlformats.org/officeDocument/2006/relationships/table" Target="/xl/tables/table12881.xml" Id="rId10" /><Relationship Type="http://schemas.openxmlformats.org/officeDocument/2006/relationships/table" Target="/xl/tables/table12282.xml" Id="rId4" /><Relationship Type="http://schemas.openxmlformats.org/officeDocument/2006/relationships/table" Target="/xl/tables/table12783.xml" Id="rId9" /><Relationship Type="http://schemas.openxmlformats.org/officeDocument/2006/relationships/table" Target="/xl/tables/table13284.xml" Id="rId14" /></Relationships>
</file>

<file path=xl/worksheets/_rels/sheet123.xml.rels>&#65279;<?xml version="1.0" encoding="utf-8"?><Relationships xmlns="http://schemas.openxmlformats.org/package/2006/relationships"><Relationship Type="http://schemas.openxmlformats.org/officeDocument/2006/relationships/table" Target="/xl/tables/table13825.xml" Id="rId8" /><Relationship Type="http://schemas.openxmlformats.org/officeDocument/2006/relationships/table" Target="/xl/tables/table14326.xml" Id="rId13" /><Relationship Type="http://schemas.openxmlformats.org/officeDocument/2006/relationships/table" Target="/xl/tables/table13327.xml" Id="rId3" /><Relationship Type="http://schemas.openxmlformats.org/officeDocument/2006/relationships/table" Target="/xl/tables/table13728.xml" Id="rId7" /><Relationship Type="http://schemas.openxmlformats.org/officeDocument/2006/relationships/table" Target="/xl/tables/table14229.xml" Id="rId12" /><Relationship Type="http://schemas.openxmlformats.org/officeDocument/2006/relationships/drawing" Target="/xl/drawings/drawing123.xml" Id="rId2" /><Relationship Type="http://schemas.openxmlformats.org/officeDocument/2006/relationships/printerSettings" Target="/xl/printerSettings/printerSettings123.bin" Id="rId1" /><Relationship Type="http://schemas.openxmlformats.org/officeDocument/2006/relationships/table" Target="/xl/tables/table13630.xml" Id="rId6" /><Relationship Type="http://schemas.openxmlformats.org/officeDocument/2006/relationships/table" Target="/xl/tables/table14131.xml" Id="rId11" /><Relationship Type="http://schemas.openxmlformats.org/officeDocument/2006/relationships/table" Target="/xl/tables/table13532.xml" Id="rId5" /><Relationship Type="http://schemas.openxmlformats.org/officeDocument/2006/relationships/table" Target="/xl/tables/table14033.xml" Id="rId10" /><Relationship Type="http://schemas.openxmlformats.org/officeDocument/2006/relationships/table" Target="/xl/tables/table13434.xml" Id="rId4" /><Relationship Type="http://schemas.openxmlformats.org/officeDocument/2006/relationships/table" Target="/xl/tables/table13935.xml" Id="rId9" /><Relationship Type="http://schemas.openxmlformats.org/officeDocument/2006/relationships/table" Target="/xl/tables/table14436.xml" Id="rId14" /></Relationships>
</file>

<file path=xl/worksheets/_rels/sheet131.xml.rels>&#65279;<?xml version="1.0" encoding="utf-8"?><Relationships xmlns="http://schemas.openxmlformats.org/package/2006/relationships"><Relationship Type="http://schemas.openxmlformats.org/officeDocument/2006/relationships/table" Target="/xl/tables/table1501.xml" Id="rId8" /><Relationship Type="http://schemas.openxmlformats.org/officeDocument/2006/relationships/table" Target="/xl/tables/table1552.xml" Id="rId13" /><Relationship Type="http://schemas.openxmlformats.org/officeDocument/2006/relationships/table" Target="/xl/tables/table1453.xml" Id="rId3" /><Relationship Type="http://schemas.openxmlformats.org/officeDocument/2006/relationships/table" Target="/xl/tables/table1494.xml" Id="rId7" /><Relationship Type="http://schemas.openxmlformats.org/officeDocument/2006/relationships/table" Target="/xl/tables/table1545.xml" Id="rId12" /><Relationship Type="http://schemas.openxmlformats.org/officeDocument/2006/relationships/drawing" Target="/xl/drawings/drawing131.xml" Id="rId2" /><Relationship Type="http://schemas.openxmlformats.org/officeDocument/2006/relationships/printerSettings" Target="/xl/printerSettings/printerSettings131.bin" Id="rId1" /><Relationship Type="http://schemas.openxmlformats.org/officeDocument/2006/relationships/table" Target="/xl/tables/table1486.xml" Id="rId6" /><Relationship Type="http://schemas.openxmlformats.org/officeDocument/2006/relationships/table" Target="/xl/tables/table1537.xml" Id="rId11" /><Relationship Type="http://schemas.openxmlformats.org/officeDocument/2006/relationships/table" Target="/xl/tables/table1478.xml" Id="rId5" /><Relationship Type="http://schemas.openxmlformats.org/officeDocument/2006/relationships/table" Target="/xl/tables/table1529.xml" Id="rId10" /><Relationship Type="http://schemas.openxmlformats.org/officeDocument/2006/relationships/table" Target="/xl/tables/table14610.xml" Id="rId4" /><Relationship Type="http://schemas.openxmlformats.org/officeDocument/2006/relationships/table" Target="/xl/tables/table15111.xml" Id="rId9" /><Relationship Type="http://schemas.openxmlformats.org/officeDocument/2006/relationships/table" Target="/xl/tables/table15612.xml" Id="rId14" /></Relationships>
</file>

<file path=xl/worksheets/_rels/sheet1414.xml.rels>&#65279;<?xml version="1.0" encoding="utf-8"?><Relationships xmlns="http://schemas.openxmlformats.org/package/2006/relationships"><Relationship Type="http://schemas.openxmlformats.org/officeDocument/2006/relationships/table" Target="/xl/tables/table162134.xml" Id="rId8" /><Relationship Type="http://schemas.openxmlformats.org/officeDocument/2006/relationships/table" Target="/xl/tables/table167135.xml" Id="rId13" /><Relationship Type="http://schemas.openxmlformats.org/officeDocument/2006/relationships/table" Target="/xl/tables/table157136.xml" Id="rId3" /><Relationship Type="http://schemas.openxmlformats.org/officeDocument/2006/relationships/table" Target="/xl/tables/table161137.xml" Id="rId7" /><Relationship Type="http://schemas.openxmlformats.org/officeDocument/2006/relationships/table" Target="/xl/tables/table166138.xml" Id="rId12" /><Relationship Type="http://schemas.openxmlformats.org/officeDocument/2006/relationships/drawing" Target="/xl/drawings/drawing1412.xml" Id="rId2" /><Relationship Type="http://schemas.openxmlformats.org/officeDocument/2006/relationships/printerSettings" Target="/xl/printerSettings/printerSettings1414.bin" Id="rId1" /><Relationship Type="http://schemas.openxmlformats.org/officeDocument/2006/relationships/table" Target="/xl/tables/table160139.xml" Id="rId6" /><Relationship Type="http://schemas.openxmlformats.org/officeDocument/2006/relationships/table" Target="/xl/tables/table165140.xml" Id="rId11" /><Relationship Type="http://schemas.openxmlformats.org/officeDocument/2006/relationships/table" Target="/xl/tables/table159141.xml" Id="rId5" /><Relationship Type="http://schemas.openxmlformats.org/officeDocument/2006/relationships/table" Target="/xl/tables/table164142.xml" Id="rId10" /><Relationship Type="http://schemas.openxmlformats.org/officeDocument/2006/relationships/table" Target="/xl/tables/table158143.xml" Id="rId4" /><Relationship Type="http://schemas.openxmlformats.org/officeDocument/2006/relationships/table" Target="/xl/tables/table163144.xml" Id="rId9" /><Relationship Type="http://schemas.openxmlformats.org/officeDocument/2006/relationships/table" Target="/xl/tables/table168145.xml" Id="rId14" /></Relationships>
</file>

<file path=xl/worksheets/_rels/sheet1510.xml.rels>&#65279;<?xml version="1.0" encoding="utf-8"?><Relationships xmlns="http://schemas.openxmlformats.org/package/2006/relationships"><Relationship Type="http://schemas.openxmlformats.org/officeDocument/2006/relationships/table" Target="/xl/tables/table16997.xml" Id="rId2" /><Relationship Type="http://schemas.openxmlformats.org/officeDocument/2006/relationships/printerSettings" Target="/xl/printerSettings/printerSettings1510.bin" Id="rId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table" Target="/xl/tables/table649.xml" Id="rId8" /><Relationship Type="http://schemas.openxmlformats.org/officeDocument/2006/relationships/table" Target="/xl/tables/table1150.xml" Id="rId13" /><Relationship Type="http://schemas.openxmlformats.org/officeDocument/2006/relationships/table" Target="/xl/tables/table151.xml" Id="rId3" /><Relationship Type="http://schemas.openxmlformats.org/officeDocument/2006/relationships/table" Target="/xl/tables/table552.xml" Id="rId7" /><Relationship Type="http://schemas.openxmlformats.org/officeDocument/2006/relationships/table" Target="/xl/tables/table1053.xml" Id="rId12" /><Relationship Type="http://schemas.openxmlformats.org/officeDocument/2006/relationships/drawing" Target="/xl/drawings/drawing15.xml" Id="rId2" /><Relationship Type="http://schemas.openxmlformats.org/officeDocument/2006/relationships/printerSettings" Target="/xl/printerSettings/printerSettings16.bin" Id="rId1" /><Relationship Type="http://schemas.openxmlformats.org/officeDocument/2006/relationships/table" Target="/xl/tables/table454.xml" Id="rId6" /><Relationship Type="http://schemas.openxmlformats.org/officeDocument/2006/relationships/table" Target="/xl/tables/table955.xml" Id="rId11" /><Relationship Type="http://schemas.openxmlformats.org/officeDocument/2006/relationships/table" Target="/xl/tables/table356.xml" Id="rId5" /><Relationship Type="http://schemas.openxmlformats.org/officeDocument/2006/relationships/table" Target="/xl/tables/table857.xml" Id="rId10" /><Relationship Type="http://schemas.openxmlformats.org/officeDocument/2006/relationships/table" Target="/xl/tables/table258.xml" Id="rId4" /><Relationship Type="http://schemas.openxmlformats.org/officeDocument/2006/relationships/table" Target="/xl/tables/table759.xml" Id="rId9" /><Relationship Type="http://schemas.openxmlformats.org/officeDocument/2006/relationships/table" Target="/xl/tables/table1260.xml" Id="rId14" /></Relationships>
</file>

<file path=xl/worksheets/_rels/sheet165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165.bin" Id="rId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table" Target="/xl/tables/table1837.xml" Id="rId8" /><Relationship Type="http://schemas.openxmlformats.org/officeDocument/2006/relationships/table" Target="/xl/tables/table2338.xml" Id="rId13" /><Relationship Type="http://schemas.openxmlformats.org/officeDocument/2006/relationships/table" Target="/xl/tables/table1339.xml" Id="rId3" /><Relationship Type="http://schemas.openxmlformats.org/officeDocument/2006/relationships/table" Target="/xl/tables/table1740.xml" Id="rId7" /><Relationship Type="http://schemas.openxmlformats.org/officeDocument/2006/relationships/table" Target="/xl/tables/table2241.xml" Id="rId12" /><Relationship Type="http://schemas.openxmlformats.org/officeDocument/2006/relationships/drawing" Target="/xl/drawings/drawing24.xml" Id="rId2" /><Relationship Type="http://schemas.openxmlformats.org/officeDocument/2006/relationships/printerSettings" Target="/xl/printerSettings/printerSettings24.bin" Id="rId1" /><Relationship Type="http://schemas.openxmlformats.org/officeDocument/2006/relationships/table" Target="/xl/tables/table1642.xml" Id="rId6" /><Relationship Type="http://schemas.openxmlformats.org/officeDocument/2006/relationships/table" Target="/xl/tables/table2143.xml" Id="rId11" /><Relationship Type="http://schemas.openxmlformats.org/officeDocument/2006/relationships/table" Target="/xl/tables/table1544.xml" Id="rId5" /><Relationship Type="http://schemas.openxmlformats.org/officeDocument/2006/relationships/table" Target="/xl/tables/table2045.xml" Id="rId10" /><Relationship Type="http://schemas.openxmlformats.org/officeDocument/2006/relationships/table" Target="/xl/tables/table1446.xml" Id="rId4" /><Relationship Type="http://schemas.openxmlformats.org/officeDocument/2006/relationships/table" Target="/xl/tables/table1947.xml" Id="rId9" /><Relationship Type="http://schemas.openxmlformats.org/officeDocument/2006/relationships/table" Target="/xl/tables/table2448.xml" Id="rId14" /></Relationships>
</file>

<file path=xl/worksheets/_rels/sheet316.xml.rels>&#65279;<?xml version="1.0" encoding="utf-8"?><Relationships xmlns="http://schemas.openxmlformats.org/package/2006/relationships"><Relationship Type="http://schemas.openxmlformats.org/officeDocument/2006/relationships/table" Target="/xl/tables/table30158.xml" Id="rId8" /><Relationship Type="http://schemas.openxmlformats.org/officeDocument/2006/relationships/table" Target="/xl/tables/table35159.xml" Id="rId13" /><Relationship Type="http://schemas.openxmlformats.org/officeDocument/2006/relationships/table" Target="/xl/tables/table25160.xml" Id="rId3" /><Relationship Type="http://schemas.openxmlformats.org/officeDocument/2006/relationships/table" Target="/xl/tables/table29161.xml" Id="rId7" /><Relationship Type="http://schemas.openxmlformats.org/officeDocument/2006/relationships/table" Target="/xl/tables/table34162.xml" Id="rId12" /><Relationship Type="http://schemas.openxmlformats.org/officeDocument/2006/relationships/drawing" Target="/xl/drawings/drawing314.xml" Id="rId2" /><Relationship Type="http://schemas.openxmlformats.org/officeDocument/2006/relationships/printerSettings" Target="/xl/printerSettings/printerSettings316.bin" Id="rId1" /><Relationship Type="http://schemas.openxmlformats.org/officeDocument/2006/relationships/table" Target="/xl/tables/table28163.xml" Id="rId6" /><Relationship Type="http://schemas.openxmlformats.org/officeDocument/2006/relationships/table" Target="/xl/tables/table33164.xml" Id="rId11" /><Relationship Type="http://schemas.openxmlformats.org/officeDocument/2006/relationships/table" Target="/xl/tables/table27165.xml" Id="rId5" /><Relationship Type="http://schemas.openxmlformats.org/officeDocument/2006/relationships/table" Target="/xl/tables/table32166.xml" Id="rId10" /><Relationship Type="http://schemas.openxmlformats.org/officeDocument/2006/relationships/table" Target="/xl/tables/table26167.xml" Id="rId4" /><Relationship Type="http://schemas.openxmlformats.org/officeDocument/2006/relationships/table" Target="/xl/tables/table31168.xml" Id="rId9" /><Relationship Type="http://schemas.openxmlformats.org/officeDocument/2006/relationships/table" Target="/xl/tables/table36169.xml" Id="rId14" /></Relationships>
</file>

<file path=xl/worksheets/_rels/sheet412.xml.rels>&#65279;<?xml version="1.0" encoding="utf-8"?><Relationships xmlns="http://schemas.openxmlformats.org/package/2006/relationships"><Relationship Type="http://schemas.openxmlformats.org/officeDocument/2006/relationships/table" Target="/xl/tables/table42110.xml" Id="rId8" /><Relationship Type="http://schemas.openxmlformats.org/officeDocument/2006/relationships/table" Target="/xl/tables/table47111.xml" Id="rId13" /><Relationship Type="http://schemas.openxmlformats.org/officeDocument/2006/relationships/table" Target="/xl/tables/table37112.xml" Id="rId3" /><Relationship Type="http://schemas.openxmlformats.org/officeDocument/2006/relationships/table" Target="/xl/tables/table41113.xml" Id="rId7" /><Relationship Type="http://schemas.openxmlformats.org/officeDocument/2006/relationships/table" Target="/xl/tables/table46114.xml" Id="rId12" /><Relationship Type="http://schemas.openxmlformats.org/officeDocument/2006/relationships/drawing" Target="/xl/drawings/drawing410.xml" Id="rId2" /><Relationship Type="http://schemas.openxmlformats.org/officeDocument/2006/relationships/printerSettings" Target="/xl/printerSettings/printerSettings412.bin" Id="rId1" /><Relationship Type="http://schemas.openxmlformats.org/officeDocument/2006/relationships/table" Target="/xl/tables/table40115.xml" Id="rId6" /><Relationship Type="http://schemas.openxmlformats.org/officeDocument/2006/relationships/table" Target="/xl/tables/table45116.xml" Id="rId11" /><Relationship Type="http://schemas.openxmlformats.org/officeDocument/2006/relationships/table" Target="/xl/tables/table39117.xml" Id="rId5" /><Relationship Type="http://schemas.openxmlformats.org/officeDocument/2006/relationships/table" Target="/xl/tables/table44118.xml" Id="rId10" /><Relationship Type="http://schemas.openxmlformats.org/officeDocument/2006/relationships/table" Target="/xl/tables/table38119.xml" Id="rId4" /><Relationship Type="http://schemas.openxmlformats.org/officeDocument/2006/relationships/table" Target="/xl/tables/table43120.xml" Id="rId9" /><Relationship Type="http://schemas.openxmlformats.org/officeDocument/2006/relationships/table" Target="/xl/tables/table48121.xml" Id="rId14" /></Relationships>
</file>

<file path=xl/worksheets/_rels/sheet59.xml.rels>&#65279;<?xml version="1.0" encoding="utf-8"?><Relationships xmlns="http://schemas.openxmlformats.org/package/2006/relationships"><Relationship Type="http://schemas.openxmlformats.org/officeDocument/2006/relationships/table" Target="/xl/tables/table5485.xml" Id="rId8" /><Relationship Type="http://schemas.openxmlformats.org/officeDocument/2006/relationships/table" Target="/xl/tables/table5986.xml" Id="rId13" /><Relationship Type="http://schemas.openxmlformats.org/officeDocument/2006/relationships/table" Target="/xl/tables/table4987.xml" Id="rId3" /><Relationship Type="http://schemas.openxmlformats.org/officeDocument/2006/relationships/table" Target="/xl/tables/table5388.xml" Id="rId7" /><Relationship Type="http://schemas.openxmlformats.org/officeDocument/2006/relationships/table" Target="/xl/tables/table5889.xml" Id="rId12" /><Relationship Type="http://schemas.openxmlformats.org/officeDocument/2006/relationships/drawing" Target="/xl/drawings/drawing58.xml" Id="rId2" /><Relationship Type="http://schemas.openxmlformats.org/officeDocument/2006/relationships/printerSettings" Target="/xl/printerSettings/printerSettings59.bin" Id="rId1" /><Relationship Type="http://schemas.openxmlformats.org/officeDocument/2006/relationships/table" Target="/xl/tables/table5290.xml" Id="rId6" /><Relationship Type="http://schemas.openxmlformats.org/officeDocument/2006/relationships/table" Target="/xl/tables/table5791.xml" Id="rId11" /><Relationship Type="http://schemas.openxmlformats.org/officeDocument/2006/relationships/table" Target="/xl/tables/table5192.xml" Id="rId5" /><Relationship Type="http://schemas.openxmlformats.org/officeDocument/2006/relationships/table" Target="/xl/tables/table5693.xml" Id="rId10" /><Relationship Type="http://schemas.openxmlformats.org/officeDocument/2006/relationships/table" Target="/xl/tables/table5094.xml" Id="rId4" /><Relationship Type="http://schemas.openxmlformats.org/officeDocument/2006/relationships/table" Target="/xl/tables/table5595.xml" Id="rId9" /><Relationship Type="http://schemas.openxmlformats.org/officeDocument/2006/relationships/table" Target="/xl/tables/table6096.xml" Id="rId14" /></Relationships>
</file>

<file path=xl/worksheets/_rels/sheet67.xml.rels>&#65279;<?xml version="1.0" encoding="utf-8"?><Relationships xmlns="http://schemas.openxmlformats.org/package/2006/relationships"><Relationship Type="http://schemas.openxmlformats.org/officeDocument/2006/relationships/table" Target="/xl/tables/table6661.xml" Id="rId8" /><Relationship Type="http://schemas.openxmlformats.org/officeDocument/2006/relationships/table" Target="/xl/tables/table7162.xml" Id="rId13" /><Relationship Type="http://schemas.openxmlformats.org/officeDocument/2006/relationships/table" Target="/xl/tables/table6163.xml" Id="rId3" /><Relationship Type="http://schemas.openxmlformats.org/officeDocument/2006/relationships/table" Target="/xl/tables/table6564.xml" Id="rId7" /><Relationship Type="http://schemas.openxmlformats.org/officeDocument/2006/relationships/table" Target="/xl/tables/table7065.xml" Id="rId12" /><Relationship Type="http://schemas.openxmlformats.org/officeDocument/2006/relationships/drawing" Target="/xl/drawings/drawing66.xml" Id="rId2" /><Relationship Type="http://schemas.openxmlformats.org/officeDocument/2006/relationships/printerSettings" Target="/xl/printerSettings/printerSettings67.bin" Id="rId1" /><Relationship Type="http://schemas.openxmlformats.org/officeDocument/2006/relationships/table" Target="/xl/tables/table6466.xml" Id="rId6" /><Relationship Type="http://schemas.openxmlformats.org/officeDocument/2006/relationships/table" Target="/xl/tables/table6967.xml" Id="rId11" /><Relationship Type="http://schemas.openxmlformats.org/officeDocument/2006/relationships/table" Target="/xl/tables/table6368.xml" Id="rId5" /><Relationship Type="http://schemas.openxmlformats.org/officeDocument/2006/relationships/table" Target="/xl/tables/table6869.xml" Id="rId10" /><Relationship Type="http://schemas.openxmlformats.org/officeDocument/2006/relationships/table" Target="/xl/tables/table6270.xml" Id="rId4" /><Relationship Type="http://schemas.openxmlformats.org/officeDocument/2006/relationships/table" Target="/xl/tables/table6771.xml" Id="rId9" /><Relationship Type="http://schemas.openxmlformats.org/officeDocument/2006/relationships/table" Target="/xl/tables/table7272.xml" Id="rId14" /></Relationships>
</file>

<file path=xl/worksheets/_rels/sheet72.xml.rels>&#65279;<?xml version="1.0" encoding="utf-8"?><Relationships xmlns="http://schemas.openxmlformats.org/package/2006/relationships"><Relationship Type="http://schemas.openxmlformats.org/officeDocument/2006/relationships/table" Target="/xl/tables/table7813.xml" Id="rId8" /><Relationship Type="http://schemas.openxmlformats.org/officeDocument/2006/relationships/table" Target="/xl/tables/table8314.xml" Id="rId13" /><Relationship Type="http://schemas.openxmlformats.org/officeDocument/2006/relationships/table" Target="/xl/tables/table7315.xml" Id="rId3" /><Relationship Type="http://schemas.openxmlformats.org/officeDocument/2006/relationships/table" Target="/xl/tables/table7716.xml" Id="rId7" /><Relationship Type="http://schemas.openxmlformats.org/officeDocument/2006/relationships/table" Target="/xl/tables/table8217.xml" Id="rId12" /><Relationship Type="http://schemas.openxmlformats.org/officeDocument/2006/relationships/drawing" Target="/xl/drawings/drawing72.xml" Id="rId2" /><Relationship Type="http://schemas.openxmlformats.org/officeDocument/2006/relationships/printerSettings" Target="/xl/printerSettings/printerSettings72.bin" Id="rId1" /><Relationship Type="http://schemas.openxmlformats.org/officeDocument/2006/relationships/table" Target="/xl/tables/table7618.xml" Id="rId6" /><Relationship Type="http://schemas.openxmlformats.org/officeDocument/2006/relationships/table" Target="/xl/tables/table8119.xml" Id="rId11" /><Relationship Type="http://schemas.openxmlformats.org/officeDocument/2006/relationships/table" Target="/xl/tables/table7520.xml" Id="rId5" /><Relationship Type="http://schemas.openxmlformats.org/officeDocument/2006/relationships/table" Target="/xl/tables/table8021.xml" Id="rId10" /><Relationship Type="http://schemas.openxmlformats.org/officeDocument/2006/relationships/table" Target="/xl/tables/table7422.xml" Id="rId4" /><Relationship Type="http://schemas.openxmlformats.org/officeDocument/2006/relationships/table" Target="/xl/tables/table7923.xml" Id="rId9" /><Relationship Type="http://schemas.openxmlformats.org/officeDocument/2006/relationships/table" Target="/xl/tables/table8424.xml" Id="rId14" /></Relationships>
</file>

<file path=xl/worksheets/_rels/sheet815.xml.rels>&#65279;<?xml version="1.0" encoding="utf-8"?><Relationships xmlns="http://schemas.openxmlformats.org/package/2006/relationships"><Relationship Type="http://schemas.openxmlformats.org/officeDocument/2006/relationships/table" Target="/xl/tables/table90146.xml" Id="rId8" /><Relationship Type="http://schemas.openxmlformats.org/officeDocument/2006/relationships/table" Target="/xl/tables/table95147.xml" Id="rId13" /><Relationship Type="http://schemas.openxmlformats.org/officeDocument/2006/relationships/table" Target="/xl/tables/table85148.xml" Id="rId3" /><Relationship Type="http://schemas.openxmlformats.org/officeDocument/2006/relationships/table" Target="/xl/tables/table89149.xml" Id="rId7" /><Relationship Type="http://schemas.openxmlformats.org/officeDocument/2006/relationships/table" Target="/xl/tables/table94150.xml" Id="rId12" /><Relationship Type="http://schemas.openxmlformats.org/officeDocument/2006/relationships/drawing" Target="/xl/drawings/drawing813.xml" Id="rId2" /><Relationship Type="http://schemas.openxmlformats.org/officeDocument/2006/relationships/printerSettings" Target="/xl/printerSettings/printerSettings815.bin" Id="rId1" /><Relationship Type="http://schemas.openxmlformats.org/officeDocument/2006/relationships/table" Target="/xl/tables/table88151.xml" Id="rId6" /><Relationship Type="http://schemas.openxmlformats.org/officeDocument/2006/relationships/table" Target="/xl/tables/table93152.xml" Id="rId11" /><Relationship Type="http://schemas.openxmlformats.org/officeDocument/2006/relationships/table" Target="/xl/tables/table87153.xml" Id="rId5" /><Relationship Type="http://schemas.openxmlformats.org/officeDocument/2006/relationships/table" Target="/xl/tables/table92154.xml" Id="rId10" /><Relationship Type="http://schemas.openxmlformats.org/officeDocument/2006/relationships/table" Target="/xl/tables/table86155.xml" Id="rId4" /><Relationship Type="http://schemas.openxmlformats.org/officeDocument/2006/relationships/table" Target="/xl/tables/table91156.xml" Id="rId9" /><Relationship Type="http://schemas.openxmlformats.org/officeDocument/2006/relationships/table" Target="/xl/tables/table96157.xml" Id="rId14" /></Relationships>
</file>

<file path=xl/worksheets/_rels/sheet913.xml.rels>&#65279;<?xml version="1.0" encoding="utf-8"?><Relationships xmlns="http://schemas.openxmlformats.org/package/2006/relationships"><Relationship Type="http://schemas.openxmlformats.org/officeDocument/2006/relationships/table" Target="/xl/tables/table102122.xml" Id="rId8" /><Relationship Type="http://schemas.openxmlformats.org/officeDocument/2006/relationships/table" Target="/xl/tables/table107123.xml" Id="rId13" /><Relationship Type="http://schemas.openxmlformats.org/officeDocument/2006/relationships/table" Target="/xl/tables/table97124.xml" Id="rId3" /><Relationship Type="http://schemas.openxmlformats.org/officeDocument/2006/relationships/table" Target="/xl/tables/table101125.xml" Id="rId7" /><Relationship Type="http://schemas.openxmlformats.org/officeDocument/2006/relationships/table" Target="/xl/tables/table106126.xml" Id="rId12" /><Relationship Type="http://schemas.openxmlformats.org/officeDocument/2006/relationships/drawing" Target="/xl/drawings/drawing911.xml" Id="rId2" /><Relationship Type="http://schemas.openxmlformats.org/officeDocument/2006/relationships/printerSettings" Target="/xl/printerSettings/printerSettings913.bin" Id="rId1" /><Relationship Type="http://schemas.openxmlformats.org/officeDocument/2006/relationships/table" Target="/xl/tables/table100127.xml" Id="rId6" /><Relationship Type="http://schemas.openxmlformats.org/officeDocument/2006/relationships/table" Target="/xl/tables/table105128.xml" Id="rId11" /><Relationship Type="http://schemas.openxmlformats.org/officeDocument/2006/relationships/table" Target="/xl/tables/table99129.xml" Id="rId5" /><Relationship Type="http://schemas.openxmlformats.org/officeDocument/2006/relationships/table" Target="/xl/tables/table104130.xml" Id="rId10" /><Relationship Type="http://schemas.openxmlformats.org/officeDocument/2006/relationships/table" Target="/xl/tables/table98131.xml" Id="rId4" /><Relationship Type="http://schemas.openxmlformats.org/officeDocument/2006/relationships/table" Target="/xl/tables/table103132.xml" Id="rId9" /><Relationship Type="http://schemas.openxmlformats.org/officeDocument/2006/relationships/table" Target="/xl/tables/table108133.xml" Id="rId14" /></Relationships>
</file>

<file path=xl/worksheets/sheet10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wsTCalendar10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2026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 t="str">
        <f>IF(DAY(JanDom1)=1,"",IF(AND(YEAR(JanDom1+4)=AnoCalendário,MONTH(JanDom1+4)=1),JanDom1+4,""))</f>
        <v/>
      </c>
      <c r="F8" s="32">
        <f>IF(DAY(JanDom1)=1,"",IF(AND(YEAR(JanDom1+5)=AnoCalendário,MONTH(JanDom1+5)=1),JanDom1+5,""))</f>
        <v>46023</v>
      </c>
      <c r="G8" s="32">
        <f>IF(DAY(JanDom1)=1,"",IF(AND(YEAR(JanDom1+6)=AnoCalendário,MONTH(JanDom1+6)=1),JanDom1+6,""))</f>
        <v>46024</v>
      </c>
      <c r="H8" s="32">
        <f>IF(DAY(JanDom1)=1,IF(AND(YEAR(JanDom1)=AnoCalendário,MONTH(JanDom1)=1),JanDom1,""),IF(AND(YEAR(JanDom1+7)=AnoCalendário,MONTH(JanDom1+7)=1),JanDom1+7,""))</f>
        <v>46025</v>
      </c>
      <c r="I8" s="28"/>
      <c r="J8" s="32">
        <f>IF(DAY(FevDom1)=1,"",IF(AND(YEAR(FevDom1+1)=AnoCalendário,MONTH(FevDom1+1)=2),FevDom1+1,""))</f>
        <v>46054</v>
      </c>
      <c r="K8" s="32">
        <f>IF(DAY(FevDom1)=1,"",IF(AND(YEAR(FevDom1+2)=AnoCalendário,MONTH(FevDom1+2)=2),FevDom1+2,""))</f>
        <v>46055</v>
      </c>
      <c r="L8" s="32">
        <f>IF(DAY(FevDom1)=1,"",IF(AND(YEAR(FevDom1+3)=AnoCalendário,MONTH(FevDom1+3)=2),FevDom1+3,""))</f>
        <v>46056</v>
      </c>
      <c r="M8" s="32">
        <f>IF(DAY(FevDom1)=1,"",IF(AND(YEAR(FevDom1+4)=AnoCalendário,MONTH(FevDom1+4)=2),FevDom1+4,""))</f>
        <v>46057</v>
      </c>
      <c r="N8" s="32">
        <f>IF(DAY(FevDom1)=1,"",IF(AND(YEAR(FevDom1+5)=AnoCalendário,MONTH(FevDom1+5)=2),FevDom1+5,""))</f>
        <v>46058</v>
      </c>
      <c r="O8" s="32">
        <f>IF(DAY(FevDom1)=1,"",IF(AND(YEAR(FevDom1+6)=AnoCalendário,MONTH(FevDom1+6)=2),FevDom1+6,""))</f>
        <v>46059</v>
      </c>
      <c r="P8" s="32">
        <f>IF(DAY(FevDom1)=1,IF(AND(YEAR(FevDom1)=AnoCalendário,MONTH(FevDom1)=2),FevDom1,""),IF(AND(YEAR(FevDom1+7)=AnoCalendário,MONTH(FevDom1+7)=2),FevDom1+7,""))</f>
        <v>46060</v>
      </c>
      <c r="Q8" s="28"/>
      <c r="R8" s="32">
        <f>IF(DAY(MarDom1)=1,"",IF(AND(YEAR(MarDom1+1)=AnoCalendário,MONTH(MarDom1+1)=3),MarDom1+1,""))</f>
        <v>46082</v>
      </c>
      <c r="S8" s="32">
        <f>IF(DAY(MarDom1)=1,"",IF(AND(YEAR(MarDom1+2)=AnoCalendário,MONTH(MarDom1+2)=3),MarDom1+2,""))</f>
        <v>46083</v>
      </c>
      <c r="T8" s="32">
        <f>IF(DAY(MarDom1)=1,"",IF(AND(YEAR(MarDom1+3)=AnoCalendário,MONTH(MarDom1+3)=3),MarDom1+3,""))</f>
        <v>46084</v>
      </c>
      <c r="U8" s="32">
        <f>IF(DAY(MarDom1)=1,"",IF(AND(YEAR(MarDom1+4)=AnoCalendário,MONTH(MarDom1+4)=3),MarDom1+4,""))</f>
        <v>46085</v>
      </c>
      <c r="V8" s="32">
        <f>IF(DAY(MarDom1)=1,"",IF(AND(YEAR(MarDom1+5)=AnoCalendário,MONTH(MarDom1+5)=3),MarDom1+5,""))</f>
        <v>46086</v>
      </c>
      <c r="W8" s="32">
        <f>IF(DAY(MarDom1)=1,"",IF(AND(YEAR(MarDom1+6)=AnoCalendário,MONTH(MarDom1+6)=3),MarDom1+6,""))</f>
        <v>46087</v>
      </c>
      <c r="X8" s="32">
        <f>IF(DAY(MarDom1)=1,IF(AND(YEAR(MarDom1)=AnoCalendário,MONTH(MarDom1)=3),MarDom1,""),IF(AND(YEAR(MarDom1+7)=AnoCalendário,MONTH(MarDom1+7)=3),MarDom1+7,""))</f>
        <v>46088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46026</v>
      </c>
      <c r="C9" s="32">
        <f>IF(DAY(JanDom1)=1,IF(AND(YEAR(JanDom1+2)=AnoCalendário,MONTH(JanDom1+2)=1),JanDom1+2,""),IF(AND(YEAR(JanDom1+9)=AnoCalendário,MONTH(JanDom1+9)=1),JanDom1+9,""))</f>
        <v>46027</v>
      </c>
      <c r="D9" s="32">
        <f>IF(DAY(JanDom1)=1,IF(AND(YEAR(JanDom1+3)=AnoCalendário,MONTH(JanDom1+3)=1),JanDom1+3,""),IF(AND(YEAR(JanDom1+10)=AnoCalendário,MONTH(JanDom1+10)=1),JanDom1+10,""))</f>
        <v>46028</v>
      </c>
      <c r="E9" s="32">
        <f>IF(DAY(JanDom1)=1,IF(AND(YEAR(JanDom1+4)=AnoCalendário,MONTH(JanDom1+4)=1),JanDom1+4,""),IF(AND(YEAR(JanDom1+11)=AnoCalendário,MONTH(JanDom1+11)=1),JanDom1+11,""))</f>
        <v>46029</v>
      </c>
      <c r="F9" s="32">
        <f>IF(DAY(JanDom1)=1,IF(AND(YEAR(JanDom1+5)=AnoCalendário,MONTH(JanDom1+5)=1),JanDom1+5,""),IF(AND(YEAR(JanDom1+12)=AnoCalendário,MONTH(JanDom1+12)=1),JanDom1+12,""))</f>
        <v>46030</v>
      </c>
      <c r="G9" s="32">
        <f>IF(DAY(JanDom1)=1,IF(AND(YEAR(JanDom1+6)=AnoCalendário,MONTH(JanDom1+6)=1),JanDom1+6,""),IF(AND(YEAR(JanDom1+13)=AnoCalendário,MONTH(JanDom1+13)=1),JanDom1+13,""))</f>
        <v>46031</v>
      </c>
      <c r="H9" s="32">
        <f>IF(DAY(JanDom1)=1,IF(AND(YEAR(JanDom1+7)=AnoCalendário,MONTH(JanDom1+7)=1),JanDom1+7,""),IF(AND(YEAR(JanDom1+14)=AnoCalendário,MONTH(JanDom1+14)=1),JanDom1+14,""))</f>
        <v>46032</v>
      </c>
      <c r="I9" s="28"/>
      <c r="J9" s="32">
        <f>IF(DAY(FevDom1)=1,IF(AND(YEAR(FevDom1+1)=AnoCalendário,MONTH(FevDom1+1)=2),FevDom1+1,""),IF(AND(YEAR(FevDom1+8)=AnoCalendário,MONTH(FevDom1+8)=2),FevDom1+8,""))</f>
        <v>46061</v>
      </c>
      <c r="K9" s="32">
        <f>IF(DAY(FevDom1)=1,IF(AND(YEAR(FevDom1+2)=AnoCalendário,MONTH(FevDom1+2)=2),FevDom1+2,""),IF(AND(YEAR(FevDom1+9)=AnoCalendário,MONTH(FevDom1+9)=2),FevDom1+9,""))</f>
        <v>46062</v>
      </c>
      <c r="L9" s="32">
        <f>IF(DAY(FevDom1)=1,IF(AND(YEAR(FevDom1+3)=AnoCalendário,MONTH(FevDom1+3)=2),FevDom1+3,""),IF(AND(YEAR(FevDom1+10)=AnoCalendário,MONTH(FevDom1+10)=2),FevDom1+10,""))</f>
        <v>46063</v>
      </c>
      <c r="M9" s="32">
        <f>IF(DAY(FevDom1)=1,IF(AND(YEAR(FevDom1+4)=AnoCalendário,MONTH(FevDom1+4)=2),FevDom1+4,""),IF(AND(YEAR(FevDom1+11)=AnoCalendário,MONTH(FevDom1+11)=2),FevDom1+11,""))</f>
        <v>46064</v>
      </c>
      <c r="N9" s="32">
        <f>IF(DAY(FevDom1)=1,IF(AND(YEAR(FevDom1+5)=AnoCalendário,MONTH(FevDom1+5)=2),FevDom1+5,""),IF(AND(YEAR(FevDom1+12)=AnoCalendário,MONTH(FevDom1+12)=2),FevDom1+12,""))</f>
        <v>46065</v>
      </c>
      <c r="O9" s="32">
        <f>IF(DAY(FevDom1)=1,IF(AND(YEAR(FevDom1+6)=AnoCalendário,MONTH(FevDom1+6)=2),FevDom1+6,""),IF(AND(YEAR(FevDom1+13)=AnoCalendário,MONTH(FevDom1+13)=2),FevDom1+13,""))</f>
        <v>46066</v>
      </c>
      <c r="P9" s="32">
        <f>IF(DAY(FevDom1)=1,IF(AND(YEAR(FevDom1+7)=AnoCalendário,MONTH(FevDom1+7)=2),FevDom1+7,""),IF(AND(YEAR(FevDom1+14)=AnoCalendário,MONTH(FevDom1+14)=2),FevDom1+14,""))</f>
        <v>46067</v>
      </c>
      <c r="Q9" s="28"/>
      <c r="R9" s="32">
        <f>IF(DAY(MarDom1)=1,IF(AND(YEAR(MarDom1+1)=AnoCalendário,MONTH(MarDom1+1)=3),MarDom1+1,""),IF(AND(YEAR(MarDom1+8)=AnoCalendário,MONTH(MarDom1+8)=3),MarDom1+8,""))</f>
        <v>46089</v>
      </c>
      <c r="S9" s="32">
        <f>IF(DAY(MarDom1)=1,IF(AND(YEAR(MarDom1+2)=AnoCalendário,MONTH(MarDom1+2)=3),MarDom1+2,""),IF(AND(YEAR(MarDom1+9)=AnoCalendário,MONTH(MarDom1+9)=3),MarDom1+9,""))</f>
        <v>46090</v>
      </c>
      <c r="T9" s="32">
        <f>IF(DAY(MarDom1)=1,IF(AND(YEAR(MarDom1+3)=AnoCalendário,MONTH(MarDom1+3)=3),MarDom1+3,""),IF(AND(YEAR(MarDom1+10)=AnoCalendário,MONTH(MarDom1+10)=3),MarDom1+10,""))</f>
        <v>46091</v>
      </c>
      <c r="U9" s="32">
        <f>IF(DAY(MarDom1)=1,IF(AND(YEAR(MarDom1+4)=AnoCalendário,MONTH(MarDom1+4)=3),MarDom1+4,""),IF(AND(YEAR(MarDom1+11)=AnoCalendário,MONTH(MarDom1+11)=3),MarDom1+11,""))</f>
        <v>46092</v>
      </c>
      <c r="V9" s="32">
        <f>IF(DAY(MarDom1)=1,IF(AND(YEAR(MarDom1+5)=AnoCalendário,MONTH(MarDom1+5)=3),MarDom1+5,""),IF(AND(YEAR(MarDom1+12)=AnoCalendário,MONTH(MarDom1+12)=3),MarDom1+12,""))</f>
        <v>46093</v>
      </c>
      <c r="W9" s="32">
        <f>IF(DAY(MarDom1)=1,IF(AND(YEAR(MarDom1+6)=AnoCalendário,MONTH(MarDom1+6)=3),MarDom1+6,""),IF(AND(YEAR(MarDom1+13)=AnoCalendário,MONTH(MarDom1+13)=3),MarDom1+13,""))</f>
        <v>46094</v>
      </c>
      <c r="X9" s="32">
        <f>IF(DAY(MarDom1)=1,IF(AND(YEAR(MarDom1+7)=AnoCalendário,MONTH(MarDom1+7)=3),MarDom1+7,""),IF(AND(YEAR(MarDom1+14)=AnoCalendário,MONTH(MarDom1+14)=3),MarDom1+14,""))</f>
        <v>46095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46033</v>
      </c>
      <c r="C10" s="32">
        <f>IF(DAY(JanDom1)=1,IF(AND(YEAR(JanDom1+9)=AnoCalendário,MONTH(JanDom1+9)=1),JanDom1+9,""),IF(AND(YEAR(JanDom1+16)=AnoCalendário,MONTH(JanDom1+16)=1),JanDom1+16,""))</f>
        <v>46034</v>
      </c>
      <c r="D10" s="32">
        <f>IF(DAY(JanDom1)=1,IF(AND(YEAR(JanDom1+10)=AnoCalendário,MONTH(JanDom1+10)=1),JanDom1+10,""),IF(AND(YEAR(JanDom1+17)=AnoCalendário,MONTH(JanDom1+17)=1),JanDom1+17,""))</f>
        <v>46035</v>
      </c>
      <c r="E10" s="32">
        <f>IF(DAY(JanDom1)=1,IF(AND(YEAR(JanDom1+11)=AnoCalendário,MONTH(JanDom1+11)=1),JanDom1+11,""),IF(AND(YEAR(JanDom1+18)=AnoCalendário,MONTH(JanDom1+18)=1),JanDom1+18,""))</f>
        <v>46036</v>
      </c>
      <c r="F10" s="32">
        <f>IF(DAY(JanDom1)=1,IF(AND(YEAR(JanDom1+12)=AnoCalendário,MONTH(JanDom1+12)=1),JanDom1+12,""),IF(AND(YEAR(JanDom1+19)=AnoCalendário,MONTH(JanDom1+19)=1),JanDom1+19,""))</f>
        <v>46037</v>
      </c>
      <c r="G10" s="32">
        <f>IF(DAY(JanDom1)=1,IF(AND(YEAR(JanDom1+13)=AnoCalendário,MONTH(JanDom1+13)=1),JanDom1+13,""),IF(AND(YEAR(JanDom1+20)=AnoCalendário,MONTH(JanDom1+20)=1),JanDom1+20,""))</f>
        <v>46038</v>
      </c>
      <c r="H10" s="32">
        <f>IF(DAY(JanDom1)=1,IF(AND(YEAR(JanDom1+14)=AnoCalendário,MONTH(JanDom1+14)=1),JanDom1+14,""),IF(AND(YEAR(JanDom1+21)=AnoCalendário,MONTH(JanDom1+21)=1),JanDom1+21,""))</f>
        <v>46039</v>
      </c>
      <c r="I10" s="28"/>
      <c r="J10" s="32">
        <f>IF(DAY(FevDom1)=1,IF(AND(YEAR(FevDom1+8)=AnoCalendário,MONTH(FevDom1+8)=2),FevDom1+8,""),IF(AND(YEAR(FevDom1+15)=AnoCalendário,MONTH(FevDom1+15)=2),FevDom1+15,""))</f>
        <v>46068</v>
      </c>
      <c r="K10" s="32">
        <f>IF(DAY(FevDom1)=1,IF(AND(YEAR(FevDom1+9)=AnoCalendário,MONTH(FevDom1+9)=2),FevDom1+9,""),IF(AND(YEAR(FevDom1+16)=AnoCalendário,MONTH(FevDom1+16)=2),FevDom1+16,""))</f>
        <v>46069</v>
      </c>
      <c r="L10" s="32">
        <f>IF(DAY(FevDom1)=1,IF(AND(YEAR(FevDom1+10)=AnoCalendário,MONTH(FevDom1+10)=2),FevDom1+10,""),IF(AND(YEAR(FevDom1+17)=AnoCalendário,MONTH(FevDom1+17)=2),FevDom1+17,""))</f>
        <v>46070</v>
      </c>
      <c r="M10" s="32">
        <f>IF(DAY(FevDom1)=1,IF(AND(YEAR(FevDom1+11)=AnoCalendário,MONTH(FevDom1+11)=2),FevDom1+11,""),IF(AND(YEAR(FevDom1+18)=AnoCalendário,MONTH(FevDom1+18)=2),FevDom1+18,""))</f>
        <v>46071</v>
      </c>
      <c r="N10" s="32">
        <f>IF(DAY(FevDom1)=1,IF(AND(YEAR(FevDom1+12)=AnoCalendário,MONTH(FevDom1+12)=2),FevDom1+12,""),IF(AND(YEAR(FevDom1+19)=AnoCalendário,MONTH(FevDom1+19)=2),FevDom1+19,""))</f>
        <v>46072</v>
      </c>
      <c r="O10" s="32">
        <f>IF(DAY(FevDom1)=1,IF(AND(YEAR(FevDom1+13)=AnoCalendário,MONTH(FevDom1+13)=2),FevDom1+13,""),IF(AND(YEAR(FevDom1+20)=AnoCalendário,MONTH(FevDom1+20)=2),FevDom1+20,""))</f>
        <v>46073</v>
      </c>
      <c r="P10" s="32">
        <f>IF(DAY(FevDom1)=1,IF(AND(YEAR(FevDom1+14)=AnoCalendário,MONTH(FevDom1+14)=2),FevDom1+14,""),IF(AND(YEAR(FevDom1+21)=AnoCalendário,MONTH(FevDom1+21)=2),FevDom1+21,""))</f>
        <v>46074</v>
      </c>
      <c r="Q10" s="28"/>
      <c r="R10" s="32">
        <f>IF(DAY(MarDom1)=1,IF(AND(YEAR(MarDom1+8)=AnoCalendário,MONTH(MarDom1+8)=3),MarDom1+8,""),IF(AND(YEAR(MarDom1+15)=AnoCalendário,MONTH(MarDom1+15)=3),MarDom1+15,""))</f>
        <v>46096</v>
      </c>
      <c r="S10" s="32">
        <f>IF(DAY(MarDom1)=1,IF(AND(YEAR(MarDom1+9)=AnoCalendário,MONTH(MarDom1+9)=3),MarDom1+9,""),IF(AND(YEAR(MarDom1+16)=AnoCalendário,MONTH(MarDom1+16)=3),MarDom1+16,""))</f>
        <v>46097</v>
      </c>
      <c r="T10" s="32">
        <f>IF(DAY(MarDom1)=1,IF(AND(YEAR(MarDom1+10)=AnoCalendário,MONTH(MarDom1+10)=3),MarDom1+10,""),IF(AND(YEAR(MarDom1+17)=AnoCalendário,MONTH(MarDom1+17)=3),MarDom1+17,""))</f>
        <v>46098</v>
      </c>
      <c r="U10" s="32">
        <f>IF(DAY(MarDom1)=1,IF(AND(YEAR(MarDom1+11)=AnoCalendário,MONTH(MarDom1+11)=3),MarDom1+11,""),IF(AND(YEAR(MarDom1+18)=AnoCalendário,MONTH(MarDom1+18)=3),MarDom1+18,""))</f>
        <v>46099</v>
      </c>
      <c r="V10" s="32">
        <f>IF(DAY(MarDom1)=1,IF(AND(YEAR(MarDom1+12)=AnoCalendário,MONTH(MarDom1+12)=3),MarDom1+12,""),IF(AND(YEAR(MarDom1+19)=AnoCalendário,MONTH(MarDom1+19)=3),MarDom1+19,""))</f>
        <v>46100</v>
      </c>
      <c r="W10" s="32">
        <f>IF(DAY(MarDom1)=1,IF(AND(YEAR(MarDom1+13)=AnoCalendário,MONTH(MarDom1+13)=3),MarDom1+13,""),IF(AND(YEAR(MarDom1+20)=AnoCalendário,MONTH(MarDom1+20)=3),MarDom1+20,""))</f>
        <v>46101</v>
      </c>
      <c r="X10" s="32">
        <f>IF(DAY(MarDom1)=1,IF(AND(YEAR(MarDom1+14)=AnoCalendário,MONTH(MarDom1+14)=3),MarDom1+14,""),IF(AND(YEAR(MarDom1+21)=AnoCalendário,MONTH(MarDom1+21)=3),MarDom1+21,""))</f>
        <v>46102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46040</v>
      </c>
      <c r="C11" s="32">
        <f>IF(DAY(JanDom1)=1,IF(AND(YEAR(JanDom1+16)=AnoCalendário,MONTH(JanDom1+16)=1),JanDom1+16,""),IF(AND(YEAR(JanDom1+23)=AnoCalendário,MONTH(JanDom1+23)=1),JanDom1+23,""))</f>
        <v>46041</v>
      </c>
      <c r="D11" s="32">
        <f>IF(DAY(JanDom1)=1,IF(AND(YEAR(JanDom1+17)=AnoCalendário,MONTH(JanDom1+17)=1),JanDom1+17,""),IF(AND(YEAR(JanDom1+24)=AnoCalendário,MONTH(JanDom1+24)=1),JanDom1+24,""))</f>
        <v>46042</v>
      </c>
      <c r="E11" s="32">
        <f>IF(DAY(JanDom1)=1,IF(AND(YEAR(JanDom1+18)=AnoCalendário,MONTH(JanDom1+18)=1),JanDom1+18,""),IF(AND(YEAR(JanDom1+25)=AnoCalendário,MONTH(JanDom1+25)=1),JanDom1+25,""))</f>
        <v>46043</v>
      </c>
      <c r="F11" s="32">
        <f>IF(DAY(JanDom1)=1,IF(AND(YEAR(JanDom1+19)=AnoCalendário,MONTH(JanDom1+19)=1),JanDom1+19,""),IF(AND(YEAR(JanDom1+26)=AnoCalendário,MONTH(JanDom1+26)=1),JanDom1+26,""))</f>
        <v>46044</v>
      </c>
      <c r="G11" s="32">
        <f>IF(DAY(JanDom1)=1,IF(AND(YEAR(JanDom1+20)=AnoCalendário,MONTH(JanDom1+20)=1),JanDom1+20,""),IF(AND(YEAR(JanDom1+27)=AnoCalendário,MONTH(JanDom1+27)=1),JanDom1+27,""))</f>
        <v>46045</v>
      </c>
      <c r="H11" s="32">
        <f>IF(DAY(JanDom1)=1,IF(AND(YEAR(JanDom1+21)=AnoCalendário,MONTH(JanDom1+21)=1),JanDom1+21,""),IF(AND(YEAR(JanDom1+28)=AnoCalendário,MONTH(JanDom1+28)=1),JanDom1+28,""))</f>
        <v>46046</v>
      </c>
      <c r="I11" s="28"/>
      <c r="J11" s="32">
        <f>IF(DAY(FevDom1)=1,IF(AND(YEAR(FevDom1+15)=AnoCalendário,MONTH(FevDom1+15)=2),FevDom1+15,""),IF(AND(YEAR(FevDom1+22)=AnoCalendário,MONTH(FevDom1+22)=2),FevDom1+22,""))</f>
        <v>46075</v>
      </c>
      <c r="K11" s="32">
        <f>IF(DAY(FevDom1)=1,IF(AND(YEAR(FevDom1+16)=AnoCalendário,MONTH(FevDom1+16)=2),FevDom1+16,""),IF(AND(YEAR(FevDom1+23)=AnoCalendário,MONTH(FevDom1+23)=2),FevDom1+23,""))</f>
        <v>46076</v>
      </c>
      <c r="L11" s="32">
        <f>IF(DAY(FevDom1)=1,IF(AND(YEAR(FevDom1+17)=AnoCalendário,MONTH(FevDom1+17)=2),FevDom1+17,""),IF(AND(YEAR(FevDom1+24)=AnoCalendário,MONTH(FevDom1+24)=2),FevDom1+24,""))</f>
        <v>46077</v>
      </c>
      <c r="M11" s="32">
        <f>IF(DAY(FevDom1)=1,IF(AND(YEAR(FevDom1+18)=AnoCalendário,MONTH(FevDom1+18)=2),FevDom1+18,""),IF(AND(YEAR(FevDom1+25)=AnoCalendário,MONTH(FevDom1+25)=2),FevDom1+25,""))</f>
        <v>46078</v>
      </c>
      <c r="N11" s="32">
        <f>IF(DAY(FevDom1)=1,IF(AND(YEAR(FevDom1+19)=AnoCalendário,MONTH(FevDom1+19)=2),FevDom1+19,""),IF(AND(YEAR(FevDom1+26)=AnoCalendário,MONTH(FevDom1+26)=2),FevDom1+26,""))</f>
        <v>46079</v>
      </c>
      <c r="O11" s="32">
        <f>IF(DAY(FevDom1)=1,IF(AND(YEAR(FevDom1+20)=AnoCalendário,MONTH(FevDom1+20)=2),FevDom1+20,""),IF(AND(YEAR(FevDom1+27)=AnoCalendário,MONTH(FevDom1+27)=2),FevDom1+27,""))</f>
        <v>46080</v>
      </c>
      <c r="P11" s="32">
        <f>IF(DAY(FevDom1)=1,IF(AND(YEAR(FevDom1+21)=AnoCalendário,MONTH(FevDom1+21)=2),FevDom1+21,""),IF(AND(YEAR(FevDom1+28)=AnoCalendário,MONTH(FevDom1+28)=2),FevDom1+28,""))</f>
        <v>46081</v>
      </c>
      <c r="Q11" s="28"/>
      <c r="R11" s="32">
        <f>IF(DAY(MarDom1)=1,IF(AND(YEAR(MarDom1+15)=AnoCalendário,MONTH(MarDom1+15)=3),MarDom1+15,""),IF(AND(YEAR(MarDom1+22)=AnoCalendário,MONTH(MarDom1+22)=3),MarDom1+22,""))</f>
        <v>46103</v>
      </c>
      <c r="S11" s="32">
        <f>IF(DAY(MarDom1)=1,IF(AND(YEAR(MarDom1+16)=AnoCalendário,MONTH(MarDom1+16)=3),MarDom1+16,""),IF(AND(YEAR(MarDom1+23)=AnoCalendário,MONTH(MarDom1+23)=3),MarDom1+23,""))</f>
        <v>46104</v>
      </c>
      <c r="T11" s="32">
        <f>IF(DAY(MarDom1)=1,IF(AND(YEAR(MarDom1+17)=AnoCalendário,MONTH(MarDom1+17)=3),MarDom1+17,""),IF(AND(YEAR(MarDom1+24)=AnoCalendário,MONTH(MarDom1+24)=3),MarDom1+24,""))</f>
        <v>46105</v>
      </c>
      <c r="U11" s="32">
        <f>IF(DAY(MarDom1)=1,IF(AND(YEAR(MarDom1+18)=AnoCalendário,MONTH(MarDom1+18)=3),MarDom1+18,""),IF(AND(YEAR(MarDom1+25)=AnoCalendário,MONTH(MarDom1+25)=3),MarDom1+25,""))</f>
        <v>46106</v>
      </c>
      <c r="V11" s="32">
        <f>IF(DAY(MarDom1)=1,IF(AND(YEAR(MarDom1+19)=AnoCalendário,MONTH(MarDom1+19)=3),MarDom1+19,""),IF(AND(YEAR(MarDom1+26)=AnoCalendário,MONTH(MarDom1+26)=3),MarDom1+26,""))</f>
        <v>46107</v>
      </c>
      <c r="W11" s="32">
        <f>IF(DAY(MarDom1)=1,IF(AND(YEAR(MarDom1+20)=AnoCalendário,MONTH(MarDom1+20)=3),MarDom1+20,""),IF(AND(YEAR(MarDom1+27)=AnoCalendário,MONTH(MarDom1+27)=3),MarDom1+27,""))</f>
        <v>46108</v>
      </c>
      <c r="X11" s="32">
        <f>IF(DAY(MarDom1)=1,IF(AND(YEAR(MarDom1+21)=AnoCalendário,MONTH(MarDom1+21)=3),MarDom1+21,""),IF(AND(YEAR(MarDom1+28)=AnoCalendário,MONTH(MarDom1+28)=3),MarDom1+28,""))</f>
        <v>46109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46047</v>
      </c>
      <c r="C12" s="32">
        <f>IF(DAY(JanDom1)=1,IF(AND(YEAR(JanDom1+23)=AnoCalendário,MONTH(JanDom1+23)=1),JanDom1+23,""),IF(AND(YEAR(JanDom1+30)=AnoCalendário,MONTH(JanDom1+30)=1),JanDom1+30,""))</f>
        <v>46048</v>
      </c>
      <c r="D12" s="32">
        <f>IF(DAY(JanDom1)=1,IF(AND(YEAR(JanDom1+24)=AnoCalendário,MONTH(JanDom1+24)=1),JanDom1+24,""),IF(AND(YEAR(JanDom1+31)=AnoCalendário,MONTH(JanDom1+31)=1),JanDom1+31,""))</f>
        <v>46049</v>
      </c>
      <c r="E12" s="32">
        <f>IF(DAY(JanDom1)=1,IF(AND(YEAR(JanDom1+25)=AnoCalendário,MONTH(JanDom1+25)=1),JanDom1+25,""),IF(AND(YEAR(JanDom1+32)=AnoCalendário,MONTH(JanDom1+32)=1),JanDom1+32,""))</f>
        <v>46050</v>
      </c>
      <c r="F12" s="32">
        <f>IF(DAY(JanDom1)=1,IF(AND(YEAR(JanDom1+26)=AnoCalendário,MONTH(JanDom1+26)=1),JanDom1+26,""),IF(AND(YEAR(JanDom1+33)=AnoCalendário,MONTH(JanDom1+33)=1),JanDom1+33,""))</f>
        <v>46051</v>
      </c>
      <c r="G12" s="32">
        <f>IF(DAY(JanDom1)=1,IF(AND(YEAR(JanDom1+27)=AnoCalendário,MONTH(JanDom1+27)=1),JanDom1+27,""),IF(AND(YEAR(JanDom1+34)=AnoCalendário,MONTH(JanDom1+34)=1),JanDom1+34,""))</f>
        <v>46052</v>
      </c>
      <c r="H12" s="32">
        <f>IF(DAY(JanDom1)=1,IF(AND(YEAR(JanDom1+28)=AnoCalendário,MONTH(JanDom1+28)=1),JanDom1+28,""),IF(AND(YEAR(JanDom1+35)=AnoCalendário,MONTH(JanDom1+35)=1),JanDom1+35,""))</f>
        <v>46053</v>
      </c>
      <c r="I12" s="28"/>
      <c r="J12" s="32" t="str">
        <f>IF(DAY(FevDom1)=1,IF(AND(YEAR(FevDom1+22)=AnoCalendário,MONTH(FevDom1+22)=2),FevDom1+22,""),IF(AND(YEAR(FevDom1+29)=AnoCalendário,MONTH(FevDom1+29)=2),FevDom1+29,""))</f>
        <v/>
      </c>
      <c r="K12" s="32" t="str">
        <f>IF(DAY(FevDom1)=1,IF(AND(YEAR(FevDom1+23)=AnoCalendário,MONTH(FevDom1+23)=2),FevDom1+23,""),IF(AND(YEAR(FevDom1+30)=AnoCalendário,MONTH(FevDom1+30)=2),FevDom1+30,""))</f>
        <v/>
      </c>
      <c r="L12" s="32" t="str">
        <f>IF(DAY(FevDom1)=1,IF(AND(YEAR(FevDom1+24)=AnoCalendário,MONTH(FevDom1+24)=2),FevDom1+24,""),IF(AND(YEAR(FevDom1+31)=AnoCalendário,MONTH(FevDom1+31)=2),FevDom1+31,""))</f>
        <v/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46110</v>
      </c>
      <c r="S12" s="32">
        <f>IF(DAY(MarDom1)=1,IF(AND(YEAR(MarDom1+23)=AnoCalendário,MONTH(MarDom1+23)=3),MarDom1+23,""),IF(AND(YEAR(MarDom1+30)=AnoCalendário,MONTH(MarDom1+30)=3),MarDom1+30,""))</f>
        <v>46111</v>
      </c>
      <c r="T12" s="32">
        <f>IF(DAY(MarDom1)=1,IF(AND(YEAR(MarDom1+24)=AnoCalendário,MONTH(MarDom1+24)=3),MarDom1+24,""),IF(AND(YEAR(MarDom1+31)=AnoCalendário,MONTH(MarDom1+31)=3),MarDom1+31,""))</f>
        <v>46112</v>
      </c>
      <c r="U12" s="32" t="str">
        <f>IF(DAY(MarDom1)=1,IF(AND(YEAR(MarDom1+25)=AnoCalendário,MONTH(MarDom1+25)=3),MarDom1+25,""),IF(AND(YEAR(MarDom1+32)=AnoCalendário,MONTH(MarDom1+32)=3),MarDom1+32,""))</f>
        <v/>
      </c>
      <c r="V12" s="32" t="str">
        <f>IF(DAY(MarDom1)=1,IF(AND(YEAR(MarDom1+26)=AnoCalendário,MONTH(MarDom1+26)=3),MarDom1+26,""),IF(AND(YEAR(MarDom1+33)=AnoCalendário,MONTH(MarDom1+33)=3),MarDom1+33,""))</f>
        <v/>
      </c>
      <c r="W12" s="32" t="str">
        <f>IF(DAY(MarDom1)=1,IF(AND(YEAR(MarDom1+27)=AnoCalendário,MONTH(MarDom1+27)=3),MarDom1+27,""),IF(AND(YEAR(MarDom1+34)=AnoCalendário,MONTH(MarDom1+34)=3),MarDom1+34,""))</f>
        <v/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>
        <f>IF(DAY(AbrDom1)=1,"",IF(AND(YEAR(AbrDom1+4)=AnoCalendário,MONTH(AbrDom1+4)=4),AbrDom1+4,""))</f>
        <v>46113</v>
      </c>
      <c r="F17" s="32">
        <f>IF(DAY(AbrDom1)=1,"",IF(AND(YEAR(AbrDom1+5)=AnoCalendário,MONTH(AbrDom1+5)=4),AbrDom1+5,""))</f>
        <v>46114</v>
      </c>
      <c r="G17" s="32">
        <f>IF(DAY(AbrDom1)=1,"",IF(AND(YEAR(AbrDom1+6)=AnoCalendário,MONTH(AbrDom1+6)=4),AbrDom1+6,""))</f>
        <v>46115</v>
      </c>
      <c r="H17" s="34">
        <f>IF(DAY(AbrDom1)=1,IF(AND(YEAR(AbrDom1)=AnoCalendário,MONTH(AbrDom1)=4),AbrDom1,""),IF(AND(YEAR(AbrDom1+7)=AnoCalendário,MONTH(AbrDom1+7)=4),AbrDom1+7,""))</f>
        <v>46116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 t="str">
        <f>IF(DAY(MaiDom1)=1,"",IF(AND(YEAR(MaiDom1+4)=AnoCalendário,MONTH(MaiDom1+4)=5),MaiDom1+4,""))</f>
        <v/>
      </c>
      <c r="N17" s="32" t="str">
        <f>IF(DAY(MaiDom1)=1,"",IF(AND(YEAR(MaiDom1+5)=AnoCalendário,MONTH(MaiDom1+5)=5),MaiDom1+5,""))</f>
        <v/>
      </c>
      <c r="O17" s="32">
        <f>IF(DAY(MaiDom1)=1,"",IF(AND(YEAR(MaiDom1+6)=AnoCalendário,MONTH(MaiDom1+6)=5),MaiDom1+6,""))</f>
        <v>46143</v>
      </c>
      <c r="P17" s="34">
        <f>IF(DAY(MaiDom1)=1,IF(AND(YEAR(MaiDom1)=AnoCalendário,MONTH(MaiDom1)=5),MaiDom1,""),IF(AND(YEAR(MaiDom1+7)=AnoCalendário,MONTH(MaiDom1+7)=5),MaiDom1+7,""))</f>
        <v>46144</v>
      </c>
      <c r="Q17" s="28"/>
      <c r="R17" s="33" t="str">
        <f>IF(DAY(JunDom1)=1,"",IF(AND(YEAR(JunDom1+1)=AnoCalendário,MONTH(JunDom1+1)=6),JunDom1+1,""))</f>
        <v/>
      </c>
      <c r="S17" s="32">
        <f>IF(DAY(JunDom1)=1,"",IF(AND(YEAR(JunDom1+2)=AnoCalendário,MONTH(JunDom1+2)=6),JunDom1+2,""))</f>
        <v>46174</v>
      </c>
      <c r="T17" s="32">
        <f>IF(DAY(JunDom1)=1,"",IF(AND(YEAR(JunDom1+3)=AnoCalendário,MONTH(JunDom1+3)=6),JunDom1+3,""))</f>
        <v>46175</v>
      </c>
      <c r="U17" s="32">
        <f>IF(DAY(JunDom1)=1,"",IF(AND(YEAR(JunDom1+4)=AnoCalendário,MONTH(JunDom1+4)=6),JunDom1+4,""))</f>
        <v>46176</v>
      </c>
      <c r="V17" s="32">
        <f>IF(DAY(JunDom1)=1,"",IF(AND(YEAR(JunDom1+5)=AnoCalendário,MONTH(JunDom1+5)=6),JunDom1+5,""))</f>
        <v>46177</v>
      </c>
      <c r="W17" s="32">
        <f>IF(DAY(JunDom1)=1,"",IF(AND(YEAR(JunDom1+6)=AnoCalendário,MONTH(JunDom1+6)=6),JunDom1+6,""))</f>
        <v>46178</v>
      </c>
      <c r="X17" s="34">
        <f>IF(DAY(JunDom1)=1,IF(AND(YEAR(JunDom1)=AnoCalendário,MONTH(JunDom1)=6),JunDom1,""),IF(AND(YEAR(JunDom1+7)=AnoCalendário,MONTH(JunDom1+7)=6),JunDom1+7,""))</f>
        <v>46179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46117</v>
      </c>
      <c r="C18" s="32">
        <f>IF(DAY(AbrDom1)=1,IF(AND(YEAR(AbrDom1+2)=AnoCalendário,MONTH(AbrDom1+2)=4),AbrDom1+2,""),IF(AND(YEAR(AbrDom1+9)=AnoCalendário,MONTH(AbrDom1+9)=4),AbrDom1+9,""))</f>
        <v>46118</v>
      </c>
      <c r="D18" s="32">
        <f>IF(DAY(AbrDom1)=1,IF(AND(YEAR(AbrDom1+3)=AnoCalendário,MONTH(AbrDom1+3)=4),AbrDom1+3,""),IF(AND(YEAR(AbrDom1+10)=AnoCalendário,MONTH(AbrDom1+10)=4),AbrDom1+10,""))</f>
        <v>46119</v>
      </c>
      <c r="E18" s="32">
        <f>IF(DAY(AbrDom1)=1,IF(AND(YEAR(AbrDom1+4)=AnoCalendário,MONTH(AbrDom1+4)=4),AbrDom1+4,""),IF(AND(YEAR(AbrDom1+11)=AnoCalendário,MONTH(AbrDom1+11)=4),AbrDom1+11,""))</f>
        <v>46120</v>
      </c>
      <c r="F18" s="32">
        <f>IF(DAY(AbrDom1)=1,IF(AND(YEAR(AbrDom1+5)=AnoCalendário,MONTH(AbrDom1+5)=4),AbrDom1+5,""),IF(AND(YEAR(AbrDom1+12)=AnoCalendário,MONTH(AbrDom1+12)=4),AbrDom1+12,""))</f>
        <v>46121</v>
      </c>
      <c r="G18" s="32">
        <f>IF(DAY(AbrDom1)=1,IF(AND(YEAR(AbrDom1+6)=AnoCalendário,MONTH(AbrDom1+6)=4),AbrDom1+6,""),IF(AND(YEAR(AbrDom1+13)=AnoCalendário,MONTH(AbrDom1+13)=4),AbrDom1+13,""))</f>
        <v>46122</v>
      </c>
      <c r="H18" s="34">
        <f>IF(DAY(AbrDom1)=1,IF(AND(YEAR(AbrDom1+7)=AnoCalendário,MONTH(AbrDom1+7)=4),AbrDom1+7,""),IF(AND(YEAR(AbrDom1+14)=AnoCalendário,MONTH(AbrDom1+14)=4),AbrDom1+14,""))</f>
        <v>46123</v>
      </c>
      <c r="I18" s="28"/>
      <c r="J18" s="33">
        <f>IF(DAY(MaiDom1)=1,IF(AND(YEAR(MaiDom1+1)=AnoCalendário,MONTH(MaiDom1+1)=5),MaiDom1+1,""),IF(AND(YEAR(MaiDom1+8)=AnoCalendário,MONTH(MaiDom1+8)=5),MaiDom1+8,""))</f>
        <v>46145</v>
      </c>
      <c r="K18" s="32">
        <f>IF(DAY(MaiDom1)=1,IF(AND(YEAR(MaiDom1+2)=AnoCalendário,MONTH(MaiDom1+2)=5),MaiDom1+2,""),IF(AND(YEAR(MaiDom1+9)=AnoCalendário,MONTH(MaiDom1+9)=5),MaiDom1+9,""))</f>
        <v>46146</v>
      </c>
      <c r="L18" s="32">
        <f>IF(DAY(MaiDom1)=1,IF(AND(YEAR(MaiDom1+3)=AnoCalendário,MONTH(MaiDom1+3)=5),MaiDom1+3,""),IF(AND(YEAR(MaiDom1+10)=AnoCalendário,MONTH(MaiDom1+10)=5),MaiDom1+10,""))</f>
        <v>46147</v>
      </c>
      <c r="M18" s="32">
        <f>IF(DAY(MaiDom1)=1,IF(AND(YEAR(MaiDom1+4)=AnoCalendário,MONTH(MaiDom1+4)=5),MaiDom1+4,""),IF(AND(YEAR(MaiDom1+11)=AnoCalendário,MONTH(MaiDom1+11)=5),MaiDom1+11,""))</f>
        <v>46148</v>
      </c>
      <c r="N18" s="32">
        <f>IF(DAY(MaiDom1)=1,IF(AND(YEAR(MaiDom1+5)=AnoCalendário,MONTH(MaiDom1+5)=5),MaiDom1+5,""),IF(AND(YEAR(MaiDom1+12)=AnoCalendário,MONTH(MaiDom1+12)=5),MaiDom1+12,""))</f>
        <v>46149</v>
      </c>
      <c r="O18" s="32">
        <f>IF(DAY(MaiDom1)=1,IF(AND(YEAR(MaiDom1+6)=AnoCalendário,MONTH(MaiDom1+6)=5),MaiDom1+6,""),IF(AND(YEAR(MaiDom1+13)=AnoCalendário,MONTH(MaiDom1+13)=5),MaiDom1+13,""))</f>
        <v>46150</v>
      </c>
      <c r="P18" s="34">
        <f>IF(DAY(MaiDom1)=1,IF(AND(YEAR(MaiDom1+7)=AnoCalendário,MONTH(MaiDom1+7)=5),MaiDom1+7,""),IF(AND(YEAR(MaiDom1+14)=AnoCalendário,MONTH(MaiDom1+14)=5),MaiDom1+14,""))</f>
        <v>46151</v>
      </c>
      <c r="Q18" s="28"/>
      <c r="R18" s="33">
        <f>IF(DAY(JunDom1)=1,IF(AND(YEAR(JunDom1+1)=AnoCalendário,MONTH(JunDom1+1)=6),JunDom1+1,""),IF(AND(YEAR(JunDom1+8)=AnoCalendário,MONTH(JunDom1+8)=6),JunDom1+8,""))</f>
        <v>46180</v>
      </c>
      <c r="S18" s="32">
        <f>IF(DAY(JunDom1)=1,IF(AND(YEAR(JunDom1+2)=AnoCalendário,MONTH(JunDom1+2)=6),JunDom1+2,""),IF(AND(YEAR(JunDom1+9)=AnoCalendário,MONTH(JunDom1+9)=6),JunDom1+9,""))</f>
        <v>46181</v>
      </c>
      <c r="T18" s="32">
        <f>IF(DAY(JunDom1)=1,IF(AND(YEAR(JunDom1+3)=AnoCalendário,MONTH(JunDom1+3)=6),JunDom1+3,""),IF(AND(YEAR(JunDom1+10)=AnoCalendário,MONTH(JunDom1+10)=6),JunDom1+10,""))</f>
        <v>46182</v>
      </c>
      <c r="U18" s="32">
        <f>IF(DAY(JunDom1)=1,IF(AND(YEAR(JunDom1+4)=AnoCalendário,MONTH(JunDom1+4)=6),JunDom1+4,""),IF(AND(YEAR(JunDom1+11)=AnoCalendário,MONTH(JunDom1+11)=6),JunDom1+11,""))</f>
        <v>46183</v>
      </c>
      <c r="V18" s="32">
        <f>IF(DAY(JunDom1)=1,IF(AND(YEAR(JunDom1+5)=AnoCalendário,MONTH(JunDom1+5)=6),JunDom1+5,""),IF(AND(YEAR(JunDom1+12)=AnoCalendário,MONTH(JunDom1+12)=6),JunDom1+12,""))</f>
        <v>46184</v>
      </c>
      <c r="W18" s="32">
        <f>IF(DAY(JunDom1)=1,IF(AND(YEAR(JunDom1+6)=AnoCalendário,MONTH(JunDom1+6)=6),JunDom1+6,""),IF(AND(YEAR(JunDom1+13)=AnoCalendário,MONTH(JunDom1+13)=6),JunDom1+13,""))</f>
        <v>46185</v>
      </c>
      <c r="X18" s="34">
        <f>IF(DAY(JunDom1)=1,IF(AND(YEAR(JunDom1+7)=AnoCalendário,MONTH(JunDom1+7)=6),JunDom1+7,""),IF(AND(YEAR(JunDom1+14)=AnoCalendário,MONTH(JunDom1+14)=6),JunDom1+14,""))</f>
        <v>46186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46124</v>
      </c>
      <c r="C19" s="32">
        <f>IF(DAY(AbrDom1)=1,IF(AND(YEAR(AbrDom1+9)=AnoCalendário,MONTH(AbrDom1+9)=4),AbrDom1+9,""),IF(AND(YEAR(AbrDom1+16)=AnoCalendário,MONTH(AbrDom1+16)=4),AbrDom1+16,""))</f>
        <v>46125</v>
      </c>
      <c r="D19" s="32">
        <f>IF(DAY(AbrDom1)=1,IF(AND(YEAR(AbrDom1+10)=AnoCalendário,MONTH(AbrDom1+10)=4),AbrDom1+10,""),IF(AND(YEAR(AbrDom1+17)=AnoCalendário,MONTH(AbrDom1+17)=4),AbrDom1+17,""))</f>
        <v>46126</v>
      </c>
      <c r="E19" s="32">
        <f>IF(DAY(AbrDom1)=1,IF(AND(YEAR(AbrDom1+11)=AnoCalendário,MONTH(AbrDom1+11)=4),AbrDom1+11,""),IF(AND(YEAR(AbrDom1+18)=AnoCalendário,MONTH(AbrDom1+18)=4),AbrDom1+18,""))</f>
        <v>46127</v>
      </c>
      <c r="F19" s="32">
        <f>IF(DAY(AbrDom1)=1,IF(AND(YEAR(AbrDom1+12)=AnoCalendário,MONTH(AbrDom1+12)=4),AbrDom1+12,""),IF(AND(YEAR(AbrDom1+19)=AnoCalendário,MONTH(AbrDom1+19)=4),AbrDom1+19,""))</f>
        <v>46128</v>
      </c>
      <c r="G19" s="32">
        <f>IF(DAY(AbrDom1)=1,IF(AND(YEAR(AbrDom1+13)=AnoCalendário,MONTH(AbrDom1+13)=4),AbrDom1+13,""),IF(AND(YEAR(AbrDom1+20)=AnoCalendário,MONTH(AbrDom1+20)=4),AbrDom1+20,""))</f>
        <v>46129</v>
      </c>
      <c r="H19" s="34">
        <f>IF(DAY(AbrDom1)=1,IF(AND(YEAR(AbrDom1+14)=AnoCalendário,MONTH(AbrDom1+14)=4),AbrDom1+14,""),IF(AND(YEAR(AbrDom1+21)=AnoCalendário,MONTH(AbrDom1+21)=4),AbrDom1+21,""))</f>
        <v>46130</v>
      </c>
      <c r="I19" s="28"/>
      <c r="J19" s="33">
        <f>IF(DAY(MaiDom1)=1,IF(AND(YEAR(MaiDom1+8)=AnoCalendário,MONTH(MaiDom1+8)=5),MaiDom1+8,""),IF(AND(YEAR(MaiDom1+15)=AnoCalendário,MONTH(MaiDom1+15)=5),MaiDom1+15,""))</f>
        <v>46152</v>
      </c>
      <c r="K19" s="32">
        <f>IF(DAY(MaiDom1)=1,IF(AND(YEAR(MaiDom1+9)=AnoCalendário,MONTH(MaiDom1+9)=5),MaiDom1+9,""),IF(AND(YEAR(MaiDom1+16)=AnoCalendário,MONTH(MaiDom1+16)=5),MaiDom1+16,""))</f>
        <v>46153</v>
      </c>
      <c r="L19" s="32">
        <f>IF(DAY(MaiDom1)=1,IF(AND(YEAR(MaiDom1+10)=AnoCalendário,MONTH(MaiDom1+10)=5),MaiDom1+10,""),IF(AND(YEAR(MaiDom1+17)=AnoCalendário,MONTH(MaiDom1+17)=5),MaiDom1+17,""))</f>
        <v>46154</v>
      </c>
      <c r="M19" s="32">
        <f>IF(DAY(MaiDom1)=1,IF(AND(YEAR(MaiDom1+11)=AnoCalendário,MONTH(MaiDom1+11)=5),MaiDom1+11,""),IF(AND(YEAR(MaiDom1+18)=AnoCalendário,MONTH(MaiDom1+18)=5),MaiDom1+18,""))</f>
        <v>46155</v>
      </c>
      <c r="N19" s="32">
        <f>IF(DAY(MaiDom1)=1,IF(AND(YEAR(MaiDom1+12)=AnoCalendário,MONTH(MaiDom1+12)=5),MaiDom1+12,""),IF(AND(YEAR(MaiDom1+19)=AnoCalendário,MONTH(MaiDom1+19)=5),MaiDom1+19,""))</f>
        <v>46156</v>
      </c>
      <c r="O19" s="32">
        <f>IF(DAY(MaiDom1)=1,IF(AND(YEAR(MaiDom1+13)=AnoCalendário,MONTH(MaiDom1+13)=5),MaiDom1+13,""),IF(AND(YEAR(MaiDom1+20)=AnoCalendário,MONTH(MaiDom1+20)=5),MaiDom1+20,""))</f>
        <v>46157</v>
      </c>
      <c r="P19" s="34">
        <f>IF(DAY(MaiDom1)=1,IF(AND(YEAR(MaiDom1+14)=AnoCalendário,MONTH(MaiDom1+14)=5),MaiDom1+14,""),IF(AND(YEAR(MaiDom1+21)=AnoCalendário,MONTH(MaiDom1+21)=5),MaiDom1+21,""))</f>
        <v>46158</v>
      </c>
      <c r="Q19" s="28"/>
      <c r="R19" s="33">
        <f>IF(DAY(JunDom1)=1,IF(AND(YEAR(JunDom1+8)=AnoCalendário,MONTH(JunDom1+8)=6),JunDom1+8,""),IF(AND(YEAR(JunDom1+15)=AnoCalendário,MONTH(JunDom1+15)=6),JunDom1+15,""))</f>
        <v>46187</v>
      </c>
      <c r="S19" s="32">
        <f>IF(DAY(JunDom1)=1,IF(AND(YEAR(JunDom1+9)=AnoCalendário,MONTH(JunDom1+9)=6),JunDom1+9,""),IF(AND(YEAR(JunDom1+16)=AnoCalendário,MONTH(JunDom1+16)=6),JunDom1+16,""))</f>
        <v>46188</v>
      </c>
      <c r="T19" s="32">
        <f>IF(DAY(JunDom1)=1,IF(AND(YEAR(JunDom1+10)=AnoCalendário,MONTH(JunDom1+10)=6),JunDom1+10,""),IF(AND(YEAR(JunDom1+17)=AnoCalendário,MONTH(JunDom1+17)=6),JunDom1+17,""))</f>
        <v>46189</v>
      </c>
      <c r="U19" s="32">
        <f>IF(DAY(JunDom1)=1,IF(AND(YEAR(JunDom1+11)=AnoCalendário,MONTH(JunDom1+11)=6),JunDom1+11,""),IF(AND(YEAR(JunDom1+18)=AnoCalendário,MONTH(JunDom1+18)=6),JunDom1+18,""))</f>
        <v>46190</v>
      </c>
      <c r="V19" s="32">
        <f>IF(DAY(JunDom1)=1,IF(AND(YEAR(JunDom1+12)=AnoCalendário,MONTH(JunDom1+12)=6),JunDom1+12,""),IF(AND(YEAR(JunDom1+19)=AnoCalendário,MONTH(JunDom1+19)=6),JunDom1+19,""))</f>
        <v>46191</v>
      </c>
      <c r="W19" s="32">
        <f>IF(DAY(JunDom1)=1,IF(AND(YEAR(JunDom1+13)=AnoCalendário,MONTH(JunDom1+13)=6),JunDom1+13,""),IF(AND(YEAR(JunDom1+20)=AnoCalendário,MONTH(JunDom1+20)=6),JunDom1+20,""))</f>
        <v>46192</v>
      </c>
      <c r="X19" s="34">
        <f>IF(DAY(JunDom1)=1,IF(AND(YEAR(JunDom1+14)=AnoCalendário,MONTH(JunDom1+14)=6),JunDom1+14,""),IF(AND(YEAR(JunDom1+21)=AnoCalendário,MONTH(JunDom1+21)=6),JunDom1+21,""))</f>
        <v>46193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46131</v>
      </c>
      <c r="C20" s="32">
        <f>IF(DAY(AbrDom1)=1,IF(AND(YEAR(AbrDom1+16)=AnoCalendário,MONTH(AbrDom1+16)=4),AbrDom1+16,""),IF(AND(YEAR(AbrDom1+23)=AnoCalendário,MONTH(AbrDom1+23)=4),AbrDom1+23,""))</f>
        <v>46132</v>
      </c>
      <c r="D20" s="32">
        <f>IF(DAY(AbrDom1)=1,IF(AND(YEAR(AbrDom1+17)=AnoCalendário,MONTH(AbrDom1+17)=4),AbrDom1+17,""),IF(AND(YEAR(AbrDom1+24)=AnoCalendário,MONTH(AbrDom1+24)=4),AbrDom1+24,""))</f>
        <v>46133</v>
      </c>
      <c r="E20" s="32">
        <f>IF(DAY(AbrDom1)=1,IF(AND(YEAR(AbrDom1+18)=AnoCalendário,MONTH(AbrDom1+18)=4),AbrDom1+18,""),IF(AND(YEAR(AbrDom1+25)=AnoCalendário,MONTH(AbrDom1+25)=4),AbrDom1+25,""))</f>
        <v>46134</v>
      </c>
      <c r="F20" s="32">
        <f>IF(DAY(AbrDom1)=1,IF(AND(YEAR(AbrDom1+19)=AnoCalendário,MONTH(AbrDom1+19)=4),AbrDom1+19,""),IF(AND(YEAR(AbrDom1+26)=AnoCalendário,MONTH(AbrDom1+26)=4),AbrDom1+26,""))</f>
        <v>46135</v>
      </c>
      <c r="G20" s="32">
        <f>IF(DAY(AbrDom1)=1,IF(AND(YEAR(AbrDom1+20)=AnoCalendário,MONTH(AbrDom1+20)=4),AbrDom1+20,""),IF(AND(YEAR(AbrDom1+27)=AnoCalendário,MONTH(AbrDom1+27)=4),AbrDom1+27,""))</f>
        <v>46136</v>
      </c>
      <c r="H20" s="34">
        <f>IF(DAY(AbrDom1)=1,IF(AND(YEAR(AbrDom1+21)=AnoCalendário,MONTH(AbrDom1+21)=4),AbrDom1+21,""),IF(AND(YEAR(AbrDom1+28)=AnoCalendário,MONTH(AbrDom1+28)=4),AbrDom1+28,""))</f>
        <v>46137</v>
      </c>
      <c r="I20" s="28"/>
      <c r="J20" s="33">
        <f>IF(DAY(MaiDom1)=1,IF(AND(YEAR(MaiDom1+15)=AnoCalendário,MONTH(MaiDom1+15)=5),MaiDom1+15,""),IF(AND(YEAR(MaiDom1+22)=AnoCalendário,MONTH(MaiDom1+22)=5),MaiDom1+22,""))</f>
        <v>46159</v>
      </c>
      <c r="K20" s="32">
        <f>IF(DAY(MaiDom1)=1,IF(AND(YEAR(MaiDom1+16)=AnoCalendário,MONTH(MaiDom1+16)=5),MaiDom1+16,""),IF(AND(YEAR(MaiDom1+23)=AnoCalendário,MONTH(MaiDom1+23)=5),MaiDom1+23,""))</f>
        <v>46160</v>
      </c>
      <c r="L20" s="32">
        <f>IF(DAY(MaiDom1)=1,IF(AND(YEAR(MaiDom1+17)=AnoCalendário,MONTH(MaiDom1+17)=5),MaiDom1+17,""),IF(AND(YEAR(MaiDom1+24)=AnoCalendário,MONTH(MaiDom1+24)=5),MaiDom1+24,""))</f>
        <v>46161</v>
      </c>
      <c r="M20" s="32">
        <f>IF(DAY(MaiDom1)=1,IF(AND(YEAR(MaiDom1+18)=AnoCalendário,MONTH(MaiDom1+18)=5),MaiDom1+18,""),IF(AND(YEAR(MaiDom1+25)=AnoCalendário,MONTH(MaiDom1+25)=5),MaiDom1+25,""))</f>
        <v>46162</v>
      </c>
      <c r="N20" s="32">
        <f>IF(DAY(MaiDom1)=1,IF(AND(YEAR(MaiDom1+19)=AnoCalendário,MONTH(MaiDom1+19)=5),MaiDom1+19,""),IF(AND(YEAR(MaiDom1+26)=AnoCalendário,MONTH(MaiDom1+26)=5),MaiDom1+26,""))</f>
        <v>46163</v>
      </c>
      <c r="O20" s="32">
        <f>IF(DAY(MaiDom1)=1,IF(AND(YEAR(MaiDom1+20)=AnoCalendário,MONTH(MaiDom1+20)=5),MaiDom1+20,""),IF(AND(YEAR(MaiDom1+27)=AnoCalendário,MONTH(MaiDom1+27)=5),MaiDom1+27,""))</f>
        <v>46164</v>
      </c>
      <c r="P20" s="34">
        <f>IF(DAY(MaiDom1)=1,IF(AND(YEAR(MaiDom1+21)=AnoCalendário,MONTH(MaiDom1+21)=5),MaiDom1+21,""),IF(AND(YEAR(MaiDom1+28)=AnoCalendário,MONTH(MaiDom1+28)=5),MaiDom1+28,""))</f>
        <v>46165</v>
      </c>
      <c r="Q20" s="28"/>
      <c r="R20" s="33">
        <f>IF(DAY(JunDom1)=1,IF(AND(YEAR(JunDom1+15)=AnoCalendário,MONTH(JunDom1+15)=6),JunDom1+15,""),IF(AND(YEAR(JunDom1+22)=AnoCalendário,MONTH(JunDom1+22)=6),JunDom1+22,""))</f>
        <v>46194</v>
      </c>
      <c r="S20" s="32">
        <f>IF(DAY(JunDom1)=1,IF(AND(YEAR(JunDom1+16)=AnoCalendário,MONTH(JunDom1+16)=6),JunDom1+16,""),IF(AND(YEAR(JunDom1+23)=AnoCalendário,MONTH(JunDom1+23)=6),JunDom1+23,""))</f>
        <v>46195</v>
      </c>
      <c r="T20" s="32">
        <f>IF(DAY(JunDom1)=1,IF(AND(YEAR(JunDom1+17)=AnoCalendário,MONTH(JunDom1+17)=6),JunDom1+17,""),IF(AND(YEAR(JunDom1+24)=AnoCalendário,MONTH(JunDom1+24)=6),JunDom1+24,""))</f>
        <v>46196</v>
      </c>
      <c r="U20" s="32">
        <f>IF(DAY(JunDom1)=1,IF(AND(YEAR(JunDom1+18)=AnoCalendário,MONTH(JunDom1+18)=6),JunDom1+18,""),IF(AND(YEAR(JunDom1+25)=AnoCalendário,MONTH(JunDom1+25)=6),JunDom1+25,""))</f>
        <v>46197</v>
      </c>
      <c r="V20" s="32">
        <f>IF(DAY(JunDom1)=1,IF(AND(YEAR(JunDom1+19)=AnoCalendário,MONTH(JunDom1+19)=6),JunDom1+19,""),IF(AND(YEAR(JunDom1+26)=AnoCalendário,MONTH(JunDom1+26)=6),JunDom1+26,""))</f>
        <v>46198</v>
      </c>
      <c r="W20" s="32">
        <f>IF(DAY(JunDom1)=1,IF(AND(YEAR(JunDom1+20)=AnoCalendário,MONTH(JunDom1+20)=6),JunDom1+20,""),IF(AND(YEAR(JunDom1+27)=AnoCalendário,MONTH(JunDom1+27)=6),JunDom1+27,""))</f>
        <v>46199</v>
      </c>
      <c r="X20" s="34">
        <f>IF(DAY(JunDom1)=1,IF(AND(YEAR(JunDom1+21)=AnoCalendário,MONTH(JunDom1+21)=6),JunDom1+21,""),IF(AND(YEAR(JunDom1+28)=AnoCalendário,MONTH(JunDom1+28)=6),JunDom1+28,""))</f>
        <v>46200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46138</v>
      </c>
      <c r="C21" s="32">
        <f>IF(DAY(AbrDom1)=1,IF(AND(YEAR(AbrDom1+23)=AnoCalendário,MONTH(AbrDom1+23)=4),AbrDom1+23,""),IF(AND(YEAR(AbrDom1+30)=AnoCalendário,MONTH(AbrDom1+30)=4),AbrDom1+30,""))</f>
        <v>46139</v>
      </c>
      <c r="D21" s="32">
        <f>IF(DAY(AbrDom1)=1,IF(AND(YEAR(AbrDom1+24)=AnoCalendário,MONTH(AbrDom1+24)=4),AbrDom1+24,""),IF(AND(YEAR(AbrDom1+31)=AnoCalendário,MONTH(AbrDom1+31)=4),AbrDom1+31,""))</f>
        <v>46140</v>
      </c>
      <c r="E21" s="32">
        <f>IF(DAY(AbrDom1)=1,IF(AND(YEAR(AbrDom1+25)=AnoCalendário,MONTH(AbrDom1+25)=4),AbrDom1+25,""),IF(AND(YEAR(AbrDom1+32)=AnoCalendário,MONTH(AbrDom1+32)=4),AbrDom1+32,""))</f>
        <v>46141</v>
      </c>
      <c r="F21" s="32">
        <f>IF(DAY(AbrDom1)=1,IF(AND(YEAR(AbrDom1+26)=AnoCalendário,MONTH(AbrDom1+26)=4),AbrDom1+26,""),IF(AND(YEAR(AbrDom1+33)=AnoCalendário,MONTH(AbrDom1+33)=4),AbrDom1+33,""))</f>
        <v>46142</v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46166</v>
      </c>
      <c r="K21" s="32">
        <f>IF(DAY(MaiDom1)=1,IF(AND(YEAR(MaiDom1+23)=AnoCalendário,MONTH(MaiDom1+23)=5),MaiDom1+23,""),IF(AND(YEAR(MaiDom1+30)=AnoCalendário,MONTH(MaiDom1+30)=5),MaiDom1+30,""))</f>
        <v>46167</v>
      </c>
      <c r="L21" s="32">
        <f>IF(DAY(MaiDom1)=1,IF(AND(YEAR(MaiDom1+24)=AnoCalendário,MONTH(MaiDom1+24)=5),MaiDom1+24,""),IF(AND(YEAR(MaiDom1+31)=AnoCalendário,MONTH(MaiDom1+31)=5),MaiDom1+31,""))</f>
        <v>46168</v>
      </c>
      <c r="M21" s="32">
        <f>IF(DAY(MaiDom1)=1,IF(AND(YEAR(MaiDom1+25)=AnoCalendário,MONTH(MaiDom1+25)=5),MaiDom1+25,""),IF(AND(YEAR(MaiDom1+32)=AnoCalendário,MONTH(MaiDom1+32)=5),MaiDom1+32,""))</f>
        <v>46169</v>
      </c>
      <c r="N21" s="32">
        <f>IF(DAY(MaiDom1)=1,IF(AND(YEAR(MaiDom1+26)=AnoCalendário,MONTH(MaiDom1+26)=5),MaiDom1+26,""),IF(AND(YEAR(MaiDom1+33)=AnoCalendário,MONTH(MaiDom1+33)=5),MaiDom1+33,""))</f>
        <v>46170</v>
      </c>
      <c r="O21" s="32">
        <f>IF(DAY(MaiDom1)=1,IF(AND(YEAR(MaiDom1+27)=AnoCalendário,MONTH(MaiDom1+27)=5),MaiDom1+27,""),IF(AND(YEAR(MaiDom1+34)=AnoCalendário,MONTH(MaiDom1+34)=5),MaiDom1+34,""))</f>
        <v>46171</v>
      </c>
      <c r="P21" s="34">
        <f>IF(DAY(MaiDom1)=1,IF(AND(YEAR(MaiDom1+28)=AnoCalendário,MONTH(MaiDom1+28)=5),MaiDom1+28,""),IF(AND(YEAR(MaiDom1+35)=AnoCalendário,MONTH(MaiDom1+35)=5),MaiDom1+35,""))</f>
        <v>46172</v>
      </c>
      <c r="Q21" s="28"/>
      <c r="R21" s="33">
        <f>IF(DAY(JunDom1)=1,IF(AND(YEAR(JunDom1+22)=AnoCalendário,MONTH(JunDom1+22)=6),JunDom1+22,""),IF(AND(YEAR(JunDom1+29)=AnoCalendário,MONTH(JunDom1+29)=6),JunDom1+29,""))</f>
        <v>46201</v>
      </c>
      <c r="S21" s="32">
        <f>IF(DAY(JunDom1)=1,IF(AND(YEAR(JunDom1+23)=AnoCalendário,MONTH(JunDom1+23)=6),JunDom1+23,""),IF(AND(YEAR(JunDom1+30)=AnoCalendário,MONTH(JunDom1+30)=6),JunDom1+30,""))</f>
        <v>46202</v>
      </c>
      <c r="T21" s="32">
        <f>IF(DAY(JunDom1)=1,IF(AND(YEAR(JunDom1+24)=AnoCalendário,MONTH(JunDom1+24)=6),JunDom1+24,""),IF(AND(YEAR(JunDom1+31)=AnoCalendário,MONTH(JunDom1+31)=6),JunDom1+31,""))</f>
        <v>46203</v>
      </c>
      <c r="U21" s="32" t="str">
        <f>IF(DAY(JunDom1)=1,IF(AND(YEAR(JunDom1+25)=AnoCalendário,MONTH(JunDom1+25)=6),JunDom1+25,""),IF(AND(YEAR(JunDom1+32)=AnoCalendário,MONTH(JunDom1+32)=6),JunDom1+32,""))</f>
        <v/>
      </c>
      <c r="V21" s="32" t="str">
        <f>IF(DAY(JunDom1)=1,IF(AND(YEAR(JunDom1+26)=AnoCalendário,MONTH(JunDom1+26)=6),JunDom1+26,""),IF(AND(YEAR(JunDom1+33)=AnoCalendário,MONTH(JunDom1+33)=6),JunDom1+33,""))</f>
        <v/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>
        <f>IF(DAY(MaiDom1)=1,IF(AND(YEAR(MaiDom1+29)=AnoCalendário,MONTH(MaiDom1+29)=5),MaiDom1+29,""),IF(AND(YEAR(MaiDom1+36)=AnoCalendário,MONTH(MaiDom1+36)=5),MaiDom1+36,""))</f>
        <v>46173</v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>
        <f>IF(DAY(JulDom1)=1,"",IF(AND(YEAR(JulDom1+4)=AnoCalendário,MONTH(JulDom1+4)=7),JulDom1+4,""))</f>
        <v>46204</v>
      </c>
      <c r="F26" s="32">
        <f>IF(DAY(JulDom1)=1,"",IF(AND(YEAR(JulDom1+5)=AnoCalendário,MONTH(JulDom1+5)=7),JulDom1+5,""))</f>
        <v>46205</v>
      </c>
      <c r="G26" s="32">
        <f>IF(DAY(JulDom1)=1,"",IF(AND(YEAR(JulDom1+6)=AnoCalendário,MONTH(JulDom1+6)=7),JulDom1+6,""))</f>
        <v>46206</v>
      </c>
      <c r="H26" s="34">
        <f>IF(DAY(JulDom1)=1,IF(AND(YEAR(JulDom1)=AnoCalendário,MONTH(JulDom1)=7),JulDom1,""),IF(AND(YEAR(JulDom1+7)=AnoCalendário,MONTH(JulDom1+7)=7),JulDom1+7,""))</f>
        <v>46207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 t="str">
        <f>IF(DAY(AgoDom1)=1,"",IF(AND(YEAR(AgoDom1+5)=AnoCalendário,MONTH(AgoDom1+5)=8),AgoDom1+5,""))</f>
        <v/>
      </c>
      <c r="O26" s="32" t="str">
        <f>IF(DAY(AgoDom1)=1,"",IF(AND(YEAR(AgoDom1+6)=AnoCalendário,MONTH(AgoDom1+6)=8),AgoDom1+6,""))</f>
        <v/>
      </c>
      <c r="P26" s="34">
        <f>IF(DAY(AgoDom1)=1,IF(AND(YEAR(AgoDom1)=AnoCalendário,MONTH(AgoDom1)=8),AgoDom1,""),IF(AND(YEAR(AgoDom1+7)=AnoCalendário,MONTH(AgoDom1+7)=8),AgoDom1+7,""))</f>
        <v>46235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>
        <f>IF(DAY(SetDom1)=1,"",IF(AND(YEAR(SetDom1+3)=AnoCalendário,MONTH(SetDom1+3)=9),SetDom1+3,""))</f>
        <v>46266</v>
      </c>
      <c r="U26" s="32">
        <f>IF(DAY(SetDom1)=1,"",IF(AND(YEAR(SetDom1+4)=AnoCalendário,MONTH(SetDom1+4)=9),SetDom1+4,""))</f>
        <v>46267</v>
      </c>
      <c r="V26" s="32">
        <f>IF(DAY(SetDom1)=1,"",IF(AND(YEAR(SetDom1+5)=AnoCalendário,MONTH(SetDom1+5)=9),SetDom1+5,""))</f>
        <v>46268</v>
      </c>
      <c r="W26" s="32">
        <f>IF(DAY(SetDom1)=1,"",IF(AND(YEAR(SetDom1+6)=AnoCalendário,MONTH(SetDom1+6)=9),SetDom1+6,""))</f>
        <v>46269</v>
      </c>
      <c r="X26" s="34">
        <f>IF(DAY(SetDom1)=1,IF(AND(YEAR(SetDom1)=AnoCalendário,MONTH(SetDom1)=9),SetDom1,""),IF(AND(YEAR(SetDom1+7)=AnoCalendário,MONTH(SetDom1+7)=9),SetDom1+7,""))</f>
        <v>46270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46208</v>
      </c>
      <c r="C27" s="32">
        <f>IF(DAY(JulDom1)=1,IF(AND(YEAR(JulDom1+2)=AnoCalendário,MONTH(JulDom1+2)=7),JulDom1+2,""),IF(AND(YEAR(JulDom1+9)=AnoCalendário,MONTH(JulDom1+9)=7),JulDom1+9,""))</f>
        <v>46209</v>
      </c>
      <c r="D27" s="32">
        <f>IF(DAY(JulDom1)=1,IF(AND(YEAR(JulDom1+3)=AnoCalendário,MONTH(JulDom1+3)=7),JulDom1+3,""),IF(AND(YEAR(JulDom1+10)=AnoCalendário,MONTH(JulDom1+10)=7),JulDom1+10,""))</f>
        <v>46210</v>
      </c>
      <c r="E27" s="32">
        <f>IF(DAY(JulDom1)=1,IF(AND(YEAR(JulDom1+4)=AnoCalendário,MONTH(JulDom1+4)=7),JulDom1+4,""),IF(AND(YEAR(JulDom1+11)=AnoCalendário,MONTH(JulDom1+11)=7),JulDom1+11,""))</f>
        <v>46211</v>
      </c>
      <c r="F27" s="32">
        <f>IF(DAY(JulDom1)=1,IF(AND(YEAR(JulDom1+5)=AnoCalendário,MONTH(JulDom1+5)=7),JulDom1+5,""),IF(AND(YEAR(JulDom1+12)=AnoCalendário,MONTH(JulDom1+12)=7),JulDom1+12,""))</f>
        <v>46212</v>
      </c>
      <c r="G27" s="32">
        <f>IF(DAY(JulDom1)=1,IF(AND(YEAR(JulDom1+6)=AnoCalendário,MONTH(JulDom1+6)=7),JulDom1+6,""),IF(AND(YEAR(JulDom1+13)=AnoCalendário,MONTH(JulDom1+13)=7),JulDom1+13,""))</f>
        <v>46213</v>
      </c>
      <c r="H27" s="34">
        <f>IF(DAY(JulDom1)=1,IF(AND(YEAR(JulDom1+7)=AnoCalendário,MONTH(JulDom1+7)=7),JulDom1+7,""),IF(AND(YEAR(JulDom1+14)=AnoCalendário,MONTH(JulDom1+14)=7),JulDom1+14,""))</f>
        <v>46214</v>
      </c>
      <c r="J27" s="33">
        <f>IF(DAY(AgoDom1)=1,IF(AND(YEAR(AgoDom1+1)=AnoCalendário,MONTH(AgoDom1+1)=8),AgoDom1+1,""),IF(AND(YEAR(AgoDom1+8)=AnoCalendário,MONTH(AgoDom1+8)=8),AgoDom1+8,""))</f>
        <v>46236</v>
      </c>
      <c r="K27" s="32">
        <f>IF(DAY(AgoDom1)=1,IF(AND(YEAR(AgoDom1+2)=AnoCalendário,MONTH(AgoDom1+2)=8),AgoDom1+2,""),IF(AND(YEAR(AgoDom1+9)=AnoCalendário,MONTH(AgoDom1+9)=8),AgoDom1+9,""))</f>
        <v>46237</v>
      </c>
      <c r="L27" s="32">
        <f>IF(DAY(AgoDom1)=1,IF(AND(YEAR(AgoDom1+3)=AnoCalendário,MONTH(AgoDom1+3)=8),AgoDom1+3,""),IF(AND(YEAR(AgoDom1+10)=AnoCalendário,MONTH(AgoDom1+10)=8),AgoDom1+10,""))</f>
        <v>46238</v>
      </c>
      <c r="M27" s="32">
        <f>IF(DAY(AgoDom1)=1,IF(AND(YEAR(AgoDom1+4)=AnoCalendário,MONTH(AgoDom1+4)=8),AgoDom1+4,""),IF(AND(YEAR(AgoDom1+11)=AnoCalendário,MONTH(AgoDom1+11)=8),AgoDom1+11,""))</f>
        <v>46239</v>
      </c>
      <c r="N27" s="32">
        <f>IF(DAY(AgoDom1)=1,IF(AND(YEAR(AgoDom1+5)=AnoCalendário,MONTH(AgoDom1+5)=8),AgoDom1+5,""),IF(AND(YEAR(AgoDom1+12)=AnoCalendário,MONTH(AgoDom1+12)=8),AgoDom1+12,""))</f>
        <v>46240</v>
      </c>
      <c r="O27" s="32">
        <f>IF(DAY(AgoDom1)=1,IF(AND(YEAR(AgoDom1+6)=AnoCalendário,MONTH(AgoDom1+6)=8),AgoDom1+6,""),IF(AND(YEAR(AgoDom1+13)=AnoCalendário,MONTH(AgoDom1+13)=8),AgoDom1+13,""))</f>
        <v>46241</v>
      </c>
      <c r="P27" s="34">
        <f>IF(DAY(AgoDom1)=1,IF(AND(YEAR(AgoDom1+7)=AnoCalendário,MONTH(AgoDom1+7)=8),AgoDom1+7,""),IF(AND(YEAR(AgoDom1+14)=AnoCalendário,MONTH(AgoDom1+14)=8),AgoDom1+14,""))</f>
        <v>46242</v>
      </c>
      <c r="Q27" s="1"/>
      <c r="R27" s="33">
        <f>IF(DAY(SetDom1)=1,IF(AND(YEAR(SetDom1+1)=AnoCalendário,MONTH(SetDom1+1)=9),SetDom1+1,""),IF(AND(YEAR(SetDom1+8)=AnoCalendário,MONTH(SetDom1+8)=9),SetDom1+8,""))</f>
        <v>46271</v>
      </c>
      <c r="S27" s="32">
        <f>IF(DAY(SetDom1)=1,IF(AND(YEAR(SetDom1+2)=AnoCalendário,MONTH(SetDom1+2)=9),SetDom1+2,""),IF(AND(YEAR(SetDom1+9)=AnoCalendário,MONTH(SetDom1+9)=9),SetDom1+9,""))</f>
        <v>46272</v>
      </c>
      <c r="T27" s="32">
        <f>IF(DAY(SetDom1)=1,IF(AND(YEAR(SetDom1+3)=AnoCalendário,MONTH(SetDom1+3)=9),SetDom1+3,""),IF(AND(YEAR(SetDom1+10)=AnoCalendário,MONTH(SetDom1+10)=9),SetDom1+10,""))</f>
        <v>46273</v>
      </c>
      <c r="U27" s="32">
        <f>IF(DAY(SetDom1)=1,IF(AND(YEAR(SetDom1+4)=AnoCalendário,MONTH(SetDom1+4)=9),SetDom1+4,""),IF(AND(YEAR(SetDom1+11)=AnoCalendário,MONTH(SetDom1+11)=9),SetDom1+11,""))</f>
        <v>46274</v>
      </c>
      <c r="V27" s="32">
        <f>IF(DAY(SetDom1)=1,IF(AND(YEAR(SetDom1+5)=AnoCalendário,MONTH(SetDom1+5)=9),SetDom1+5,""),IF(AND(YEAR(SetDom1+12)=AnoCalendário,MONTH(SetDom1+12)=9),SetDom1+12,""))</f>
        <v>46275</v>
      </c>
      <c r="W27" s="32">
        <f>IF(DAY(SetDom1)=1,IF(AND(YEAR(SetDom1+6)=AnoCalendário,MONTH(SetDom1+6)=9),SetDom1+6,""),IF(AND(YEAR(SetDom1+13)=AnoCalendário,MONTH(SetDom1+13)=9),SetDom1+13,""))</f>
        <v>46276</v>
      </c>
      <c r="X27" s="34">
        <f>IF(DAY(SetDom1)=1,IF(AND(YEAR(SetDom1+7)=AnoCalendário,MONTH(SetDom1+7)=9),SetDom1+7,""),IF(AND(YEAR(SetDom1+14)=AnoCalendário,MONTH(SetDom1+14)=9),SetDom1+14,""))</f>
        <v>46277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46215</v>
      </c>
      <c r="C28" s="32">
        <f>IF(DAY(JulDom1)=1,IF(AND(YEAR(JulDom1+9)=AnoCalendário,MONTH(JulDom1+9)=7),JulDom1+9,""),IF(AND(YEAR(JulDom1+16)=AnoCalendário,MONTH(JulDom1+16)=7),JulDom1+16,""))</f>
        <v>46216</v>
      </c>
      <c r="D28" s="32">
        <f>IF(DAY(JulDom1)=1,IF(AND(YEAR(JulDom1+10)=AnoCalendário,MONTH(JulDom1+10)=7),JulDom1+10,""),IF(AND(YEAR(JulDom1+17)=AnoCalendário,MONTH(JulDom1+17)=7),JulDom1+17,""))</f>
        <v>46217</v>
      </c>
      <c r="E28" s="32">
        <f>IF(DAY(JulDom1)=1,IF(AND(YEAR(JulDom1+11)=AnoCalendário,MONTH(JulDom1+11)=7),JulDom1+11,""),IF(AND(YEAR(JulDom1+18)=AnoCalendário,MONTH(JulDom1+18)=7),JulDom1+18,""))</f>
        <v>46218</v>
      </c>
      <c r="F28" s="32">
        <f>IF(DAY(JulDom1)=1,IF(AND(YEAR(JulDom1+12)=AnoCalendário,MONTH(JulDom1+12)=7),JulDom1+12,""),IF(AND(YEAR(JulDom1+19)=AnoCalendário,MONTH(JulDom1+19)=7),JulDom1+19,""))</f>
        <v>46219</v>
      </c>
      <c r="G28" s="32">
        <f>IF(DAY(JulDom1)=1,IF(AND(YEAR(JulDom1+13)=AnoCalendário,MONTH(JulDom1+13)=7),JulDom1+13,""),IF(AND(YEAR(JulDom1+20)=AnoCalendário,MONTH(JulDom1+20)=7),JulDom1+20,""))</f>
        <v>46220</v>
      </c>
      <c r="H28" s="34">
        <f>IF(DAY(JulDom1)=1,IF(AND(YEAR(JulDom1+14)=AnoCalendário,MONTH(JulDom1+14)=7),JulDom1+14,""),IF(AND(YEAR(JulDom1+21)=AnoCalendário,MONTH(JulDom1+21)=7),JulDom1+21,""))</f>
        <v>46221</v>
      </c>
      <c r="J28" s="33">
        <f>IF(DAY(AgoDom1)=1,IF(AND(YEAR(AgoDom1+8)=AnoCalendário,MONTH(AgoDom1+8)=8),AgoDom1+8,""),IF(AND(YEAR(AgoDom1+15)=AnoCalendário,MONTH(AgoDom1+15)=8),AgoDom1+15,""))</f>
        <v>46243</v>
      </c>
      <c r="K28" s="32">
        <f>IF(DAY(AgoDom1)=1,IF(AND(YEAR(AgoDom1+9)=AnoCalendário,MONTH(AgoDom1+9)=8),AgoDom1+9,""),IF(AND(YEAR(AgoDom1+16)=AnoCalendário,MONTH(AgoDom1+16)=8),AgoDom1+16,""))</f>
        <v>46244</v>
      </c>
      <c r="L28" s="32">
        <f>IF(DAY(AgoDom1)=1,IF(AND(YEAR(AgoDom1+10)=AnoCalendário,MONTH(AgoDom1+10)=8),AgoDom1+10,""),IF(AND(YEAR(AgoDom1+17)=AnoCalendário,MONTH(AgoDom1+17)=8),AgoDom1+17,""))</f>
        <v>46245</v>
      </c>
      <c r="M28" s="32">
        <f>IF(DAY(AgoDom1)=1,IF(AND(YEAR(AgoDom1+11)=AnoCalendário,MONTH(AgoDom1+11)=8),AgoDom1+11,""),IF(AND(YEAR(AgoDom1+18)=AnoCalendário,MONTH(AgoDom1+18)=8),AgoDom1+18,""))</f>
        <v>46246</v>
      </c>
      <c r="N28" s="32">
        <f>IF(DAY(AgoDom1)=1,IF(AND(YEAR(AgoDom1+12)=AnoCalendário,MONTH(AgoDom1+12)=8),AgoDom1+12,""),IF(AND(YEAR(AgoDom1+19)=AnoCalendário,MONTH(AgoDom1+19)=8),AgoDom1+19,""))</f>
        <v>46247</v>
      </c>
      <c r="O28" s="32">
        <f>IF(DAY(AgoDom1)=1,IF(AND(YEAR(AgoDom1+13)=AnoCalendário,MONTH(AgoDom1+13)=8),AgoDom1+13,""),IF(AND(YEAR(AgoDom1+20)=AnoCalendário,MONTH(AgoDom1+20)=8),AgoDom1+20,""))</f>
        <v>46248</v>
      </c>
      <c r="P28" s="34">
        <f>IF(DAY(AgoDom1)=1,IF(AND(YEAR(AgoDom1+14)=AnoCalendário,MONTH(AgoDom1+14)=8),AgoDom1+14,""),IF(AND(YEAR(AgoDom1+21)=AnoCalendário,MONTH(AgoDom1+21)=8),AgoDom1+21,""))</f>
        <v>46249</v>
      </c>
      <c r="Q28" s="1"/>
      <c r="R28" s="33">
        <f>IF(DAY(SetDom1)=1,IF(AND(YEAR(SetDom1+8)=AnoCalendário,MONTH(SetDom1+8)=9),SetDom1+8,""),IF(AND(YEAR(SetDom1+15)=AnoCalendário,MONTH(SetDom1+15)=9),SetDom1+15,""))</f>
        <v>46278</v>
      </c>
      <c r="S28" s="32">
        <f>IF(DAY(SetDom1)=1,IF(AND(YEAR(SetDom1+9)=AnoCalendário,MONTH(SetDom1+9)=9),SetDom1+9,""),IF(AND(YEAR(SetDom1+16)=AnoCalendário,MONTH(SetDom1+16)=9),SetDom1+16,""))</f>
        <v>46279</v>
      </c>
      <c r="T28" s="32">
        <f>IF(DAY(SetDom1)=1,IF(AND(YEAR(SetDom1+10)=AnoCalendário,MONTH(SetDom1+10)=9),SetDom1+10,""),IF(AND(YEAR(SetDom1+17)=AnoCalendário,MONTH(SetDom1+17)=9),SetDom1+17,""))</f>
        <v>46280</v>
      </c>
      <c r="U28" s="32">
        <f>IF(DAY(SetDom1)=1,IF(AND(YEAR(SetDom1+11)=AnoCalendário,MONTH(SetDom1+11)=9),SetDom1+11,""),IF(AND(YEAR(SetDom1+18)=AnoCalendário,MONTH(SetDom1+18)=9),SetDom1+18,""))</f>
        <v>46281</v>
      </c>
      <c r="V28" s="32">
        <f>IF(DAY(SetDom1)=1,IF(AND(YEAR(SetDom1+12)=AnoCalendário,MONTH(SetDom1+12)=9),SetDom1+12,""),IF(AND(YEAR(SetDom1+19)=AnoCalendário,MONTH(SetDom1+19)=9),SetDom1+19,""))</f>
        <v>46282</v>
      </c>
      <c r="W28" s="32">
        <f>IF(DAY(SetDom1)=1,IF(AND(YEAR(SetDom1+13)=AnoCalendário,MONTH(SetDom1+13)=9),SetDom1+13,""),IF(AND(YEAR(SetDom1+20)=AnoCalendário,MONTH(SetDom1+20)=9),SetDom1+20,""))</f>
        <v>46283</v>
      </c>
      <c r="X28" s="34">
        <f>IF(DAY(SetDom1)=1,IF(AND(YEAR(SetDom1+14)=AnoCalendário,MONTH(SetDom1+14)=9),SetDom1+14,""),IF(AND(YEAR(SetDom1+21)=AnoCalendário,MONTH(SetDom1+21)=9),SetDom1+21,""))</f>
        <v>46284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46222</v>
      </c>
      <c r="C29" s="32">
        <f>IF(DAY(JulDom1)=1,IF(AND(YEAR(JulDom1+16)=AnoCalendário,MONTH(JulDom1+16)=7),JulDom1+16,""),IF(AND(YEAR(JulDom1+23)=AnoCalendário,MONTH(JulDom1+23)=7),JulDom1+23,""))</f>
        <v>46223</v>
      </c>
      <c r="D29" s="32">
        <f>IF(DAY(JulDom1)=1,IF(AND(YEAR(JulDom1+17)=AnoCalendário,MONTH(JulDom1+17)=7),JulDom1+17,""),IF(AND(YEAR(JulDom1+24)=AnoCalendário,MONTH(JulDom1+24)=7),JulDom1+24,""))</f>
        <v>46224</v>
      </c>
      <c r="E29" s="32">
        <f>IF(DAY(JulDom1)=1,IF(AND(YEAR(JulDom1+18)=AnoCalendário,MONTH(JulDom1+18)=7),JulDom1+18,""),IF(AND(YEAR(JulDom1+25)=AnoCalendário,MONTH(JulDom1+25)=7),JulDom1+25,""))</f>
        <v>46225</v>
      </c>
      <c r="F29" s="32">
        <f>IF(DAY(JulDom1)=1,IF(AND(YEAR(JulDom1+19)=AnoCalendário,MONTH(JulDom1+19)=7),JulDom1+19,""),IF(AND(YEAR(JulDom1+26)=AnoCalendário,MONTH(JulDom1+26)=7),JulDom1+26,""))</f>
        <v>46226</v>
      </c>
      <c r="G29" s="32">
        <f>IF(DAY(JulDom1)=1,IF(AND(YEAR(JulDom1+20)=AnoCalendário,MONTH(JulDom1+20)=7),JulDom1+20,""),IF(AND(YEAR(JulDom1+27)=AnoCalendário,MONTH(JulDom1+27)=7),JulDom1+27,""))</f>
        <v>46227</v>
      </c>
      <c r="H29" s="34">
        <f>IF(DAY(JulDom1)=1,IF(AND(YEAR(JulDom1+21)=AnoCalendário,MONTH(JulDom1+21)=7),JulDom1+21,""),IF(AND(YEAR(JulDom1+28)=AnoCalendário,MONTH(JulDom1+28)=7),JulDom1+28,""))</f>
        <v>46228</v>
      </c>
      <c r="J29" s="33">
        <f>IF(DAY(AgoDom1)=1,IF(AND(YEAR(AgoDom1+15)=AnoCalendário,MONTH(AgoDom1+15)=8),AgoDom1+15,""),IF(AND(YEAR(AgoDom1+22)=AnoCalendário,MONTH(AgoDom1+22)=8),AgoDom1+22,""))</f>
        <v>46250</v>
      </c>
      <c r="K29" s="32">
        <f>IF(DAY(AgoDom1)=1,IF(AND(YEAR(AgoDom1+16)=AnoCalendário,MONTH(AgoDom1+16)=8),AgoDom1+16,""),IF(AND(YEAR(AgoDom1+23)=AnoCalendário,MONTH(AgoDom1+23)=8),AgoDom1+23,""))</f>
        <v>46251</v>
      </c>
      <c r="L29" s="32">
        <f>IF(DAY(AgoDom1)=1,IF(AND(YEAR(AgoDom1+17)=AnoCalendário,MONTH(AgoDom1+17)=8),AgoDom1+17,""),IF(AND(YEAR(AgoDom1+24)=AnoCalendário,MONTH(AgoDom1+24)=8),AgoDom1+24,""))</f>
        <v>46252</v>
      </c>
      <c r="M29" s="32">
        <f>IF(DAY(AgoDom1)=1,IF(AND(YEAR(AgoDom1+18)=AnoCalendário,MONTH(AgoDom1+18)=8),AgoDom1+18,""),IF(AND(YEAR(AgoDom1+25)=AnoCalendário,MONTH(AgoDom1+25)=8),AgoDom1+25,""))</f>
        <v>46253</v>
      </c>
      <c r="N29" s="32">
        <f>IF(DAY(AgoDom1)=1,IF(AND(YEAR(AgoDom1+19)=AnoCalendário,MONTH(AgoDom1+19)=8),AgoDom1+19,""),IF(AND(YEAR(AgoDom1+26)=AnoCalendário,MONTH(AgoDom1+26)=8),AgoDom1+26,""))</f>
        <v>46254</v>
      </c>
      <c r="O29" s="32">
        <f>IF(DAY(AgoDom1)=1,IF(AND(YEAR(AgoDom1+20)=AnoCalendário,MONTH(AgoDom1+20)=8),AgoDom1+20,""),IF(AND(YEAR(AgoDom1+27)=AnoCalendário,MONTH(AgoDom1+27)=8),AgoDom1+27,""))</f>
        <v>46255</v>
      </c>
      <c r="P29" s="34">
        <f>IF(DAY(AgoDom1)=1,IF(AND(YEAR(AgoDom1+21)=AnoCalendário,MONTH(AgoDom1+21)=8),AgoDom1+21,""),IF(AND(YEAR(AgoDom1+28)=AnoCalendário,MONTH(AgoDom1+28)=8),AgoDom1+28,""))</f>
        <v>46256</v>
      </c>
      <c r="Q29" s="1"/>
      <c r="R29" s="33">
        <f>IF(DAY(SetDom1)=1,IF(AND(YEAR(SetDom1+15)=AnoCalendário,MONTH(SetDom1+15)=9),SetDom1+15,""),IF(AND(YEAR(SetDom1+22)=AnoCalendário,MONTH(SetDom1+22)=9),SetDom1+22,""))</f>
        <v>46285</v>
      </c>
      <c r="S29" s="32">
        <f>IF(DAY(SetDom1)=1,IF(AND(YEAR(SetDom1+16)=AnoCalendário,MONTH(SetDom1+16)=9),SetDom1+16,""),IF(AND(YEAR(SetDom1+23)=AnoCalendário,MONTH(SetDom1+23)=9),SetDom1+23,""))</f>
        <v>46286</v>
      </c>
      <c r="T29" s="32">
        <f>IF(DAY(SetDom1)=1,IF(AND(YEAR(SetDom1+17)=AnoCalendário,MONTH(SetDom1+17)=9),SetDom1+17,""),IF(AND(YEAR(SetDom1+24)=AnoCalendário,MONTH(SetDom1+24)=9),SetDom1+24,""))</f>
        <v>46287</v>
      </c>
      <c r="U29" s="32">
        <f>IF(DAY(SetDom1)=1,IF(AND(YEAR(SetDom1+18)=AnoCalendário,MONTH(SetDom1+18)=9),SetDom1+18,""),IF(AND(YEAR(SetDom1+25)=AnoCalendário,MONTH(SetDom1+25)=9),SetDom1+25,""))</f>
        <v>46288</v>
      </c>
      <c r="V29" s="32">
        <f>IF(DAY(SetDom1)=1,IF(AND(YEAR(SetDom1+19)=AnoCalendário,MONTH(SetDom1+19)=9),SetDom1+19,""),IF(AND(YEAR(SetDom1+26)=AnoCalendário,MONTH(SetDom1+26)=9),SetDom1+26,""))</f>
        <v>46289</v>
      </c>
      <c r="W29" s="32">
        <f>IF(DAY(SetDom1)=1,IF(AND(YEAR(SetDom1+20)=AnoCalendário,MONTH(SetDom1+20)=9),SetDom1+20,""),IF(AND(YEAR(SetDom1+27)=AnoCalendário,MONTH(SetDom1+27)=9),SetDom1+27,""))</f>
        <v>46290</v>
      </c>
      <c r="X29" s="34">
        <f>IF(DAY(SetDom1)=1,IF(AND(YEAR(SetDom1+21)=AnoCalendário,MONTH(SetDom1+21)=9),SetDom1+21,""),IF(AND(YEAR(SetDom1+28)=AnoCalendário,MONTH(SetDom1+28)=9),SetDom1+28,""))</f>
        <v>46291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46229</v>
      </c>
      <c r="C30" s="32">
        <f>IF(DAY(JulDom1)=1,IF(AND(YEAR(JulDom1+23)=AnoCalendário,MONTH(JulDom1+23)=7),JulDom1+23,""),IF(AND(YEAR(JulDom1+30)=AnoCalendário,MONTH(JulDom1+30)=7),JulDom1+30,""))</f>
        <v>46230</v>
      </c>
      <c r="D30" s="32">
        <f>IF(DAY(JulDom1)=1,IF(AND(YEAR(JulDom1+24)=AnoCalendário,MONTH(JulDom1+24)=7),JulDom1+24,""),IF(AND(YEAR(JulDom1+31)=AnoCalendário,MONTH(JulDom1+31)=7),JulDom1+31,""))</f>
        <v>46231</v>
      </c>
      <c r="E30" s="32">
        <f>IF(DAY(JulDom1)=1,IF(AND(YEAR(JulDom1+25)=AnoCalendário,MONTH(JulDom1+25)=7),JulDom1+25,""),IF(AND(YEAR(JulDom1+32)=AnoCalendário,MONTH(JulDom1+32)=7),JulDom1+32,""))</f>
        <v>46232</v>
      </c>
      <c r="F30" s="32">
        <f>IF(DAY(JulDom1)=1,IF(AND(YEAR(JulDom1+26)=AnoCalendário,MONTH(JulDom1+26)=7),JulDom1+26,""),IF(AND(YEAR(JulDom1+33)=AnoCalendário,MONTH(JulDom1+33)=7),JulDom1+33,""))</f>
        <v>46233</v>
      </c>
      <c r="G30" s="32">
        <f>IF(DAY(JulDom1)=1,IF(AND(YEAR(JulDom1+27)=AnoCalendário,MONTH(JulDom1+27)=7),JulDom1+27,""),IF(AND(YEAR(JulDom1+34)=AnoCalendário,MONTH(JulDom1+34)=7),JulDom1+34,""))</f>
        <v>46234</v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46257</v>
      </c>
      <c r="K30" s="32">
        <f>IF(DAY(AgoDom1)=1,IF(AND(YEAR(AgoDom1+23)=AnoCalendário,MONTH(AgoDom1+23)=8),AgoDom1+23,""),IF(AND(YEAR(AgoDom1+30)=AnoCalendário,MONTH(AgoDom1+30)=8),AgoDom1+30,""))</f>
        <v>46258</v>
      </c>
      <c r="L30" s="32">
        <f>IF(DAY(AgoDom1)=1,IF(AND(YEAR(AgoDom1+24)=AnoCalendário,MONTH(AgoDom1+24)=8),AgoDom1+24,""),IF(AND(YEAR(AgoDom1+31)=AnoCalendário,MONTH(AgoDom1+31)=8),AgoDom1+31,""))</f>
        <v>46259</v>
      </c>
      <c r="M30" s="32">
        <f>IF(DAY(AgoDom1)=1,IF(AND(YEAR(AgoDom1+25)=AnoCalendário,MONTH(AgoDom1+25)=8),AgoDom1+25,""),IF(AND(YEAR(AgoDom1+32)=AnoCalendário,MONTH(AgoDom1+32)=8),AgoDom1+32,""))</f>
        <v>46260</v>
      </c>
      <c r="N30" s="32">
        <f>IF(DAY(AgoDom1)=1,IF(AND(YEAR(AgoDom1+26)=AnoCalendário,MONTH(AgoDom1+26)=8),AgoDom1+26,""),IF(AND(YEAR(AgoDom1+33)=AnoCalendário,MONTH(AgoDom1+33)=8),AgoDom1+33,""))</f>
        <v>46261</v>
      </c>
      <c r="O30" s="32">
        <f>IF(DAY(AgoDom1)=1,IF(AND(YEAR(AgoDom1+27)=AnoCalendário,MONTH(AgoDom1+27)=8),AgoDom1+27,""),IF(AND(YEAR(AgoDom1+34)=AnoCalendário,MONTH(AgoDom1+34)=8),AgoDom1+34,""))</f>
        <v>46262</v>
      </c>
      <c r="P30" s="34">
        <f>IF(DAY(AgoDom1)=1,IF(AND(YEAR(AgoDom1+28)=AnoCalendário,MONTH(AgoDom1+28)=8),AgoDom1+28,""),IF(AND(YEAR(AgoDom1+35)=AnoCalendário,MONTH(AgoDom1+35)=8),AgoDom1+35,""))</f>
        <v>46263</v>
      </c>
      <c r="Q30" s="1"/>
      <c r="R30" s="33">
        <f>IF(DAY(SetDom1)=1,IF(AND(YEAR(SetDom1+22)=AnoCalendário,MONTH(SetDom1+22)=9),SetDom1+22,""),IF(AND(YEAR(SetDom1+29)=AnoCalendário,MONTH(SetDom1+29)=9),SetDom1+29,""))</f>
        <v>46292</v>
      </c>
      <c r="S30" s="32">
        <f>IF(DAY(SetDom1)=1,IF(AND(YEAR(SetDom1+23)=AnoCalendário,MONTH(SetDom1+23)=9),SetDom1+23,""),IF(AND(YEAR(SetDom1+30)=AnoCalendário,MONTH(SetDom1+30)=9),SetDom1+30,""))</f>
        <v>46293</v>
      </c>
      <c r="T30" s="32">
        <f>IF(DAY(SetDom1)=1,IF(AND(YEAR(SetDom1+24)=AnoCalendário,MONTH(SetDom1+24)=9),SetDom1+24,""),IF(AND(YEAR(SetDom1+31)=AnoCalendário,MONTH(SetDom1+31)=9),SetDom1+31,""))</f>
        <v>46294</v>
      </c>
      <c r="U30" s="32">
        <f>IF(DAY(SetDom1)=1,IF(AND(YEAR(SetDom1+25)=AnoCalendário,MONTH(SetDom1+25)=9),SetDom1+25,""),IF(AND(YEAR(SetDom1+32)=AnoCalendário,MONTH(SetDom1+32)=9),SetDom1+32,""))</f>
        <v>46295</v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>
        <f>IF(DAY(AgoDom1)=1,IF(AND(YEAR(AgoDom1+29)=AnoCalendário,MONTH(AgoDom1+29)=8),AgoDom1+29,""),IF(AND(YEAR(AgoDom1+36)=AnoCalendário,MONTH(AgoDom1+36)=8),AgoDom1+36,""))</f>
        <v>46264</v>
      </c>
      <c r="K31" s="36">
        <f>IF(DAY(AgoDom1)=1,IF(AND(YEAR(AgoDom1+30)=AnoCalendário,MONTH(AgoDom1+30)=8),AgoDom1+30,""),IF(AND(YEAR(AgoDom1+37)=AnoCalendário,MONTH(AgoDom1+37)=8),AgoDom1+37,""))</f>
        <v>46265</v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 t="str">
        <f>IF(DAY(OutDom1)=1,"",IF(AND(YEAR(OutDom1+4)=AnoCalendário,MONTH(OutDom1+4)=10),OutDom1+4,""))</f>
        <v/>
      </c>
      <c r="F35" s="32">
        <f>IF(DAY(OutDom1)=1,"",IF(AND(YEAR(OutDom1+5)=AnoCalendário,MONTH(OutDom1+5)=10),OutDom1+5,""))</f>
        <v>46296</v>
      </c>
      <c r="G35" s="32">
        <f>IF(DAY(OutDom1)=1,"",IF(AND(YEAR(OutDom1+6)=AnoCalendário,MONTH(OutDom1+6)=10),OutDom1+6,""))</f>
        <v>46297</v>
      </c>
      <c r="H35" s="34">
        <f>IF(DAY(OutDom1)=1,IF(AND(YEAR(OutDom1)=AnoCalendário,MONTH(OutDom1)=10),OutDom1,""),IF(AND(YEAR(OutDom1+7)=AnoCalendário,MONTH(OutDom1+7)=10),OutDom1+7,""))</f>
        <v>46298</v>
      </c>
      <c r="I35" s="28"/>
      <c r="J35" s="33">
        <f>IF(DAY(NovDom1)=1,"",IF(AND(YEAR(NovDom1+1)=AnoCalendário,MONTH(NovDom1+1)=11),NovDom1+1,""))</f>
        <v>46327</v>
      </c>
      <c r="K35" s="32">
        <f>IF(DAY(NovDom1)=1,"",IF(AND(YEAR(NovDom1+2)=AnoCalendário,MONTH(NovDom1+2)=11),NovDom1+2,""))</f>
        <v>46328</v>
      </c>
      <c r="L35" s="32">
        <f>IF(DAY(NovDom1)=1,"",IF(AND(YEAR(NovDom1+3)=AnoCalendário,MONTH(NovDom1+3)=11),NovDom1+3,""))</f>
        <v>46329</v>
      </c>
      <c r="M35" s="32">
        <f>IF(DAY(NovDom1)=1,"",IF(AND(YEAR(NovDom1+4)=AnoCalendário,MONTH(NovDom1+4)=11),NovDom1+4,""))</f>
        <v>46330</v>
      </c>
      <c r="N35" s="32">
        <f>IF(DAY(NovDom1)=1,"",IF(AND(YEAR(NovDom1+5)=AnoCalendário,MONTH(NovDom1+5)=11),NovDom1+5,""))</f>
        <v>46331</v>
      </c>
      <c r="O35" s="32">
        <f>IF(DAY(NovDom1)=1,"",IF(AND(YEAR(NovDom1+6)=AnoCalendário,MONTH(NovDom1+6)=11),NovDom1+6,""))</f>
        <v>46332</v>
      </c>
      <c r="P35" s="34">
        <f>IF(DAY(NovDom1)=1,IF(AND(YEAR(NovDom1)=AnoCalendário,MONTH(NovDom1)=11),NovDom1,""),IF(AND(YEAR(NovDom1+7)=AnoCalendário,MONTH(NovDom1+7)=11),NovDom1+7,""))</f>
        <v>46333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>
        <f>IF(DAY(DezDom1)=1,"",IF(AND(YEAR(DezDom1+3)=AnoCalendário,MONTH(DezDom1+3)=12),DezDom1+3,""))</f>
        <v>46357</v>
      </c>
      <c r="U35" s="32">
        <f>IF(DAY(DezDom1)=1,"",IF(AND(YEAR(DezDom1+4)=AnoCalendário,MONTH(DezDom1+4)=12),DezDom1+4,""))</f>
        <v>46358</v>
      </c>
      <c r="V35" s="32">
        <f>IF(DAY(DezDom1)=1,"",IF(AND(YEAR(DezDom1+5)=AnoCalendário,MONTH(DezDom1+5)=12),DezDom1+5,""))</f>
        <v>46359</v>
      </c>
      <c r="W35" s="32">
        <f>IF(DAY(DezDom1)=1,"",IF(AND(YEAR(DezDom1+6)=AnoCalendário,MONTH(DezDom1+6)=12),DezDom1+6,""))</f>
        <v>46360</v>
      </c>
      <c r="X35" s="34">
        <f>IF(DAY(DezDom1)=1,IF(AND(YEAR(DezDom1)=AnoCalendário,MONTH(DezDom1)=12),DezDom1,""),IF(AND(YEAR(DezDom1+7)=AnoCalendário,MONTH(DezDom1+7)=12),DezDom1+7,""))</f>
        <v>46361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46299</v>
      </c>
      <c r="C36" s="32">
        <f>IF(DAY(OutDom1)=1,IF(AND(YEAR(OutDom1+2)=AnoCalendário,MONTH(OutDom1+2)=10),OutDom1+2,""),IF(AND(YEAR(OutDom1+9)=AnoCalendário,MONTH(OutDom1+9)=10),OutDom1+9,""))</f>
        <v>46300</v>
      </c>
      <c r="D36" s="32">
        <f>IF(DAY(OutDom1)=1,IF(AND(YEAR(OutDom1+3)=AnoCalendário,MONTH(OutDom1+3)=10),OutDom1+3,""),IF(AND(YEAR(OutDom1+10)=AnoCalendário,MONTH(OutDom1+10)=10),OutDom1+10,""))</f>
        <v>46301</v>
      </c>
      <c r="E36" s="32">
        <f>IF(DAY(OutDom1)=1,IF(AND(YEAR(OutDom1+4)=AnoCalendário,MONTH(OutDom1+4)=10),OutDom1+4,""),IF(AND(YEAR(OutDom1+11)=AnoCalendário,MONTH(OutDom1+11)=10),OutDom1+11,""))</f>
        <v>46302</v>
      </c>
      <c r="F36" s="32">
        <f>IF(DAY(OutDom1)=1,IF(AND(YEAR(OutDom1+5)=AnoCalendário,MONTH(OutDom1+5)=10),OutDom1+5,""),IF(AND(YEAR(OutDom1+12)=AnoCalendário,MONTH(OutDom1+12)=10),OutDom1+12,""))</f>
        <v>46303</v>
      </c>
      <c r="G36" s="32">
        <f>IF(DAY(OutDom1)=1,IF(AND(YEAR(OutDom1+6)=AnoCalendário,MONTH(OutDom1+6)=10),OutDom1+6,""),IF(AND(YEAR(OutDom1+13)=AnoCalendário,MONTH(OutDom1+13)=10),OutDom1+13,""))</f>
        <v>46304</v>
      </c>
      <c r="H36" s="34">
        <f>IF(DAY(OutDom1)=1,IF(AND(YEAR(OutDom1+7)=AnoCalendário,MONTH(OutDom1+7)=10),OutDom1+7,""),IF(AND(YEAR(OutDom1+14)=AnoCalendário,MONTH(OutDom1+14)=10),OutDom1+14,""))</f>
        <v>46305</v>
      </c>
      <c r="I36" s="28"/>
      <c r="J36" s="33">
        <f>IF(DAY(NovDom1)=1,IF(AND(YEAR(NovDom1+1)=AnoCalendário,MONTH(NovDom1+1)=11),NovDom1+1,""),IF(AND(YEAR(NovDom1+8)=AnoCalendário,MONTH(NovDom1+8)=11),NovDom1+8,""))</f>
        <v>46334</v>
      </c>
      <c r="K36" s="32">
        <f>IF(DAY(NovDom1)=1,IF(AND(YEAR(NovDom1+2)=AnoCalendário,MONTH(NovDom1+2)=11),NovDom1+2,""),IF(AND(YEAR(NovDom1+9)=AnoCalendário,MONTH(NovDom1+9)=11),NovDom1+9,""))</f>
        <v>46335</v>
      </c>
      <c r="L36" s="32">
        <f>IF(DAY(NovDom1)=1,IF(AND(YEAR(NovDom1+3)=AnoCalendário,MONTH(NovDom1+3)=11),NovDom1+3,""),IF(AND(YEAR(NovDom1+10)=AnoCalendário,MONTH(NovDom1+10)=11),NovDom1+10,""))</f>
        <v>46336</v>
      </c>
      <c r="M36" s="32">
        <f>IF(DAY(NovDom1)=1,IF(AND(YEAR(NovDom1+4)=AnoCalendário,MONTH(NovDom1+4)=11),NovDom1+4,""),IF(AND(YEAR(NovDom1+11)=AnoCalendário,MONTH(NovDom1+11)=11),NovDom1+11,""))</f>
        <v>46337</v>
      </c>
      <c r="N36" s="32">
        <f>IF(DAY(NovDom1)=1,IF(AND(YEAR(NovDom1+5)=AnoCalendário,MONTH(NovDom1+5)=11),NovDom1+5,""),IF(AND(YEAR(NovDom1+12)=AnoCalendário,MONTH(NovDom1+12)=11),NovDom1+12,""))</f>
        <v>46338</v>
      </c>
      <c r="O36" s="32">
        <f>IF(DAY(NovDom1)=1,IF(AND(YEAR(NovDom1+6)=AnoCalendário,MONTH(NovDom1+6)=11),NovDom1+6,""),IF(AND(YEAR(NovDom1+13)=AnoCalendário,MONTH(NovDom1+13)=11),NovDom1+13,""))</f>
        <v>46339</v>
      </c>
      <c r="P36" s="34">
        <f>IF(DAY(NovDom1)=1,IF(AND(YEAR(NovDom1+7)=AnoCalendário,MONTH(NovDom1+7)=11),NovDom1+7,""),IF(AND(YEAR(NovDom1+14)=AnoCalendário,MONTH(NovDom1+14)=11),NovDom1+14,""))</f>
        <v>46340</v>
      </c>
      <c r="R36" s="33">
        <f>IF(DAY(DezDom1)=1,IF(AND(YEAR(DezDom1+1)=AnoCalendário,MONTH(DezDom1+1)=12),DezDom1+1,""),IF(AND(YEAR(DezDom1+8)=AnoCalendário,MONTH(DezDom1+8)=12),DezDom1+8,""))</f>
        <v>46362</v>
      </c>
      <c r="S36" s="32">
        <f>IF(DAY(DezDom1)=1,IF(AND(YEAR(DezDom1+2)=AnoCalendário,MONTH(DezDom1+2)=12),DezDom1+2,""),IF(AND(YEAR(DezDom1+9)=AnoCalendário,MONTH(DezDom1+9)=12),DezDom1+9,""))</f>
        <v>46363</v>
      </c>
      <c r="T36" s="32">
        <f>IF(DAY(DezDom1)=1,IF(AND(YEAR(DezDom1+3)=AnoCalendário,MONTH(DezDom1+3)=12),DezDom1+3,""),IF(AND(YEAR(DezDom1+10)=AnoCalendário,MONTH(DezDom1+10)=12),DezDom1+10,""))</f>
        <v>46364</v>
      </c>
      <c r="U36" s="32">
        <f>IF(DAY(DezDom1)=1,IF(AND(YEAR(DezDom1+4)=AnoCalendário,MONTH(DezDom1+4)=12),DezDom1+4,""),IF(AND(YEAR(DezDom1+11)=AnoCalendário,MONTH(DezDom1+11)=12),DezDom1+11,""))</f>
        <v>46365</v>
      </c>
      <c r="V36" s="32">
        <f>IF(DAY(DezDom1)=1,IF(AND(YEAR(DezDom1+5)=AnoCalendário,MONTH(DezDom1+5)=12),DezDom1+5,""),IF(AND(YEAR(DezDom1+12)=AnoCalendário,MONTH(DezDom1+12)=12),DezDom1+12,""))</f>
        <v>46366</v>
      </c>
      <c r="W36" s="32">
        <f>IF(DAY(DezDom1)=1,IF(AND(YEAR(DezDom1+6)=AnoCalendário,MONTH(DezDom1+6)=12),DezDom1+6,""),IF(AND(YEAR(DezDom1+13)=AnoCalendário,MONTH(DezDom1+13)=12),DezDom1+13,""))</f>
        <v>46367</v>
      </c>
      <c r="X36" s="34">
        <f>IF(DAY(DezDom1)=1,IF(AND(YEAR(DezDom1+7)=AnoCalendário,MONTH(DezDom1+7)=12),DezDom1+7,""),IF(AND(YEAR(DezDom1+14)=AnoCalendário,MONTH(DezDom1+14)=12),DezDom1+14,""))</f>
        <v>46368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46306</v>
      </c>
      <c r="C37" s="32">
        <f>IF(DAY(OutDom1)=1,IF(AND(YEAR(OutDom1+9)=AnoCalendário,MONTH(OutDom1+9)=10),OutDom1+9,""),IF(AND(YEAR(OutDom1+16)=AnoCalendário,MONTH(OutDom1+16)=10),OutDom1+16,""))</f>
        <v>46307</v>
      </c>
      <c r="D37" s="32">
        <f>IF(DAY(OutDom1)=1,IF(AND(YEAR(OutDom1+10)=AnoCalendário,MONTH(OutDom1+10)=10),OutDom1+10,""),IF(AND(YEAR(OutDom1+17)=AnoCalendário,MONTH(OutDom1+17)=10),OutDom1+17,""))</f>
        <v>46308</v>
      </c>
      <c r="E37" s="32">
        <f>IF(DAY(OutDom1)=1,IF(AND(YEAR(OutDom1+11)=AnoCalendário,MONTH(OutDom1+11)=10),OutDom1+11,""),IF(AND(YEAR(OutDom1+18)=AnoCalendário,MONTH(OutDom1+18)=10),OutDom1+18,""))</f>
        <v>46309</v>
      </c>
      <c r="F37" s="32">
        <f>IF(DAY(OutDom1)=1,IF(AND(YEAR(OutDom1+12)=AnoCalendário,MONTH(OutDom1+12)=10),OutDom1+12,""),IF(AND(YEAR(OutDom1+19)=AnoCalendário,MONTH(OutDom1+19)=10),OutDom1+19,""))</f>
        <v>46310</v>
      </c>
      <c r="G37" s="32">
        <f>IF(DAY(OutDom1)=1,IF(AND(YEAR(OutDom1+13)=AnoCalendário,MONTH(OutDom1+13)=10),OutDom1+13,""),IF(AND(YEAR(OutDom1+20)=AnoCalendário,MONTH(OutDom1+20)=10),OutDom1+20,""))</f>
        <v>46311</v>
      </c>
      <c r="H37" s="34">
        <f>IF(DAY(OutDom1)=1,IF(AND(YEAR(OutDom1+14)=AnoCalendário,MONTH(OutDom1+14)=10),OutDom1+14,""),IF(AND(YEAR(OutDom1+21)=AnoCalendário,MONTH(OutDom1+21)=10),OutDom1+21,""))</f>
        <v>46312</v>
      </c>
      <c r="I37" s="28"/>
      <c r="J37" s="33">
        <f>IF(DAY(NovDom1)=1,IF(AND(YEAR(NovDom1+8)=AnoCalendário,MONTH(NovDom1+8)=11),NovDom1+8,""),IF(AND(YEAR(NovDom1+15)=AnoCalendário,MONTH(NovDom1+15)=11),NovDom1+15,""))</f>
        <v>46341</v>
      </c>
      <c r="K37" s="32">
        <f>IF(DAY(NovDom1)=1,IF(AND(YEAR(NovDom1+9)=AnoCalendário,MONTH(NovDom1+9)=11),NovDom1+9,""),IF(AND(YEAR(NovDom1+16)=AnoCalendário,MONTH(NovDom1+16)=11),NovDom1+16,""))</f>
        <v>46342</v>
      </c>
      <c r="L37" s="32">
        <f>IF(DAY(NovDom1)=1,IF(AND(YEAR(NovDom1+10)=AnoCalendário,MONTH(NovDom1+10)=11),NovDom1+10,""),IF(AND(YEAR(NovDom1+17)=AnoCalendário,MONTH(NovDom1+17)=11),NovDom1+17,""))</f>
        <v>46343</v>
      </c>
      <c r="M37" s="32">
        <f>IF(DAY(NovDom1)=1,IF(AND(YEAR(NovDom1+11)=AnoCalendário,MONTH(NovDom1+11)=11),NovDom1+11,""),IF(AND(YEAR(NovDom1+18)=AnoCalendário,MONTH(NovDom1+18)=11),NovDom1+18,""))</f>
        <v>46344</v>
      </c>
      <c r="N37" s="32">
        <f>IF(DAY(NovDom1)=1,IF(AND(YEAR(NovDom1+12)=AnoCalendário,MONTH(NovDom1+12)=11),NovDom1+12,""),IF(AND(YEAR(NovDom1+19)=AnoCalendário,MONTH(NovDom1+19)=11),NovDom1+19,""))</f>
        <v>46345</v>
      </c>
      <c r="O37" s="32">
        <f>IF(DAY(NovDom1)=1,IF(AND(YEAR(NovDom1+13)=AnoCalendário,MONTH(NovDom1+13)=11),NovDom1+13,""),IF(AND(YEAR(NovDom1+20)=AnoCalendário,MONTH(NovDom1+20)=11),NovDom1+20,""))</f>
        <v>46346</v>
      </c>
      <c r="P37" s="34">
        <f>IF(DAY(NovDom1)=1,IF(AND(YEAR(NovDom1+14)=AnoCalendário,MONTH(NovDom1+14)=11),NovDom1+14,""),IF(AND(YEAR(NovDom1+21)=AnoCalendário,MONTH(NovDom1+21)=11),NovDom1+21,""))</f>
        <v>46347</v>
      </c>
      <c r="R37" s="33">
        <f>IF(DAY(DezDom1)=1,IF(AND(YEAR(DezDom1+8)=AnoCalendário,MONTH(DezDom1+8)=12),DezDom1+8,""),IF(AND(YEAR(DezDom1+15)=AnoCalendário,MONTH(DezDom1+15)=12),DezDom1+15,""))</f>
        <v>46369</v>
      </c>
      <c r="S37" s="32">
        <f>IF(DAY(DezDom1)=1,IF(AND(YEAR(DezDom1+9)=AnoCalendário,MONTH(DezDom1+9)=12),DezDom1+9,""),IF(AND(YEAR(DezDom1+16)=AnoCalendário,MONTH(DezDom1+16)=12),DezDom1+16,""))</f>
        <v>46370</v>
      </c>
      <c r="T37" s="32">
        <f>IF(DAY(DezDom1)=1,IF(AND(YEAR(DezDom1+10)=AnoCalendário,MONTH(DezDom1+10)=12),DezDom1+10,""),IF(AND(YEAR(DezDom1+17)=AnoCalendário,MONTH(DezDom1+17)=12),DezDom1+17,""))</f>
        <v>46371</v>
      </c>
      <c r="U37" s="32">
        <f>IF(DAY(DezDom1)=1,IF(AND(YEAR(DezDom1+11)=AnoCalendário,MONTH(DezDom1+11)=12),DezDom1+11,""),IF(AND(YEAR(DezDom1+18)=AnoCalendário,MONTH(DezDom1+18)=12),DezDom1+18,""))</f>
        <v>46372</v>
      </c>
      <c r="V37" s="32">
        <f>IF(DAY(DezDom1)=1,IF(AND(YEAR(DezDom1+12)=AnoCalendário,MONTH(DezDom1+12)=12),DezDom1+12,""),IF(AND(YEAR(DezDom1+19)=AnoCalendário,MONTH(DezDom1+19)=12),DezDom1+19,""))</f>
        <v>46373</v>
      </c>
      <c r="W37" s="32">
        <f>IF(DAY(DezDom1)=1,IF(AND(YEAR(DezDom1+13)=AnoCalendário,MONTH(DezDom1+13)=12),DezDom1+13,""),IF(AND(YEAR(DezDom1+20)=AnoCalendário,MONTH(DezDom1+20)=12),DezDom1+20,""))</f>
        <v>46374</v>
      </c>
      <c r="X37" s="34">
        <f>IF(DAY(DezDom1)=1,IF(AND(YEAR(DezDom1+14)=AnoCalendário,MONTH(DezDom1+14)=12),DezDom1+14,""),IF(AND(YEAR(DezDom1+21)=AnoCalendário,MONTH(DezDom1+21)=12),DezDom1+21,""))</f>
        <v>46375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46313</v>
      </c>
      <c r="C38" s="32">
        <f>IF(DAY(OutDom1)=1,IF(AND(YEAR(OutDom1+16)=AnoCalendário,MONTH(OutDom1+16)=10),OutDom1+16,""),IF(AND(YEAR(OutDom1+23)=AnoCalendário,MONTH(OutDom1+23)=10),OutDom1+23,""))</f>
        <v>46314</v>
      </c>
      <c r="D38" s="32">
        <f>IF(DAY(OutDom1)=1,IF(AND(YEAR(OutDom1+17)=AnoCalendário,MONTH(OutDom1+17)=10),OutDom1+17,""),IF(AND(YEAR(OutDom1+24)=AnoCalendário,MONTH(OutDom1+24)=10),OutDom1+24,""))</f>
        <v>46315</v>
      </c>
      <c r="E38" s="32">
        <f>IF(DAY(OutDom1)=1,IF(AND(YEAR(OutDom1+18)=AnoCalendário,MONTH(OutDom1+18)=10),OutDom1+18,""),IF(AND(YEAR(OutDom1+25)=AnoCalendário,MONTH(OutDom1+25)=10),OutDom1+25,""))</f>
        <v>46316</v>
      </c>
      <c r="F38" s="32">
        <f>IF(DAY(OutDom1)=1,IF(AND(YEAR(OutDom1+19)=AnoCalendário,MONTH(OutDom1+19)=10),OutDom1+19,""),IF(AND(YEAR(OutDom1+26)=AnoCalendário,MONTH(OutDom1+26)=10),OutDom1+26,""))</f>
        <v>46317</v>
      </c>
      <c r="G38" s="32">
        <f>IF(DAY(OutDom1)=1,IF(AND(YEAR(OutDom1+20)=AnoCalendário,MONTH(OutDom1+20)=10),OutDom1+20,""),IF(AND(YEAR(OutDom1+27)=AnoCalendário,MONTH(OutDom1+27)=10),OutDom1+27,""))</f>
        <v>46318</v>
      </c>
      <c r="H38" s="34">
        <f>IF(DAY(OutDom1)=1,IF(AND(YEAR(OutDom1+21)=AnoCalendário,MONTH(OutDom1+21)=10),OutDom1+21,""),IF(AND(YEAR(OutDom1+28)=AnoCalendário,MONTH(OutDom1+28)=10),OutDom1+28,""))</f>
        <v>46319</v>
      </c>
      <c r="I38" s="28"/>
      <c r="J38" s="33">
        <f>IF(DAY(NovDom1)=1,IF(AND(YEAR(NovDom1+15)=AnoCalendário,MONTH(NovDom1+15)=11),NovDom1+15,""),IF(AND(YEAR(NovDom1+22)=AnoCalendário,MONTH(NovDom1+22)=11),NovDom1+22,""))</f>
        <v>46348</v>
      </c>
      <c r="K38" s="32">
        <f>IF(DAY(NovDom1)=1,IF(AND(YEAR(NovDom1+16)=AnoCalendário,MONTH(NovDom1+16)=11),NovDom1+16,""),IF(AND(YEAR(NovDom1+23)=AnoCalendário,MONTH(NovDom1+23)=11),NovDom1+23,""))</f>
        <v>46349</v>
      </c>
      <c r="L38" s="32">
        <f>IF(DAY(NovDom1)=1,IF(AND(YEAR(NovDom1+17)=AnoCalendário,MONTH(NovDom1+17)=11),NovDom1+17,""),IF(AND(YEAR(NovDom1+24)=AnoCalendário,MONTH(NovDom1+24)=11),NovDom1+24,""))</f>
        <v>46350</v>
      </c>
      <c r="M38" s="32">
        <f>IF(DAY(NovDom1)=1,IF(AND(YEAR(NovDom1+18)=AnoCalendário,MONTH(NovDom1+18)=11),NovDom1+18,""),IF(AND(YEAR(NovDom1+25)=AnoCalendário,MONTH(NovDom1+25)=11),NovDom1+25,""))</f>
        <v>46351</v>
      </c>
      <c r="N38" s="32">
        <f>IF(DAY(NovDom1)=1,IF(AND(YEAR(NovDom1+19)=AnoCalendário,MONTH(NovDom1+19)=11),NovDom1+19,""),IF(AND(YEAR(NovDom1+26)=AnoCalendário,MONTH(NovDom1+26)=11),NovDom1+26,""))</f>
        <v>46352</v>
      </c>
      <c r="O38" s="32">
        <f>IF(DAY(NovDom1)=1,IF(AND(YEAR(NovDom1+20)=AnoCalendário,MONTH(NovDom1+20)=11),NovDom1+20,""),IF(AND(YEAR(NovDom1+27)=AnoCalendário,MONTH(NovDom1+27)=11),NovDom1+27,""))</f>
        <v>46353</v>
      </c>
      <c r="P38" s="34">
        <f>IF(DAY(NovDom1)=1,IF(AND(YEAR(NovDom1+21)=AnoCalendário,MONTH(NovDom1+21)=11),NovDom1+21,""),IF(AND(YEAR(NovDom1+28)=AnoCalendário,MONTH(NovDom1+28)=11),NovDom1+28,""))</f>
        <v>46354</v>
      </c>
      <c r="R38" s="33">
        <f>IF(DAY(DezDom1)=1,IF(AND(YEAR(DezDom1+15)=AnoCalendário,MONTH(DezDom1+15)=12),DezDom1+15,""),IF(AND(YEAR(DezDom1+22)=AnoCalendário,MONTH(DezDom1+22)=12),DezDom1+22,""))</f>
        <v>46376</v>
      </c>
      <c r="S38" s="32">
        <f>IF(DAY(DezDom1)=1,IF(AND(YEAR(DezDom1+16)=AnoCalendário,MONTH(DezDom1+16)=12),DezDom1+16,""),IF(AND(YEAR(DezDom1+23)=AnoCalendário,MONTH(DezDom1+23)=12),DezDom1+23,""))</f>
        <v>46377</v>
      </c>
      <c r="T38" s="32">
        <f>IF(DAY(DezDom1)=1,IF(AND(YEAR(DezDom1+17)=AnoCalendário,MONTH(DezDom1+17)=12),DezDom1+17,""),IF(AND(YEAR(DezDom1+24)=AnoCalendário,MONTH(DezDom1+24)=12),DezDom1+24,""))</f>
        <v>46378</v>
      </c>
      <c r="U38" s="32">
        <f>IF(DAY(DezDom1)=1,IF(AND(YEAR(DezDom1+18)=AnoCalendário,MONTH(DezDom1+18)=12),DezDom1+18,""),IF(AND(YEAR(DezDom1+25)=AnoCalendário,MONTH(DezDom1+25)=12),DezDom1+25,""))</f>
        <v>46379</v>
      </c>
      <c r="V38" s="32">
        <f>IF(DAY(DezDom1)=1,IF(AND(YEAR(DezDom1+19)=AnoCalendário,MONTH(DezDom1+19)=12),DezDom1+19,""),IF(AND(YEAR(DezDom1+26)=AnoCalendário,MONTH(DezDom1+26)=12),DezDom1+26,""))</f>
        <v>46380</v>
      </c>
      <c r="W38" s="32">
        <f>IF(DAY(DezDom1)=1,IF(AND(YEAR(DezDom1+20)=AnoCalendário,MONTH(DezDom1+20)=12),DezDom1+20,""),IF(AND(YEAR(DezDom1+27)=AnoCalendário,MONTH(DezDom1+27)=12),DezDom1+27,""))</f>
        <v>46381</v>
      </c>
      <c r="X38" s="34">
        <f>IF(DAY(DezDom1)=1,IF(AND(YEAR(DezDom1+21)=AnoCalendário,MONTH(DezDom1+21)=12),DezDom1+21,""),IF(AND(YEAR(DezDom1+28)=AnoCalendário,MONTH(DezDom1+28)=12),DezDom1+28,""))</f>
        <v>46382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46320</v>
      </c>
      <c r="C39" s="32">
        <f>IF(DAY(OutDom1)=1,IF(AND(YEAR(OutDom1+23)=AnoCalendário,MONTH(OutDom1+23)=10),OutDom1+23,""),IF(AND(YEAR(OutDom1+30)=AnoCalendário,MONTH(OutDom1+30)=10),OutDom1+30,""))</f>
        <v>46321</v>
      </c>
      <c r="D39" s="32">
        <f>IF(DAY(OutDom1)=1,IF(AND(YEAR(OutDom1+24)=AnoCalendário,MONTH(OutDom1+24)=10),OutDom1+24,""),IF(AND(YEAR(OutDom1+31)=AnoCalendário,MONTH(OutDom1+31)=10),OutDom1+31,""))</f>
        <v>46322</v>
      </c>
      <c r="E39" s="32">
        <f>IF(DAY(OutDom1)=1,IF(AND(YEAR(OutDom1+25)=AnoCalendário,MONTH(OutDom1+25)=10),OutDom1+25,""),IF(AND(YEAR(OutDom1+32)=AnoCalendário,MONTH(OutDom1+32)=10),OutDom1+32,""))</f>
        <v>46323</v>
      </c>
      <c r="F39" s="32">
        <f>IF(DAY(OutDom1)=1,IF(AND(YEAR(OutDom1+26)=AnoCalendário,MONTH(OutDom1+26)=10),OutDom1+26,""),IF(AND(YEAR(OutDom1+33)=AnoCalendário,MONTH(OutDom1+33)=10),OutDom1+33,""))</f>
        <v>46324</v>
      </c>
      <c r="G39" s="32">
        <f>IF(DAY(OutDom1)=1,IF(AND(YEAR(OutDom1+27)=AnoCalendário,MONTH(OutDom1+27)=10),OutDom1+27,""),IF(AND(YEAR(OutDom1+34)=AnoCalendário,MONTH(OutDom1+34)=10),OutDom1+34,""))</f>
        <v>46325</v>
      </c>
      <c r="H39" s="34">
        <f>IF(DAY(OutDom1)=1,IF(AND(YEAR(OutDom1+28)=AnoCalendário,MONTH(OutDom1+28)=10),OutDom1+28,""),IF(AND(YEAR(OutDom1+35)=AnoCalendário,MONTH(OutDom1+35)=10),OutDom1+35,""))</f>
        <v>46326</v>
      </c>
      <c r="I39" s="28"/>
      <c r="J39" s="33">
        <f>IF(DAY(NovDom1)=1,IF(AND(YEAR(NovDom1+22)=AnoCalendário,MONTH(NovDom1+22)=11),NovDom1+22,""),IF(AND(YEAR(NovDom1+29)=AnoCalendário,MONTH(NovDom1+29)=11),NovDom1+29,""))</f>
        <v>46355</v>
      </c>
      <c r="K39" s="32">
        <f>IF(DAY(NovDom1)=1,IF(AND(YEAR(NovDom1+23)=AnoCalendário,MONTH(NovDom1+23)=11),NovDom1+23,""),IF(AND(YEAR(NovDom1+30)=AnoCalendário,MONTH(NovDom1+30)=11),NovDom1+30,""))</f>
        <v>46356</v>
      </c>
      <c r="L39" s="32" t="str">
        <f>IF(DAY(NovDom1)=1,IF(AND(YEAR(NovDom1+24)=AnoCalendário,MONTH(NovDom1+24)=11),NovDom1+24,""),IF(AND(YEAR(NovDom1+31)=AnoCalendário,MONTH(NovDom1+31)=11),NovDom1+31,""))</f>
        <v/>
      </c>
      <c r="M39" s="32" t="str">
        <f>IF(DAY(NovDom1)=1,IF(AND(YEAR(NovDom1+25)=AnoCalendário,MONTH(NovDom1+25)=11),NovDom1+25,""),IF(AND(YEAR(NovDom1+32)=AnoCalendário,MONTH(NovDom1+32)=11),NovDom1+32,""))</f>
        <v/>
      </c>
      <c r="N39" s="32" t="str">
        <f>IF(DAY(NovDom1)=1,IF(AND(YEAR(NovDom1+26)=AnoCalendário,MONTH(NovDom1+26)=11),NovDom1+26,""),IF(AND(YEAR(NovDom1+33)=AnoCalendário,MONTH(NovDom1+33)=11),NovDom1+33,""))</f>
        <v/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46383</v>
      </c>
      <c r="S39" s="32">
        <f>IF(DAY(DezDom1)=1,IF(AND(YEAR(DezDom1+23)=AnoCalendário,MONTH(DezDom1+23)=12),DezDom1+23,""),IF(AND(YEAR(DezDom1+30)=AnoCalendário,MONTH(DezDom1+30)=12),DezDom1+30,""))</f>
        <v>46384</v>
      </c>
      <c r="T39" s="32">
        <f>IF(DAY(DezDom1)=1,IF(AND(YEAR(DezDom1+24)=AnoCalendário,MONTH(DezDom1+24)=12),DezDom1+24,""),IF(AND(YEAR(DezDom1+31)=AnoCalendário,MONTH(DezDom1+31)=12),DezDom1+31,""))</f>
        <v>46385</v>
      </c>
      <c r="U39" s="32">
        <f>IF(DAY(DezDom1)=1,IF(AND(YEAR(DezDom1+25)=AnoCalendário,MONTH(DezDom1+25)=12),DezDom1+25,""),IF(AND(YEAR(DezDom1+32)=AnoCalendário,MONTH(DezDom1+32)=12),DezDom1+32,""))</f>
        <v>46386</v>
      </c>
      <c r="V39" s="32">
        <f>IF(DAY(DezDom1)=1,IF(AND(YEAR(DezDom1+26)=AnoCalendário,MONTH(DezDom1+26)=12),DezDom1+26,""),IF(AND(YEAR(DezDom1+33)=AnoCalendário,MONTH(DezDom1+33)=12),DezDom1+33,""))</f>
        <v>46387</v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621" priority="1">
      <formula>LEN(TRIM(B8))&gt;0</formula>
    </cfRule>
  </conditionalFormatting>
  <conditionalFormatting sqref="J8:P13">
    <cfRule type="notContainsBlanks" dxfId="620" priority="2">
      <formula>LEN(TRIM(J8))&gt;0</formula>
    </cfRule>
  </conditionalFormatting>
  <conditionalFormatting sqref="R8:X13">
    <cfRule type="notContainsBlanks" dxfId="619" priority="3">
      <formula>LEN(TRIM(R8))&gt;0</formula>
    </cfRule>
  </conditionalFormatting>
  <conditionalFormatting sqref="B17:H22">
    <cfRule type="notContainsBlanks" dxfId="618" priority="4">
      <formula>LEN(TRIM(B17))&gt;0</formula>
    </cfRule>
  </conditionalFormatting>
  <conditionalFormatting sqref="J17:P22">
    <cfRule type="notContainsBlanks" dxfId="617" priority="5">
      <formula>LEN(TRIM(J17))&gt;0</formula>
    </cfRule>
  </conditionalFormatting>
  <conditionalFormatting sqref="R17:X22">
    <cfRule type="notContainsBlanks" dxfId="616" priority="6">
      <formula>LEN(TRIM(R17))&gt;0</formula>
    </cfRule>
  </conditionalFormatting>
  <conditionalFormatting sqref="R35:X40">
    <cfRule type="notContainsBlanks" dxfId="615" priority="12">
      <formula>LEN(TRIM(R35))&gt;0</formula>
    </cfRule>
  </conditionalFormatting>
  <conditionalFormatting sqref="B26:H31">
    <cfRule type="notContainsBlanks" dxfId="614" priority="7">
      <formula>LEN(TRIM(B26))&gt;0</formula>
    </cfRule>
  </conditionalFormatting>
  <conditionalFormatting sqref="J26:P31">
    <cfRule type="notContainsBlanks" dxfId="613" priority="8">
      <formula>LEN(TRIM(J26))&gt;0</formula>
    </cfRule>
  </conditionalFormatting>
  <conditionalFormatting sqref="R26:X31">
    <cfRule type="notContainsBlanks" dxfId="612" priority="9">
      <formula>LEN(TRIM(R26))&gt;0</formula>
    </cfRule>
  </conditionalFormatting>
  <conditionalFormatting sqref="B35:H40">
    <cfRule type="notContainsBlanks" dxfId="611" priority="10">
      <formula>LEN(TRIM(B35))&gt;0</formula>
    </cfRule>
  </conditionalFormatting>
  <conditionalFormatting sqref="J35:P40">
    <cfRule type="notContainsBlanks" dxfId="610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9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9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wsTCalendar11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2027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 t="str">
        <f>IF(DAY(JanDom1)=1,"",IF(AND(YEAR(JanDom1+4)=AnoCalendário,MONTH(JanDom1+4)=1),JanDom1+4,""))</f>
        <v/>
      </c>
      <c r="F8" s="32" t="str">
        <f>IF(DAY(JanDom1)=1,"",IF(AND(YEAR(JanDom1+5)=AnoCalendário,MONTH(JanDom1+5)=1),JanDom1+5,""))</f>
        <v/>
      </c>
      <c r="G8" s="32">
        <f>IF(DAY(JanDom1)=1,"",IF(AND(YEAR(JanDom1+6)=AnoCalendário,MONTH(JanDom1+6)=1),JanDom1+6,""))</f>
        <v>46388</v>
      </c>
      <c r="H8" s="32">
        <f>IF(DAY(JanDom1)=1,IF(AND(YEAR(JanDom1)=AnoCalendário,MONTH(JanDom1)=1),JanDom1,""),IF(AND(YEAR(JanDom1+7)=AnoCalendário,MONTH(JanDom1+7)=1),JanDom1+7,""))</f>
        <v>46389</v>
      </c>
      <c r="I8" s="28"/>
      <c r="J8" s="32" t="str">
        <f>IF(DAY(FevDom1)=1,"",IF(AND(YEAR(FevDom1+1)=AnoCalendário,MONTH(FevDom1+1)=2),FevDom1+1,""))</f>
        <v/>
      </c>
      <c r="K8" s="32">
        <f>IF(DAY(FevDom1)=1,"",IF(AND(YEAR(FevDom1+2)=AnoCalendário,MONTH(FevDom1+2)=2),FevDom1+2,""))</f>
        <v>46419</v>
      </c>
      <c r="L8" s="32">
        <f>IF(DAY(FevDom1)=1,"",IF(AND(YEAR(FevDom1+3)=AnoCalendário,MONTH(FevDom1+3)=2),FevDom1+3,""))</f>
        <v>46420</v>
      </c>
      <c r="M8" s="32">
        <f>IF(DAY(FevDom1)=1,"",IF(AND(YEAR(FevDom1+4)=AnoCalendário,MONTH(FevDom1+4)=2),FevDom1+4,""))</f>
        <v>46421</v>
      </c>
      <c r="N8" s="32">
        <f>IF(DAY(FevDom1)=1,"",IF(AND(YEAR(FevDom1+5)=AnoCalendário,MONTH(FevDom1+5)=2),FevDom1+5,""))</f>
        <v>46422</v>
      </c>
      <c r="O8" s="32">
        <f>IF(DAY(FevDom1)=1,"",IF(AND(YEAR(FevDom1+6)=AnoCalendário,MONTH(FevDom1+6)=2),FevDom1+6,""))</f>
        <v>46423</v>
      </c>
      <c r="P8" s="32">
        <f>IF(DAY(FevDom1)=1,IF(AND(YEAR(FevDom1)=AnoCalendário,MONTH(FevDom1)=2),FevDom1,""),IF(AND(YEAR(FevDom1+7)=AnoCalendário,MONTH(FevDom1+7)=2),FevDom1+7,""))</f>
        <v>46424</v>
      </c>
      <c r="Q8" s="28"/>
      <c r="R8" s="32" t="str">
        <f>IF(DAY(MarDom1)=1,"",IF(AND(YEAR(MarDom1+1)=AnoCalendário,MONTH(MarDom1+1)=3),MarDom1+1,""))</f>
        <v/>
      </c>
      <c r="S8" s="32">
        <f>IF(DAY(MarDom1)=1,"",IF(AND(YEAR(MarDom1+2)=AnoCalendário,MONTH(MarDom1+2)=3),MarDom1+2,""))</f>
        <v>46447</v>
      </c>
      <c r="T8" s="32">
        <f>IF(DAY(MarDom1)=1,"",IF(AND(YEAR(MarDom1+3)=AnoCalendário,MONTH(MarDom1+3)=3),MarDom1+3,""))</f>
        <v>46448</v>
      </c>
      <c r="U8" s="32">
        <f>IF(DAY(MarDom1)=1,"",IF(AND(YEAR(MarDom1+4)=AnoCalendário,MONTH(MarDom1+4)=3),MarDom1+4,""))</f>
        <v>46449</v>
      </c>
      <c r="V8" s="32">
        <f>IF(DAY(MarDom1)=1,"",IF(AND(YEAR(MarDom1+5)=AnoCalendário,MONTH(MarDom1+5)=3),MarDom1+5,""))</f>
        <v>46450</v>
      </c>
      <c r="W8" s="32">
        <f>IF(DAY(MarDom1)=1,"",IF(AND(YEAR(MarDom1+6)=AnoCalendário,MONTH(MarDom1+6)=3),MarDom1+6,""))</f>
        <v>46451</v>
      </c>
      <c r="X8" s="32">
        <f>IF(DAY(MarDom1)=1,IF(AND(YEAR(MarDom1)=AnoCalendário,MONTH(MarDom1)=3),MarDom1,""),IF(AND(YEAR(MarDom1+7)=AnoCalendário,MONTH(MarDom1+7)=3),MarDom1+7,""))</f>
        <v>46452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46390</v>
      </c>
      <c r="C9" s="32">
        <f>IF(DAY(JanDom1)=1,IF(AND(YEAR(JanDom1+2)=AnoCalendário,MONTH(JanDom1+2)=1),JanDom1+2,""),IF(AND(YEAR(JanDom1+9)=AnoCalendário,MONTH(JanDom1+9)=1),JanDom1+9,""))</f>
        <v>46391</v>
      </c>
      <c r="D9" s="32">
        <f>IF(DAY(JanDom1)=1,IF(AND(YEAR(JanDom1+3)=AnoCalendário,MONTH(JanDom1+3)=1),JanDom1+3,""),IF(AND(YEAR(JanDom1+10)=AnoCalendário,MONTH(JanDom1+10)=1),JanDom1+10,""))</f>
        <v>46392</v>
      </c>
      <c r="E9" s="32">
        <f>IF(DAY(JanDom1)=1,IF(AND(YEAR(JanDom1+4)=AnoCalendário,MONTH(JanDom1+4)=1),JanDom1+4,""),IF(AND(YEAR(JanDom1+11)=AnoCalendário,MONTH(JanDom1+11)=1),JanDom1+11,""))</f>
        <v>46393</v>
      </c>
      <c r="F9" s="32">
        <f>IF(DAY(JanDom1)=1,IF(AND(YEAR(JanDom1+5)=AnoCalendário,MONTH(JanDom1+5)=1),JanDom1+5,""),IF(AND(YEAR(JanDom1+12)=AnoCalendário,MONTH(JanDom1+12)=1),JanDom1+12,""))</f>
        <v>46394</v>
      </c>
      <c r="G9" s="32">
        <f>IF(DAY(JanDom1)=1,IF(AND(YEAR(JanDom1+6)=AnoCalendário,MONTH(JanDom1+6)=1),JanDom1+6,""),IF(AND(YEAR(JanDom1+13)=AnoCalendário,MONTH(JanDom1+13)=1),JanDom1+13,""))</f>
        <v>46395</v>
      </c>
      <c r="H9" s="32">
        <f>IF(DAY(JanDom1)=1,IF(AND(YEAR(JanDom1+7)=AnoCalendário,MONTH(JanDom1+7)=1),JanDom1+7,""),IF(AND(YEAR(JanDom1+14)=AnoCalendário,MONTH(JanDom1+14)=1),JanDom1+14,""))</f>
        <v>46396</v>
      </c>
      <c r="I9" s="28"/>
      <c r="J9" s="32">
        <f>IF(DAY(FevDom1)=1,IF(AND(YEAR(FevDom1+1)=AnoCalendário,MONTH(FevDom1+1)=2),FevDom1+1,""),IF(AND(YEAR(FevDom1+8)=AnoCalendário,MONTH(FevDom1+8)=2),FevDom1+8,""))</f>
        <v>46425</v>
      </c>
      <c r="K9" s="32">
        <f>IF(DAY(FevDom1)=1,IF(AND(YEAR(FevDom1+2)=AnoCalendário,MONTH(FevDom1+2)=2),FevDom1+2,""),IF(AND(YEAR(FevDom1+9)=AnoCalendário,MONTH(FevDom1+9)=2),FevDom1+9,""))</f>
        <v>46426</v>
      </c>
      <c r="L9" s="32">
        <f>IF(DAY(FevDom1)=1,IF(AND(YEAR(FevDom1+3)=AnoCalendário,MONTH(FevDom1+3)=2),FevDom1+3,""),IF(AND(YEAR(FevDom1+10)=AnoCalendário,MONTH(FevDom1+10)=2),FevDom1+10,""))</f>
        <v>46427</v>
      </c>
      <c r="M9" s="32">
        <f>IF(DAY(FevDom1)=1,IF(AND(YEAR(FevDom1+4)=AnoCalendário,MONTH(FevDom1+4)=2),FevDom1+4,""),IF(AND(YEAR(FevDom1+11)=AnoCalendário,MONTH(FevDom1+11)=2),FevDom1+11,""))</f>
        <v>46428</v>
      </c>
      <c r="N9" s="32">
        <f>IF(DAY(FevDom1)=1,IF(AND(YEAR(FevDom1+5)=AnoCalendário,MONTH(FevDom1+5)=2),FevDom1+5,""),IF(AND(YEAR(FevDom1+12)=AnoCalendário,MONTH(FevDom1+12)=2),FevDom1+12,""))</f>
        <v>46429</v>
      </c>
      <c r="O9" s="32">
        <f>IF(DAY(FevDom1)=1,IF(AND(YEAR(FevDom1+6)=AnoCalendário,MONTH(FevDom1+6)=2),FevDom1+6,""),IF(AND(YEAR(FevDom1+13)=AnoCalendário,MONTH(FevDom1+13)=2),FevDom1+13,""))</f>
        <v>46430</v>
      </c>
      <c r="P9" s="32">
        <f>IF(DAY(FevDom1)=1,IF(AND(YEAR(FevDom1+7)=AnoCalendário,MONTH(FevDom1+7)=2),FevDom1+7,""),IF(AND(YEAR(FevDom1+14)=AnoCalendário,MONTH(FevDom1+14)=2),FevDom1+14,""))</f>
        <v>46431</v>
      </c>
      <c r="Q9" s="28"/>
      <c r="R9" s="32">
        <f>IF(DAY(MarDom1)=1,IF(AND(YEAR(MarDom1+1)=AnoCalendário,MONTH(MarDom1+1)=3),MarDom1+1,""),IF(AND(YEAR(MarDom1+8)=AnoCalendário,MONTH(MarDom1+8)=3),MarDom1+8,""))</f>
        <v>46453</v>
      </c>
      <c r="S9" s="32">
        <f>IF(DAY(MarDom1)=1,IF(AND(YEAR(MarDom1+2)=AnoCalendário,MONTH(MarDom1+2)=3),MarDom1+2,""),IF(AND(YEAR(MarDom1+9)=AnoCalendário,MONTH(MarDom1+9)=3),MarDom1+9,""))</f>
        <v>46454</v>
      </c>
      <c r="T9" s="32">
        <f>IF(DAY(MarDom1)=1,IF(AND(YEAR(MarDom1+3)=AnoCalendário,MONTH(MarDom1+3)=3),MarDom1+3,""),IF(AND(YEAR(MarDom1+10)=AnoCalendário,MONTH(MarDom1+10)=3),MarDom1+10,""))</f>
        <v>46455</v>
      </c>
      <c r="U9" s="32">
        <f>IF(DAY(MarDom1)=1,IF(AND(YEAR(MarDom1+4)=AnoCalendário,MONTH(MarDom1+4)=3),MarDom1+4,""),IF(AND(YEAR(MarDom1+11)=AnoCalendário,MONTH(MarDom1+11)=3),MarDom1+11,""))</f>
        <v>46456</v>
      </c>
      <c r="V9" s="32">
        <f>IF(DAY(MarDom1)=1,IF(AND(YEAR(MarDom1+5)=AnoCalendário,MONTH(MarDom1+5)=3),MarDom1+5,""),IF(AND(YEAR(MarDom1+12)=AnoCalendário,MONTH(MarDom1+12)=3),MarDom1+12,""))</f>
        <v>46457</v>
      </c>
      <c r="W9" s="32">
        <f>IF(DAY(MarDom1)=1,IF(AND(YEAR(MarDom1+6)=AnoCalendário,MONTH(MarDom1+6)=3),MarDom1+6,""),IF(AND(YEAR(MarDom1+13)=AnoCalendário,MONTH(MarDom1+13)=3),MarDom1+13,""))</f>
        <v>46458</v>
      </c>
      <c r="X9" s="32">
        <f>IF(DAY(MarDom1)=1,IF(AND(YEAR(MarDom1+7)=AnoCalendário,MONTH(MarDom1+7)=3),MarDom1+7,""),IF(AND(YEAR(MarDom1+14)=AnoCalendário,MONTH(MarDom1+14)=3),MarDom1+14,""))</f>
        <v>46459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46397</v>
      </c>
      <c r="C10" s="32">
        <f>IF(DAY(JanDom1)=1,IF(AND(YEAR(JanDom1+9)=AnoCalendário,MONTH(JanDom1+9)=1),JanDom1+9,""),IF(AND(YEAR(JanDom1+16)=AnoCalendário,MONTH(JanDom1+16)=1),JanDom1+16,""))</f>
        <v>46398</v>
      </c>
      <c r="D10" s="32">
        <f>IF(DAY(JanDom1)=1,IF(AND(YEAR(JanDom1+10)=AnoCalendário,MONTH(JanDom1+10)=1),JanDom1+10,""),IF(AND(YEAR(JanDom1+17)=AnoCalendário,MONTH(JanDom1+17)=1),JanDom1+17,""))</f>
        <v>46399</v>
      </c>
      <c r="E10" s="32">
        <f>IF(DAY(JanDom1)=1,IF(AND(YEAR(JanDom1+11)=AnoCalendário,MONTH(JanDom1+11)=1),JanDom1+11,""),IF(AND(YEAR(JanDom1+18)=AnoCalendário,MONTH(JanDom1+18)=1),JanDom1+18,""))</f>
        <v>46400</v>
      </c>
      <c r="F10" s="32">
        <f>IF(DAY(JanDom1)=1,IF(AND(YEAR(JanDom1+12)=AnoCalendário,MONTH(JanDom1+12)=1),JanDom1+12,""),IF(AND(YEAR(JanDom1+19)=AnoCalendário,MONTH(JanDom1+19)=1),JanDom1+19,""))</f>
        <v>46401</v>
      </c>
      <c r="G10" s="32">
        <f>IF(DAY(JanDom1)=1,IF(AND(YEAR(JanDom1+13)=AnoCalendário,MONTH(JanDom1+13)=1),JanDom1+13,""),IF(AND(YEAR(JanDom1+20)=AnoCalendário,MONTH(JanDom1+20)=1),JanDom1+20,""))</f>
        <v>46402</v>
      </c>
      <c r="H10" s="32">
        <f>IF(DAY(JanDom1)=1,IF(AND(YEAR(JanDom1+14)=AnoCalendário,MONTH(JanDom1+14)=1),JanDom1+14,""),IF(AND(YEAR(JanDom1+21)=AnoCalendário,MONTH(JanDom1+21)=1),JanDom1+21,""))</f>
        <v>46403</v>
      </c>
      <c r="I10" s="28"/>
      <c r="J10" s="32">
        <f>IF(DAY(FevDom1)=1,IF(AND(YEAR(FevDom1+8)=AnoCalendário,MONTH(FevDom1+8)=2),FevDom1+8,""),IF(AND(YEAR(FevDom1+15)=AnoCalendário,MONTH(FevDom1+15)=2),FevDom1+15,""))</f>
        <v>46432</v>
      </c>
      <c r="K10" s="32">
        <f>IF(DAY(FevDom1)=1,IF(AND(YEAR(FevDom1+9)=AnoCalendário,MONTH(FevDom1+9)=2),FevDom1+9,""),IF(AND(YEAR(FevDom1+16)=AnoCalendário,MONTH(FevDom1+16)=2),FevDom1+16,""))</f>
        <v>46433</v>
      </c>
      <c r="L10" s="32">
        <f>IF(DAY(FevDom1)=1,IF(AND(YEAR(FevDom1+10)=AnoCalendário,MONTH(FevDom1+10)=2),FevDom1+10,""),IF(AND(YEAR(FevDom1+17)=AnoCalendário,MONTH(FevDom1+17)=2),FevDom1+17,""))</f>
        <v>46434</v>
      </c>
      <c r="M10" s="32">
        <f>IF(DAY(FevDom1)=1,IF(AND(YEAR(FevDom1+11)=AnoCalendário,MONTH(FevDom1+11)=2),FevDom1+11,""),IF(AND(YEAR(FevDom1+18)=AnoCalendário,MONTH(FevDom1+18)=2),FevDom1+18,""))</f>
        <v>46435</v>
      </c>
      <c r="N10" s="32">
        <f>IF(DAY(FevDom1)=1,IF(AND(YEAR(FevDom1+12)=AnoCalendário,MONTH(FevDom1+12)=2),FevDom1+12,""),IF(AND(YEAR(FevDom1+19)=AnoCalendário,MONTH(FevDom1+19)=2),FevDom1+19,""))</f>
        <v>46436</v>
      </c>
      <c r="O10" s="32">
        <f>IF(DAY(FevDom1)=1,IF(AND(YEAR(FevDom1+13)=AnoCalendário,MONTH(FevDom1+13)=2),FevDom1+13,""),IF(AND(YEAR(FevDom1+20)=AnoCalendário,MONTH(FevDom1+20)=2),FevDom1+20,""))</f>
        <v>46437</v>
      </c>
      <c r="P10" s="32">
        <f>IF(DAY(FevDom1)=1,IF(AND(YEAR(FevDom1+14)=AnoCalendário,MONTH(FevDom1+14)=2),FevDom1+14,""),IF(AND(YEAR(FevDom1+21)=AnoCalendário,MONTH(FevDom1+21)=2),FevDom1+21,""))</f>
        <v>46438</v>
      </c>
      <c r="Q10" s="28"/>
      <c r="R10" s="32">
        <f>IF(DAY(MarDom1)=1,IF(AND(YEAR(MarDom1+8)=AnoCalendário,MONTH(MarDom1+8)=3),MarDom1+8,""),IF(AND(YEAR(MarDom1+15)=AnoCalendário,MONTH(MarDom1+15)=3),MarDom1+15,""))</f>
        <v>46460</v>
      </c>
      <c r="S10" s="32">
        <f>IF(DAY(MarDom1)=1,IF(AND(YEAR(MarDom1+9)=AnoCalendário,MONTH(MarDom1+9)=3),MarDom1+9,""),IF(AND(YEAR(MarDom1+16)=AnoCalendário,MONTH(MarDom1+16)=3),MarDom1+16,""))</f>
        <v>46461</v>
      </c>
      <c r="T10" s="32">
        <f>IF(DAY(MarDom1)=1,IF(AND(YEAR(MarDom1+10)=AnoCalendário,MONTH(MarDom1+10)=3),MarDom1+10,""),IF(AND(YEAR(MarDom1+17)=AnoCalendário,MONTH(MarDom1+17)=3),MarDom1+17,""))</f>
        <v>46462</v>
      </c>
      <c r="U10" s="32">
        <f>IF(DAY(MarDom1)=1,IF(AND(YEAR(MarDom1+11)=AnoCalendário,MONTH(MarDom1+11)=3),MarDom1+11,""),IF(AND(YEAR(MarDom1+18)=AnoCalendário,MONTH(MarDom1+18)=3),MarDom1+18,""))</f>
        <v>46463</v>
      </c>
      <c r="V10" s="32">
        <f>IF(DAY(MarDom1)=1,IF(AND(YEAR(MarDom1+12)=AnoCalendário,MONTH(MarDom1+12)=3),MarDom1+12,""),IF(AND(YEAR(MarDom1+19)=AnoCalendário,MONTH(MarDom1+19)=3),MarDom1+19,""))</f>
        <v>46464</v>
      </c>
      <c r="W10" s="32">
        <f>IF(DAY(MarDom1)=1,IF(AND(YEAR(MarDom1+13)=AnoCalendário,MONTH(MarDom1+13)=3),MarDom1+13,""),IF(AND(YEAR(MarDom1+20)=AnoCalendário,MONTH(MarDom1+20)=3),MarDom1+20,""))</f>
        <v>46465</v>
      </c>
      <c r="X10" s="32">
        <f>IF(DAY(MarDom1)=1,IF(AND(YEAR(MarDom1+14)=AnoCalendário,MONTH(MarDom1+14)=3),MarDom1+14,""),IF(AND(YEAR(MarDom1+21)=AnoCalendário,MONTH(MarDom1+21)=3),MarDom1+21,""))</f>
        <v>46466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46404</v>
      </c>
      <c r="C11" s="32">
        <f>IF(DAY(JanDom1)=1,IF(AND(YEAR(JanDom1+16)=AnoCalendário,MONTH(JanDom1+16)=1),JanDom1+16,""),IF(AND(YEAR(JanDom1+23)=AnoCalendário,MONTH(JanDom1+23)=1),JanDom1+23,""))</f>
        <v>46405</v>
      </c>
      <c r="D11" s="32">
        <f>IF(DAY(JanDom1)=1,IF(AND(YEAR(JanDom1+17)=AnoCalendário,MONTH(JanDom1+17)=1),JanDom1+17,""),IF(AND(YEAR(JanDom1+24)=AnoCalendário,MONTH(JanDom1+24)=1),JanDom1+24,""))</f>
        <v>46406</v>
      </c>
      <c r="E11" s="32">
        <f>IF(DAY(JanDom1)=1,IF(AND(YEAR(JanDom1+18)=AnoCalendário,MONTH(JanDom1+18)=1),JanDom1+18,""),IF(AND(YEAR(JanDom1+25)=AnoCalendário,MONTH(JanDom1+25)=1),JanDom1+25,""))</f>
        <v>46407</v>
      </c>
      <c r="F11" s="32">
        <f>IF(DAY(JanDom1)=1,IF(AND(YEAR(JanDom1+19)=AnoCalendário,MONTH(JanDom1+19)=1),JanDom1+19,""),IF(AND(YEAR(JanDom1+26)=AnoCalendário,MONTH(JanDom1+26)=1),JanDom1+26,""))</f>
        <v>46408</v>
      </c>
      <c r="G11" s="32">
        <f>IF(DAY(JanDom1)=1,IF(AND(YEAR(JanDom1+20)=AnoCalendário,MONTH(JanDom1+20)=1),JanDom1+20,""),IF(AND(YEAR(JanDom1+27)=AnoCalendário,MONTH(JanDom1+27)=1),JanDom1+27,""))</f>
        <v>46409</v>
      </c>
      <c r="H11" s="32">
        <f>IF(DAY(JanDom1)=1,IF(AND(YEAR(JanDom1+21)=AnoCalendário,MONTH(JanDom1+21)=1),JanDom1+21,""),IF(AND(YEAR(JanDom1+28)=AnoCalendário,MONTH(JanDom1+28)=1),JanDom1+28,""))</f>
        <v>46410</v>
      </c>
      <c r="I11" s="28"/>
      <c r="J11" s="32">
        <f>IF(DAY(FevDom1)=1,IF(AND(YEAR(FevDom1+15)=AnoCalendário,MONTH(FevDom1+15)=2),FevDom1+15,""),IF(AND(YEAR(FevDom1+22)=AnoCalendário,MONTH(FevDom1+22)=2),FevDom1+22,""))</f>
        <v>46439</v>
      </c>
      <c r="K11" s="32">
        <f>IF(DAY(FevDom1)=1,IF(AND(YEAR(FevDom1+16)=AnoCalendário,MONTH(FevDom1+16)=2),FevDom1+16,""),IF(AND(YEAR(FevDom1+23)=AnoCalendário,MONTH(FevDom1+23)=2),FevDom1+23,""))</f>
        <v>46440</v>
      </c>
      <c r="L11" s="32">
        <f>IF(DAY(FevDom1)=1,IF(AND(YEAR(FevDom1+17)=AnoCalendário,MONTH(FevDom1+17)=2),FevDom1+17,""),IF(AND(YEAR(FevDom1+24)=AnoCalendário,MONTH(FevDom1+24)=2),FevDom1+24,""))</f>
        <v>46441</v>
      </c>
      <c r="M11" s="32">
        <f>IF(DAY(FevDom1)=1,IF(AND(YEAR(FevDom1+18)=AnoCalendário,MONTH(FevDom1+18)=2),FevDom1+18,""),IF(AND(YEAR(FevDom1+25)=AnoCalendário,MONTH(FevDom1+25)=2),FevDom1+25,""))</f>
        <v>46442</v>
      </c>
      <c r="N11" s="32">
        <f>IF(DAY(FevDom1)=1,IF(AND(YEAR(FevDom1+19)=AnoCalendário,MONTH(FevDom1+19)=2),FevDom1+19,""),IF(AND(YEAR(FevDom1+26)=AnoCalendário,MONTH(FevDom1+26)=2),FevDom1+26,""))</f>
        <v>46443</v>
      </c>
      <c r="O11" s="32">
        <f>IF(DAY(FevDom1)=1,IF(AND(YEAR(FevDom1+20)=AnoCalendário,MONTH(FevDom1+20)=2),FevDom1+20,""),IF(AND(YEAR(FevDom1+27)=AnoCalendário,MONTH(FevDom1+27)=2),FevDom1+27,""))</f>
        <v>46444</v>
      </c>
      <c r="P11" s="32">
        <f>IF(DAY(FevDom1)=1,IF(AND(YEAR(FevDom1+21)=AnoCalendário,MONTH(FevDom1+21)=2),FevDom1+21,""),IF(AND(YEAR(FevDom1+28)=AnoCalendário,MONTH(FevDom1+28)=2),FevDom1+28,""))</f>
        <v>46445</v>
      </c>
      <c r="Q11" s="28"/>
      <c r="R11" s="32">
        <f>IF(DAY(MarDom1)=1,IF(AND(YEAR(MarDom1+15)=AnoCalendário,MONTH(MarDom1+15)=3),MarDom1+15,""),IF(AND(YEAR(MarDom1+22)=AnoCalendário,MONTH(MarDom1+22)=3),MarDom1+22,""))</f>
        <v>46467</v>
      </c>
      <c r="S11" s="32">
        <f>IF(DAY(MarDom1)=1,IF(AND(YEAR(MarDom1+16)=AnoCalendário,MONTH(MarDom1+16)=3),MarDom1+16,""),IF(AND(YEAR(MarDom1+23)=AnoCalendário,MONTH(MarDom1+23)=3),MarDom1+23,""))</f>
        <v>46468</v>
      </c>
      <c r="T11" s="32">
        <f>IF(DAY(MarDom1)=1,IF(AND(YEAR(MarDom1+17)=AnoCalendário,MONTH(MarDom1+17)=3),MarDom1+17,""),IF(AND(YEAR(MarDom1+24)=AnoCalendário,MONTH(MarDom1+24)=3),MarDom1+24,""))</f>
        <v>46469</v>
      </c>
      <c r="U11" s="32">
        <f>IF(DAY(MarDom1)=1,IF(AND(YEAR(MarDom1+18)=AnoCalendário,MONTH(MarDom1+18)=3),MarDom1+18,""),IF(AND(YEAR(MarDom1+25)=AnoCalendário,MONTH(MarDom1+25)=3),MarDom1+25,""))</f>
        <v>46470</v>
      </c>
      <c r="V11" s="32">
        <f>IF(DAY(MarDom1)=1,IF(AND(YEAR(MarDom1+19)=AnoCalendário,MONTH(MarDom1+19)=3),MarDom1+19,""),IF(AND(YEAR(MarDom1+26)=AnoCalendário,MONTH(MarDom1+26)=3),MarDom1+26,""))</f>
        <v>46471</v>
      </c>
      <c r="W11" s="32">
        <f>IF(DAY(MarDom1)=1,IF(AND(YEAR(MarDom1+20)=AnoCalendário,MONTH(MarDom1+20)=3),MarDom1+20,""),IF(AND(YEAR(MarDom1+27)=AnoCalendário,MONTH(MarDom1+27)=3),MarDom1+27,""))</f>
        <v>46472</v>
      </c>
      <c r="X11" s="32">
        <f>IF(DAY(MarDom1)=1,IF(AND(YEAR(MarDom1+21)=AnoCalendário,MONTH(MarDom1+21)=3),MarDom1+21,""),IF(AND(YEAR(MarDom1+28)=AnoCalendário,MONTH(MarDom1+28)=3),MarDom1+28,""))</f>
        <v>46473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46411</v>
      </c>
      <c r="C12" s="32">
        <f>IF(DAY(JanDom1)=1,IF(AND(YEAR(JanDom1+23)=AnoCalendário,MONTH(JanDom1+23)=1),JanDom1+23,""),IF(AND(YEAR(JanDom1+30)=AnoCalendário,MONTH(JanDom1+30)=1),JanDom1+30,""))</f>
        <v>46412</v>
      </c>
      <c r="D12" s="32">
        <f>IF(DAY(JanDom1)=1,IF(AND(YEAR(JanDom1+24)=AnoCalendário,MONTH(JanDom1+24)=1),JanDom1+24,""),IF(AND(YEAR(JanDom1+31)=AnoCalendário,MONTH(JanDom1+31)=1),JanDom1+31,""))</f>
        <v>46413</v>
      </c>
      <c r="E12" s="32">
        <f>IF(DAY(JanDom1)=1,IF(AND(YEAR(JanDom1+25)=AnoCalendário,MONTH(JanDom1+25)=1),JanDom1+25,""),IF(AND(YEAR(JanDom1+32)=AnoCalendário,MONTH(JanDom1+32)=1),JanDom1+32,""))</f>
        <v>46414</v>
      </c>
      <c r="F12" s="32">
        <f>IF(DAY(JanDom1)=1,IF(AND(YEAR(JanDom1+26)=AnoCalendário,MONTH(JanDom1+26)=1),JanDom1+26,""),IF(AND(YEAR(JanDom1+33)=AnoCalendário,MONTH(JanDom1+33)=1),JanDom1+33,""))</f>
        <v>46415</v>
      </c>
      <c r="G12" s="32">
        <f>IF(DAY(JanDom1)=1,IF(AND(YEAR(JanDom1+27)=AnoCalendário,MONTH(JanDom1+27)=1),JanDom1+27,""),IF(AND(YEAR(JanDom1+34)=AnoCalendário,MONTH(JanDom1+34)=1),JanDom1+34,""))</f>
        <v>46416</v>
      </c>
      <c r="H12" s="32">
        <f>IF(DAY(JanDom1)=1,IF(AND(YEAR(JanDom1+28)=AnoCalendário,MONTH(JanDom1+28)=1),JanDom1+28,""),IF(AND(YEAR(JanDom1+35)=AnoCalendário,MONTH(JanDom1+35)=1),JanDom1+35,""))</f>
        <v>46417</v>
      </c>
      <c r="I12" s="28"/>
      <c r="J12" s="32">
        <f>IF(DAY(FevDom1)=1,IF(AND(YEAR(FevDom1+22)=AnoCalendário,MONTH(FevDom1+22)=2),FevDom1+22,""),IF(AND(YEAR(FevDom1+29)=AnoCalendário,MONTH(FevDom1+29)=2),FevDom1+29,""))</f>
        <v>46446</v>
      </c>
      <c r="K12" s="32" t="str">
        <f>IF(DAY(FevDom1)=1,IF(AND(YEAR(FevDom1+23)=AnoCalendário,MONTH(FevDom1+23)=2),FevDom1+23,""),IF(AND(YEAR(FevDom1+30)=AnoCalendário,MONTH(FevDom1+30)=2),FevDom1+30,""))</f>
        <v/>
      </c>
      <c r="L12" s="32" t="str">
        <f>IF(DAY(FevDom1)=1,IF(AND(YEAR(FevDom1+24)=AnoCalendário,MONTH(FevDom1+24)=2),FevDom1+24,""),IF(AND(YEAR(FevDom1+31)=AnoCalendário,MONTH(FevDom1+31)=2),FevDom1+31,""))</f>
        <v/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46474</v>
      </c>
      <c r="S12" s="32">
        <f>IF(DAY(MarDom1)=1,IF(AND(YEAR(MarDom1+23)=AnoCalendário,MONTH(MarDom1+23)=3),MarDom1+23,""),IF(AND(YEAR(MarDom1+30)=AnoCalendário,MONTH(MarDom1+30)=3),MarDom1+30,""))</f>
        <v>46475</v>
      </c>
      <c r="T12" s="32">
        <f>IF(DAY(MarDom1)=1,IF(AND(YEAR(MarDom1+24)=AnoCalendário,MONTH(MarDom1+24)=3),MarDom1+24,""),IF(AND(YEAR(MarDom1+31)=AnoCalendário,MONTH(MarDom1+31)=3),MarDom1+31,""))</f>
        <v>46476</v>
      </c>
      <c r="U12" s="32">
        <f>IF(DAY(MarDom1)=1,IF(AND(YEAR(MarDom1+25)=AnoCalendário,MONTH(MarDom1+25)=3),MarDom1+25,""),IF(AND(YEAR(MarDom1+32)=AnoCalendário,MONTH(MarDom1+32)=3),MarDom1+32,""))</f>
        <v>46477</v>
      </c>
      <c r="V12" s="32" t="str">
        <f>IF(DAY(MarDom1)=1,IF(AND(YEAR(MarDom1+26)=AnoCalendário,MONTH(MarDom1+26)=3),MarDom1+26,""),IF(AND(YEAR(MarDom1+33)=AnoCalendário,MONTH(MarDom1+33)=3),MarDom1+33,""))</f>
        <v/>
      </c>
      <c r="W12" s="32" t="str">
        <f>IF(DAY(MarDom1)=1,IF(AND(YEAR(MarDom1+27)=AnoCalendário,MONTH(MarDom1+27)=3),MarDom1+27,""),IF(AND(YEAR(MarDom1+34)=AnoCalendário,MONTH(MarDom1+34)=3),MarDom1+34,""))</f>
        <v/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>
        <f>IF(DAY(JanDom1)=1,IF(AND(YEAR(JanDom1+29)=AnoCalendário,MONTH(JanDom1+29)=1),JanDom1+29,""),IF(AND(YEAR(JanDom1+36)=AnoCalendário,MONTH(JanDom1+36)=1),JanDom1+36,""))</f>
        <v>46418</v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>
        <f>IF(DAY(AbrDom1)=1,"",IF(AND(YEAR(AbrDom1+5)=AnoCalendário,MONTH(AbrDom1+5)=4),AbrDom1+5,""))</f>
        <v>46478</v>
      </c>
      <c r="G17" s="32">
        <f>IF(DAY(AbrDom1)=1,"",IF(AND(YEAR(AbrDom1+6)=AnoCalendário,MONTH(AbrDom1+6)=4),AbrDom1+6,""))</f>
        <v>46479</v>
      </c>
      <c r="H17" s="34">
        <f>IF(DAY(AbrDom1)=1,IF(AND(YEAR(AbrDom1)=AnoCalendário,MONTH(AbrDom1)=4),AbrDom1,""),IF(AND(YEAR(AbrDom1+7)=AnoCalendário,MONTH(AbrDom1+7)=4),AbrDom1+7,""))</f>
        <v>46480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 t="str">
        <f>IF(DAY(MaiDom1)=1,"",IF(AND(YEAR(MaiDom1+4)=AnoCalendário,MONTH(MaiDom1+4)=5),MaiDom1+4,""))</f>
        <v/>
      </c>
      <c r="N17" s="32" t="str">
        <f>IF(DAY(MaiDom1)=1,"",IF(AND(YEAR(MaiDom1+5)=AnoCalendário,MONTH(MaiDom1+5)=5),MaiDom1+5,""))</f>
        <v/>
      </c>
      <c r="O17" s="32" t="str">
        <f>IF(DAY(MaiDom1)=1,"",IF(AND(YEAR(MaiDom1+6)=AnoCalendário,MONTH(MaiDom1+6)=5),MaiDom1+6,""))</f>
        <v/>
      </c>
      <c r="P17" s="34">
        <f>IF(DAY(MaiDom1)=1,IF(AND(YEAR(MaiDom1)=AnoCalendário,MONTH(MaiDom1)=5),MaiDom1,""),IF(AND(YEAR(MaiDom1+7)=AnoCalendário,MONTH(MaiDom1+7)=5),MaiDom1+7,""))</f>
        <v>46508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>
        <f>IF(DAY(JunDom1)=1,"",IF(AND(YEAR(JunDom1+3)=AnoCalendário,MONTH(JunDom1+3)=6),JunDom1+3,""))</f>
        <v>46539</v>
      </c>
      <c r="U17" s="32">
        <f>IF(DAY(JunDom1)=1,"",IF(AND(YEAR(JunDom1+4)=AnoCalendário,MONTH(JunDom1+4)=6),JunDom1+4,""))</f>
        <v>46540</v>
      </c>
      <c r="V17" s="32">
        <f>IF(DAY(JunDom1)=1,"",IF(AND(YEAR(JunDom1+5)=AnoCalendário,MONTH(JunDom1+5)=6),JunDom1+5,""))</f>
        <v>46541</v>
      </c>
      <c r="W17" s="32">
        <f>IF(DAY(JunDom1)=1,"",IF(AND(YEAR(JunDom1+6)=AnoCalendário,MONTH(JunDom1+6)=6),JunDom1+6,""))</f>
        <v>46542</v>
      </c>
      <c r="X17" s="34">
        <f>IF(DAY(JunDom1)=1,IF(AND(YEAR(JunDom1)=AnoCalendário,MONTH(JunDom1)=6),JunDom1,""),IF(AND(YEAR(JunDom1+7)=AnoCalendário,MONTH(JunDom1+7)=6),JunDom1+7,""))</f>
        <v>46543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46481</v>
      </c>
      <c r="C18" s="32">
        <f>IF(DAY(AbrDom1)=1,IF(AND(YEAR(AbrDom1+2)=AnoCalendário,MONTH(AbrDom1+2)=4),AbrDom1+2,""),IF(AND(YEAR(AbrDom1+9)=AnoCalendário,MONTH(AbrDom1+9)=4),AbrDom1+9,""))</f>
        <v>46482</v>
      </c>
      <c r="D18" s="32">
        <f>IF(DAY(AbrDom1)=1,IF(AND(YEAR(AbrDom1+3)=AnoCalendário,MONTH(AbrDom1+3)=4),AbrDom1+3,""),IF(AND(YEAR(AbrDom1+10)=AnoCalendário,MONTH(AbrDom1+10)=4),AbrDom1+10,""))</f>
        <v>46483</v>
      </c>
      <c r="E18" s="32">
        <f>IF(DAY(AbrDom1)=1,IF(AND(YEAR(AbrDom1+4)=AnoCalendário,MONTH(AbrDom1+4)=4),AbrDom1+4,""),IF(AND(YEAR(AbrDom1+11)=AnoCalendário,MONTH(AbrDom1+11)=4),AbrDom1+11,""))</f>
        <v>46484</v>
      </c>
      <c r="F18" s="32">
        <f>IF(DAY(AbrDom1)=1,IF(AND(YEAR(AbrDom1+5)=AnoCalendário,MONTH(AbrDom1+5)=4),AbrDom1+5,""),IF(AND(YEAR(AbrDom1+12)=AnoCalendário,MONTH(AbrDom1+12)=4),AbrDom1+12,""))</f>
        <v>46485</v>
      </c>
      <c r="G18" s="32">
        <f>IF(DAY(AbrDom1)=1,IF(AND(YEAR(AbrDom1+6)=AnoCalendário,MONTH(AbrDom1+6)=4),AbrDom1+6,""),IF(AND(YEAR(AbrDom1+13)=AnoCalendário,MONTH(AbrDom1+13)=4),AbrDom1+13,""))</f>
        <v>46486</v>
      </c>
      <c r="H18" s="34">
        <f>IF(DAY(AbrDom1)=1,IF(AND(YEAR(AbrDom1+7)=AnoCalendário,MONTH(AbrDom1+7)=4),AbrDom1+7,""),IF(AND(YEAR(AbrDom1+14)=AnoCalendário,MONTH(AbrDom1+14)=4),AbrDom1+14,""))</f>
        <v>46487</v>
      </c>
      <c r="I18" s="28"/>
      <c r="J18" s="33">
        <f>IF(DAY(MaiDom1)=1,IF(AND(YEAR(MaiDom1+1)=AnoCalendário,MONTH(MaiDom1+1)=5),MaiDom1+1,""),IF(AND(YEAR(MaiDom1+8)=AnoCalendário,MONTH(MaiDom1+8)=5),MaiDom1+8,""))</f>
        <v>46509</v>
      </c>
      <c r="K18" s="32">
        <f>IF(DAY(MaiDom1)=1,IF(AND(YEAR(MaiDom1+2)=AnoCalendário,MONTH(MaiDom1+2)=5),MaiDom1+2,""),IF(AND(YEAR(MaiDom1+9)=AnoCalendário,MONTH(MaiDom1+9)=5),MaiDom1+9,""))</f>
        <v>46510</v>
      </c>
      <c r="L18" s="32">
        <f>IF(DAY(MaiDom1)=1,IF(AND(YEAR(MaiDom1+3)=AnoCalendário,MONTH(MaiDom1+3)=5),MaiDom1+3,""),IF(AND(YEAR(MaiDom1+10)=AnoCalendário,MONTH(MaiDom1+10)=5),MaiDom1+10,""))</f>
        <v>46511</v>
      </c>
      <c r="M18" s="32">
        <f>IF(DAY(MaiDom1)=1,IF(AND(YEAR(MaiDom1+4)=AnoCalendário,MONTH(MaiDom1+4)=5),MaiDom1+4,""),IF(AND(YEAR(MaiDom1+11)=AnoCalendário,MONTH(MaiDom1+11)=5),MaiDom1+11,""))</f>
        <v>46512</v>
      </c>
      <c r="N18" s="32">
        <f>IF(DAY(MaiDom1)=1,IF(AND(YEAR(MaiDom1+5)=AnoCalendário,MONTH(MaiDom1+5)=5),MaiDom1+5,""),IF(AND(YEAR(MaiDom1+12)=AnoCalendário,MONTH(MaiDom1+12)=5),MaiDom1+12,""))</f>
        <v>46513</v>
      </c>
      <c r="O18" s="32">
        <f>IF(DAY(MaiDom1)=1,IF(AND(YEAR(MaiDom1+6)=AnoCalendário,MONTH(MaiDom1+6)=5),MaiDom1+6,""),IF(AND(YEAR(MaiDom1+13)=AnoCalendário,MONTH(MaiDom1+13)=5),MaiDom1+13,""))</f>
        <v>46514</v>
      </c>
      <c r="P18" s="34">
        <f>IF(DAY(MaiDom1)=1,IF(AND(YEAR(MaiDom1+7)=AnoCalendário,MONTH(MaiDom1+7)=5),MaiDom1+7,""),IF(AND(YEAR(MaiDom1+14)=AnoCalendário,MONTH(MaiDom1+14)=5),MaiDom1+14,""))</f>
        <v>46515</v>
      </c>
      <c r="Q18" s="28"/>
      <c r="R18" s="33">
        <f>IF(DAY(JunDom1)=1,IF(AND(YEAR(JunDom1+1)=AnoCalendário,MONTH(JunDom1+1)=6),JunDom1+1,""),IF(AND(YEAR(JunDom1+8)=AnoCalendário,MONTH(JunDom1+8)=6),JunDom1+8,""))</f>
        <v>46544</v>
      </c>
      <c r="S18" s="32">
        <f>IF(DAY(JunDom1)=1,IF(AND(YEAR(JunDom1+2)=AnoCalendário,MONTH(JunDom1+2)=6),JunDom1+2,""),IF(AND(YEAR(JunDom1+9)=AnoCalendário,MONTH(JunDom1+9)=6),JunDom1+9,""))</f>
        <v>46545</v>
      </c>
      <c r="T18" s="32">
        <f>IF(DAY(JunDom1)=1,IF(AND(YEAR(JunDom1+3)=AnoCalendário,MONTH(JunDom1+3)=6),JunDom1+3,""),IF(AND(YEAR(JunDom1+10)=AnoCalendário,MONTH(JunDom1+10)=6),JunDom1+10,""))</f>
        <v>46546</v>
      </c>
      <c r="U18" s="32">
        <f>IF(DAY(JunDom1)=1,IF(AND(YEAR(JunDom1+4)=AnoCalendário,MONTH(JunDom1+4)=6),JunDom1+4,""),IF(AND(YEAR(JunDom1+11)=AnoCalendário,MONTH(JunDom1+11)=6),JunDom1+11,""))</f>
        <v>46547</v>
      </c>
      <c r="V18" s="32">
        <f>IF(DAY(JunDom1)=1,IF(AND(YEAR(JunDom1+5)=AnoCalendário,MONTH(JunDom1+5)=6),JunDom1+5,""),IF(AND(YEAR(JunDom1+12)=AnoCalendário,MONTH(JunDom1+12)=6),JunDom1+12,""))</f>
        <v>46548</v>
      </c>
      <c r="W18" s="32">
        <f>IF(DAY(JunDom1)=1,IF(AND(YEAR(JunDom1+6)=AnoCalendário,MONTH(JunDom1+6)=6),JunDom1+6,""),IF(AND(YEAR(JunDom1+13)=AnoCalendário,MONTH(JunDom1+13)=6),JunDom1+13,""))</f>
        <v>46549</v>
      </c>
      <c r="X18" s="34">
        <f>IF(DAY(JunDom1)=1,IF(AND(YEAR(JunDom1+7)=AnoCalendário,MONTH(JunDom1+7)=6),JunDom1+7,""),IF(AND(YEAR(JunDom1+14)=AnoCalendário,MONTH(JunDom1+14)=6),JunDom1+14,""))</f>
        <v>46550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46488</v>
      </c>
      <c r="C19" s="32">
        <f>IF(DAY(AbrDom1)=1,IF(AND(YEAR(AbrDom1+9)=AnoCalendário,MONTH(AbrDom1+9)=4),AbrDom1+9,""),IF(AND(YEAR(AbrDom1+16)=AnoCalendário,MONTH(AbrDom1+16)=4),AbrDom1+16,""))</f>
        <v>46489</v>
      </c>
      <c r="D19" s="32">
        <f>IF(DAY(AbrDom1)=1,IF(AND(YEAR(AbrDom1+10)=AnoCalendário,MONTH(AbrDom1+10)=4),AbrDom1+10,""),IF(AND(YEAR(AbrDom1+17)=AnoCalendário,MONTH(AbrDom1+17)=4),AbrDom1+17,""))</f>
        <v>46490</v>
      </c>
      <c r="E19" s="32">
        <f>IF(DAY(AbrDom1)=1,IF(AND(YEAR(AbrDom1+11)=AnoCalendário,MONTH(AbrDom1+11)=4),AbrDom1+11,""),IF(AND(YEAR(AbrDom1+18)=AnoCalendário,MONTH(AbrDom1+18)=4),AbrDom1+18,""))</f>
        <v>46491</v>
      </c>
      <c r="F19" s="32">
        <f>IF(DAY(AbrDom1)=1,IF(AND(YEAR(AbrDom1+12)=AnoCalendário,MONTH(AbrDom1+12)=4),AbrDom1+12,""),IF(AND(YEAR(AbrDom1+19)=AnoCalendário,MONTH(AbrDom1+19)=4),AbrDom1+19,""))</f>
        <v>46492</v>
      </c>
      <c r="G19" s="32">
        <f>IF(DAY(AbrDom1)=1,IF(AND(YEAR(AbrDom1+13)=AnoCalendário,MONTH(AbrDom1+13)=4),AbrDom1+13,""),IF(AND(YEAR(AbrDom1+20)=AnoCalendário,MONTH(AbrDom1+20)=4),AbrDom1+20,""))</f>
        <v>46493</v>
      </c>
      <c r="H19" s="34">
        <f>IF(DAY(AbrDom1)=1,IF(AND(YEAR(AbrDom1+14)=AnoCalendário,MONTH(AbrDom1+14)=4),AbrDom1+14,""),IF(AND(YEAR(AbrDom1+21)=AnoCalendário,MONTH(AbrDom1+21)=4),AbrDom1+21,""))</f>
        <v>46494</v>
      </c>
      <c r="I19" s="28"/>
      <c r="J19" s="33">
        <f>IF(DAY(MaiDom1)=1,IF(AND(YEAR(MaiDom1+8)=AnoCalendário,MONTH(MaiDom1+8)=5),MaiDom1+8,""),IF(AND(YEAR(MaiDom1+15)=AnoCalendário,MONTH(MaiDom1+15)=5),MaiDom1+15,""))</f>
        <v>46516</v>
      </c>
      <c r="K19" s="32">
        <f>IF(DAY(MaiDom1)=1,IF(AND(YEAR(MaiDom1+9)=AnoCalendário,MONTH(MaiDom1+9)=5),MaiDom1+9,""),IF(AND(YEAR(MaiDom1+16)=AnoCalendário,MONTH(MaiDom1+16)=5),MaiDom1+16,""))</f>
        <v>46517</v>
      </c>
      <c r="L19" s="32">
        <f>IF(DAY(MaiDom1)=1,IF(AND(YEAR(MaiDom1+10)=AnoCalendário,MONTH(MaiDom1+10)=5),MaiDom1+10,""),IF(AND(YEAR(MaiDom1+17)=AnoCalendário,MONTH(MaiDom1+17)=5),MaiDom1+17,""))</f>
        <v>46518</v>
      </c>
      <c r="M19" s="32">
        <f>IF(DAY(MaiDom1)=1,IF(AND(YEAR(MaiDom1+11)=AnoCalendário,MONTH(MaiDom1+11)=5),MaiDom1+11,""),IF(AND(YEAR(MaiDom1+18)=AnoCalendário,MONTH(MaiDom1+18)=5),MaiDom1+18,""))</f>
        <v>46519</v>
      </c>
      <c r="N19" s="32">
        <f>IF(DAY(MaiDom1)=1,IF(AND(YEAR(MaiDom1+12)=AnoCalendário,MONTH(MaiDom1+12)=5),MaiDom1+12,""),IF(AND(YEAR(MaiDom1+19)=AnoCalendário,MONTH(MaiDom1+19)=5),MaiDom1+19,""))</f>
        <v>46520</v>
      </c>
      <c r="O19" s="32">
        <f>IF(DAY(MaiDom1)=1,IF(AND(YEAR(MaiDom1+13)=AnoCalendário,MONTH(MaiDom1+13)=5),MaiDom1+13,""),IF(AND(YEAR(MaiDom1+20)=AnoCalendário,MONTH(MaiDom1+20)=5),MaiDom1+20,""))</f>
        <v>46521</v>
      </c>
      <c r="P19" s="34">
        <f>IF(DAY(MaiDom1)=1,IF(AND(YEAR(MaiDom1+14)=AnoCalendário,MONTH(MaiDom1+14)=5),MaiDom1+14,""),IF(AND(YEAR(MaiDom1+21)=AnoCalendário,MONTH(MaiDom1+21)=5),MaiDom1+21,""))</f>
        <v>46522</v>
      </c>
      <c r="Q19" s="28"/>
      <c r="R19" s="33">
        <f>IF(DAY(JunDom1)=1,IF(AND(YEAR(JunDom1+8)=AnoCalendário,MONTH(JunDom1+8)=6),JunDom1+8,""),IF(AND(YEAR(JunDom1+15)=AnoCalendário,MONTH(JunDom1+15)=6),JunDom1+15,""))</f>
        <v>46551</v>
      </c>
      <c r="S19" s="32">
        <f>IF(DAY(JunDom1)=1,IF(AND(YEAR(JunDom1+9)=AnoCalendário,MONTH(JunDom1+9)=6),JunDom1+9,""),IF(AND(YEAR(JunDom1+16)=AnoCalendário,MONTH(JunDom1+16)=6),JunDom1+16,""))</f>
        <v>46552</v>
      </c>
      <c r="T19" s="32">
        <f>IF(DAY(JunDom1)=1,IF(AND(YEAR(JunDom1+10)=AnoCalendário,MONTH(JunDom1+10)=6),JunDom1+10,""),IF(AND(YEAR(JunDom1+17)=AnoCalendário,MONTH(JunDom1+17)=6),JunDom1+17,""))</f>
        <v>46553</v>
      </c>
      <c r="U19" s="32">
        <f>IF(DAY(JunDom1)=1,IF(AND(YEAR(JunDom1+11)=AnoCalendário,MONTH(JunDom1+11)=6),JunDom1+11,""),IF(AND(YEAR(JunDom1+18)=AnoCalendário,MONTH(JunDom1+18)=6),JunDom1+18,""))</f>
        <v>46554</v>
      </c>
      <c r="V19" s="32">
        <f>IF(DAY(JunDom1)=1,IF(AND(YEAR(JunDom1+12)=AnoCalendário,MONTH(JunDom1+12)=6),JunDom1+12,""),IF(AND(YEAR(JunDom1+19)=AnoCalendário,MONTH(JunDom1+19)=6),JunDom1+19,""))</f>
        <v>46555</v>
      </c>
      <c r="W19" s="32">
        <f>IF(DAY(JunDom1)=1,IF(AND(YEAR(JunDom1+13)=AnoCalendário,MONTH(JunDom1+13)=6),JunDom1+13,""),IF(AND(YEAR(JunDom1+20)=AnoCalendário,MONTH(JunDom1+20)=6),JunDom1+20,""))</f>
        <v>46556</v>
      </c>
      <c r="X19" s="34">
        <f>IF(DAY(JunDom1)=1,IF(AND(YEAR(JunDom1+14)=AnoCalendário,MONTH(JunDom1+14)=6),JunDom1+14,""),IF(AND(YEAR(JunDom1+21)=AnoCalendário,MONTH(JunDom1+21)=6),JunDom1+21,""))</f>
        <v>46557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46495</v>
      </c>
      <c r="C20" s="32">
        <f>IF(DAY(AbrDom1)=1,IF(AND(YEAR(AbrDom1+16)=AnoCalendário,MONTH(AbrDom1+16)=4),AbrDom1+16,""),IF(AND(YEAR(AbrDom1+23)=AnoCalendário,MONTH(AbrDom1+23)=4),AbrDom1+23,""))</f>
        <v>46496</v>
      </c>
      <c r="D20" s="32">
        <f>IF(DAY(AbrDom1)=1,IF(AND(YEAR(AbrDom1+17)=AnoCalendário,MONTH(AbrDom1+17)=4),AbrDom1+17,""),IF(AND(YEAR(AbrDom1+24)=AnoCalendário,MONTH(AbrDom1+24)=4),AbrDom1+24,""))</f>
        <v>46497</v>
      </c>
      <c r="E20" s="32">
        <f>IF(DAY(AbrDom1)=1,IF(AND(YEAR(AbrDom1+18)=AnoCalendário,MONTH(AbrDom1+18)=4),AbrDom1+18,""),IF(AND(YEAR(AbrDom1+25)=AnoCalendário,MONTH(AbrDom1+25)=4),AbrDom1+25,""))</f>
        <v>46498</v>
      </c>
      <c r="F20" s="32">
        <f>IF(DAY(AbrDom1)=1,IF(AND(YEAR(AbrDom1+19)=AnoCalendário,MONTH(AbrDom1+19)=4),AbrDom1+19,""),IF(AND(YEAR(AbrDom1+26)=AnoCalendário,MONTH(AbrDom1+26)=4),AbrDom1+26,""))</f>
        <v>46499</v>
      </c>
      <c r="G20" s="32">
        <f>IF(DAY(AbrDom1)=1,IF(AND(YEAR(AbrDom1+20)=AnoCalendário,MONTH(AbrDom1+20)=4),AbrDom1+20,""),IF(AND(YEAR(AbrDom1+27)=AnoCalendário,MONTH(AbrDom1+27)=4),AbrDom1+27,""))</f>
        <v>46500</v>
      </c>
      <c r="H20" s="34">
        <f>IF(DAY(AbrDom1)=1,IF(AND(YEAR(AbrDom1+21)=AnoCalendário,MONTH(AbrDom1+21)=4),AbrDom1+21,""),IF(AND(YEAR(AbrDom1+28)=AnoCalendário,MONTH(AbrDom1+28)=4),AbrDom1+28,""))</f>
        <v>46501</v>
      </c>
      <c r="I20" s="28"/>
      <c r="J20" s="33">
        <f>IF(DAY(MaiDom1)=1,IF(AND(YEAR(MaiDom1+15)=AnoCalendário,MONTH(MaiDom1+15)=5),MaiDom1+15,""),IF(AND(YEAR(MaiDom1+22)=AnoCalendário,MONTH(MaiDom1+22)=5),MaiDom1+22,""))</f>
        <v>46523</v>
      </c>
      <c r="K20" s="32">
        <f>IF(DAY(MaiDom1)=1,IF(AND(YEAR(MaiDom1+16)=AnoCalendário,MONTH(MaiDom1+16)=5),MaiDom1+16,""),IF(AND(YEAR(MaiDom1+23)=AnoCalendário,MONTH(MaiDom1+23)=5),MaiDom1+23,""))</f>
        <v>46524</v>
      </c>
      <c r="L20" s="32">
        <f>IF(DAY(MaiDom1)=1,IF(AND(YEAR(MaiDom1+17)=AnoCalendário,MONTH(MaiDom1+17)=5),MaiDom1+17,""),IF(AND(YEAR(MaiDom1+24)=AnoCalendário,MONTH(MaiDom1+24)=5),MaiDom1+24,""))</f>
        <v>46525</v>
      </c>
      <c r="M20" s="32">
        <f>IF(DAY(MaiDom1)=1,IF(AND(YEAR(MaiDom1+18)=AnoCalendário,MONTH(MaiDom1+18)=5),MaiDom1+18,""),IF(AND(YEAR(MaiDom1+25)=AnoCalendário,MONTH(MaiDom1+25)=5),MaiDom1+25,""))</f>
        <v>46526</v>
      </c>
      <c r="N20" s="32">
        <f>IF(DAY(MaiDom1)=1,IF(AND(YEAR(MaiDom1+19)=AnoCalendário,MONTH(MaiDom1+19)=5),MaiDom1+19,""),IF(AND(YEAR(MaiDom1+26)=AnoCalendário,MONTH(MaiDom1+26)=5),MaiDom1+26,""))</f>
        <v>46527</v>
      </c>
      <c r="O20" s="32">
        <f>IF(DAY(MaiDom1)=1,IF(AND(YEAR(MaiDom1+20)=AnoCalendário,MONTH(MaiDom1+20)=5),MaiDom1+20,""),IF(AND(YEAR(MaiDom1+27)=AnoCalendário,MONTH(MaiDom1+27)=5),MaiDom1+27,""))</f>
        <v>46528</v>
      </c>
      <c r="P20" s="34">
        <f>IF(DAY(MaiDom1)=1,IF(AND(YEAR(MaiDom1+21)=AnoCalendário,MONTH(MaiDom1+21)=5),MaiDom1+21,""),IF(AND(YEAR(MaiDom1+28)=AnoCalendário,MONTH(MaiDom1+28)=5),MaiDom1+28,""))</f>
        <v>46529</v>
      </c>
      <c r="Q20" s="28"/>
      <c r="R20" s="33">
        <f>IF(DAY(JunDom1)=1,IF(AND(YEAR(JunDom1+15)=AnoCalendário,MONTH(JunDom1+15)=6),JunDom1+15,""),IF(AND(YEAR(JunDom1+22)=AnoCalendário,MONTH(JunDom1+22)=6),JunDom1+22,""))</f>
        <v>46558</v>
      </c>
      <c r="S20" s="32">
        <f>IF(DAY(JunDom1)=1,IF(AND(YEAR(JunDom1+16)=AnoCalendário,MONTH(JunDom1+16)=6),JunDom1+16,""),IF(AND(YEAR(JunDom1+23)=AnoCalendário,MONTH(JunDom1+23)=6),JunDom1+23,""))</f>
        <v>46559</v>
      </c>
      <c r="T20" s="32">
        <f>IF(DAY(JunDom1)=1,IF(AND(YEAR(JunDom1+17)=AnoCalendário,MONTH(JunDom1+17)=6),JunDom1+17,""),IF(AND(YEAR(JunDom1+24)=AnoCalendário,MONTH(JunDom1+24)=6),JunDom1+24,""))</f>
        <v>46560</v>
      </c>
      <c r="U20" s="32">
        <f>IF(DAY(JunDom1)=1,IF(AND(YEAR(JunDom1+18)=AnoCalendário,MONTH(JunDom1+18)=6),JunDom1+18,""),IF(AND(YEAR(JunDom1+25)=AnoCalendário,MONTH(JunDom1+25)=6),JunDom1+25,""))</f>
        <v>46561</v>
      </c>
      <c r="V20" s="32">
        <f>IF(DAY(JunDom1)=1,IF(AND(YEAR(JunDom1+19)=AnoCalendário,MONTH(JunDom1+19)=6),JunDom1+19,""),IF(AND(YEAR(JunDom1+26)=AnoCalendário,MONTH(JunDom1+26)=6),JunDom1+26,""))</f>
        <v>46562</v>
      </c>
      <c r="W20" s="32">
        <f>IF(DAY(JunDom1)=1,IF(AND(YEAR(JunDom1+20)=AnoCalendário,MONTH(JunDom1+20)=6),JunDom1+20,""),IF(AND(YEAR(JunDom1+27)=AnoCalendário,MONTH(JunDom1+27)=6),JunDom1+27,""))</f>
        <v>46563</v>
      </c>
      <c r="X20" s="34">
        <f>IF(DAY(JunDom1)=1,IF(AND(YEAR(JunDom1+21)=AnoCalendário,MONTH(JunDom1+21)=6),JunDom1+21,""),IF(AND(YEAR(JunDom1+28)=AnoCalendário,MONTH(JunDom1+28)=6),JunDom1+28,""))</f>
        <v>46564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46502</v>
      </c>
      <c r="C21" s="32">
        <f>IF(DAY(AbrDom1)=1,IF(AND(YEAR(AbrDom1+23)=AnoCalendário,MONTH(AbrDom1+23)=4),AbrDom1+23,""),IF(AND(YEAR(AbrDom1+30)=AnoCalendário,MONTH(AbrDom1+30)=4),AbrDom1+30,""))</f>
        <v>46503</v>
      </c>
      <c r="D21" s="32">
        <f>IF(DAY(AbrDom1)=1,IF(AND(YEAR(AbrDom1+24)=AnoCalendário,MONTH(AbrDom1+24)=4),AbrDom1+24,""),IF(AND(YEAR(AbrDom1+31)=AnoCalendário,MONTH(AbrDom1+31)=4),AbrDom1+31,""))</f>
        <v>46504</v>
      </c>
      <c r="E21" s="32">
        <f>IF(DAY(AbrDom1)=1,IF(AND(YEAR(AbrDom1+25)=AnoCalendário,MONTH(AbrDom1+25)=4),AbrDom1+25,""),IF(AND(YEAR(AbrDom1+32)=AnoCalendário,MONTH(AbrDom1+32)=4),AbrDom1+32,""))</f>
        <v>46505</v>
      </c>
      <c r="F21" s="32">
        <f>IF(DAY(AbrDom1)=1,IF(AND(YEAR(AbrDom1+26)=AnoCalendário,MONTH(AbrDom1+26)=4),AbrDom1+26,""),IF(AND(YEAR(AbrDom1+33)=AnoCalendário,MONTH(AbrDom1+33)=4),AbrDom1+33,""))</f>
        <v>46506</v>
      </c>
      <c r="G21" s="32">
        <f>IF(DAY(AbrDom1)=1,IF(AND(YEAR(AbrDom1+27)=AnoCalendário,MONTH(AbrDom1+27)=4),AbrDom1+27,""),IF(AND(YEAR(AbrDom1+34)=AnoCalendário,MONTH(AbrDom1+34)=4),AbrDom1+34,""))</f>
        <v>46507</v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46530</v>
      </c>
      <c r="K21" s="32">
        <f>IF(DAY(MaiDom1)=1,IF(AND(YEAR(MaiDom1+23)=AnoCalendário,MONTH(MaiDom1+23)=5),MaiDom1+23,""),IF(AND(YEAR(MaiDom1+30)=AnoCalendário,MONTH(MaiDom1+30)=5),MaiDom1+30,""))</f>
        <v>46531</v>
      </c>
      <c r="L21" s="32">
        <f>IF(DAY(MaiDom1)=1,IF(AND(YEAR(MaiDom1+24)=AnoCalendário,MONTH(MaiDom1+24)=5),MaiDom1+24,""),IF(AND(YEAR(MaiDom1+31)=AnoCalendário,MONTH(MaiDom1+31)=5),MaiDom1+31,""))</f>
        <v>46532</v>
      </c>
      <c r="M21" s="32">
        <f>IF(DAY(MaiDom1)=1,IF(AND(YEAR(MaiDom1+25)=AnoCalendário,MONTH(MaiDom1+25)=5),MaiDom1+25,""),IF(AND(YEAR(MaiDom1+32)=AnoCalendário,MONTH(MaiDom1+32)=5),MaiDom1+32,""))</f>
        <v>46533</v>
      </c>
      <c r="N21" s="32">
        <f>IF(DAY(MaiDom1)=1,IF(AND(YEAR(MaiDom1+26)=AnoCalendário,MONTH(MaiDom1+26)=5),MaiDom1+26,""),IF(AND(YEAR(MaiDom1+33)=AnoCalendário,MONTH(MaiDom1+33)=5),MaiDom1+33,""))</f>
        <v>46534</v>
      </c>
      <c r="O21" s="32">
        <f>IF(DAY(MaiDom1)=1,IF(AND(YEAR(MaiDom1+27)=AnoCalendário,MONTH(MaiDom1+27)=5),MaiDom1+27,""),IF(AND(YEAR(MaiDom1+34)=AnoCalendário,MONTH(MaiDom1+34)=5),MaiDom1+34,""))</f>
        <v>46535</v>
      </c>
      <c r="P21" s="34">
        <f>IF(DAY(MaiDom1)=1,IF(AND(YEAR(MaiDom1+28)=AnoCalendário,MONTH(MaiDom1+28)=5),MaiDom1+28,""),IF(AND(YEAR(MaiDom1+35)=AnoCalendário,MONTH(MaiDom1+35)=5),MaiDom1+35,""))</f>
        <v>46536</v>
      </c>
      <c r="Q21" s="28"/>
      <c r="R21" s="33">
        <f>IF(DAY(JunDom1)=1,IF(AND(YEAR(JunDom1+22)=AnoCalendário,MONTH(JunDom1+22)=6),JunDom1+22,""),IF(AND(YEAR(JunDom1+29)=AnoCalendário,MONTH(JunDom1+29)=6),JunDom1+29,""))</f>
        <v>46565</v>
      </c>
      <c r="S21" s="32">
        <f>IF(DAY(JunDom1)=1,IF(AND(YEAR(JunDom1+23)=AnoCalendário,MONTH(JunDom1+23)=6),JunDom1+23,""),IF(AND(YEAR(JunDom1+30)=AnoCalendário,MONTH(JunDom1+30)=6),JunDom1+30,""))</f>
        <v>46566</v>
      </c>
      <c r="T21" s="32">
        <f>IF(DAY(JunDom1)=1,IF(AND(YEAR(JunDom1+24)=AnoCalendário,MONTH(JunDom1+24)=6),JunDom1+24,""),IF(AND(YEAR(JunDom1+31)=AnoCalendário,MONTH(JunDom1+31)=6),JunDom1+31,""))</f>
        <v>46567</v>
      </c>
      <c r="U21" s="32">
        <f>IF(DAY(JunDom1)=1,IF(AND(YEAR(JunDom1+25)=AnoCalendário,MONTH(JunDom1+25)=6),JunDom1+25,""),IF(AND(YEAR(JunDom1+32)=AnoCalendário,MONTH(JunDom1+32)=6),JunDom1+32,""))</f>
        <v>46568</v>
      </c>
      <c r="V21" s="32" t="str">
        <f>IF(DAY(JunDom1)=1,IF(AND(YEAR(JunDom1+26)=AnoCalendário,MONTH(JunDom1+26)=6),JunDom1+26,""),IF(AND(YEAR(JunDom1+33)=AnoCalendário,MONTH(JunDom1+33)=6),JunDom1+33,""))</f>
        <v/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>
        <f>IF(DAY(MaiDom1)=1,IF(AND(YEAR(MaiDom1+29)=AnoCalendário,MONTH(MaiDom1+29)=5),MaiDom1+29,""),IF(AND(YEAR(MaiDom1+36)=AnoCalendário,MONTH(MaiDom1+36)=5),MaiDom1+36,""))</f>
        <v>46537</v>
      </c>
      <c r="K22" s="36">
        <f>IF(DAY(MaiDom1)=1,IF(AND(YEAR(MaiDom1+30)=AnoCalendário,MONTH(MaiDom1+30)=5),MaiDom1+30,""),IF(AND(YEAR(MaiDom1+37)=AnoCalendário,MONTH(MaiDom1+37)=5),MaiDom1+37,""))</f>
        <v>46538</v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>
        <f>IF(DAY(JulDom1)=1,"",IF(AND(YEAR(JulDom1+5)=AnoCalendário,MONTH(JulDom1+5)=7),JulDom1+5,""))</f>
        <v>46569</v>
      </c>
      <c r="G26" s="32">
        <f>IF(DAY(JulDom1)=1,"",IF(AND(YEAR(JulDom1+6)=AnoCalendário,MONTH(JulDom1+6)=7),JulDom1+6,""))</f>
        <v>46570</v>
      </c>
      <c r="H26" s="34">
        <f>IF(DAY(JulDom1)=1,IF(AND(YEAR(JulDom1)=AnoCalendário,MONTH(JulDom1)=7),JulDom1,""),IF(AND(YEAR(JulDom1+7)=AnoCalendário,MONTH(JulDom1+7)=7),JulDom1+7,""))</f>
        <v>46571</v>
      </c>
      <c r="J26" s="33">
        <f>IF(DAY(AgoDom1)=1,"",IF(AND(YEAR(AgoDom1+1)=AnoCalendário,MONTH(AgoDom1+1)=8),AgoDom1+1,""))</f>
        <v>46600</v>
      </c>
      <c r="K26" s="32">
        <f>IF(DAY(AgoDom1)=1,"",IF(AND(YEAR(AgoDom1+2)=AnoCalendário,MONTH(AgoDom1+2)=8),AgoDom1+2,""))</f>
        <v>46601</v>
      </c>
      <c r="L26" s="32">
        <f>IF(DAY(AgoDom1)=1,"",IF(AND(YEAR(AgoDom1+3)=AnoCalendário,MONTH(AgoDom1+3)=8),AgoDom1+3,""))</f>
        <v>46602</v>
      </c>
      <c r="M26" s="32">
        <f>IF(DAY(AgoDom1)=1,"",IF(AND(YEAR(AgoDom1+4)=AnoCalendário,MONTH(AgoDom1+4)=8),AgoDom1+4,""))</f>
        <v>46603</v>
      </c>
      <c r="N26" s="32">
        <f>IF(DAY(AgoDom1)=1,"",IF(AND(YEAR(AgoDom1+5)=AnoCalendário,MONTH(AgoDom1+5)=8),AgoDom1+5,""))</f>
        <v>46604</v>
      </c>
      <c r="O26" s="32">
        <f>IF(DAY(AgoDom1)=1,"",IF(AND(YEAR(AgoDom1+6)=AnoCalendário,MONTH(AgoDom1+6)=8),AgoDom1+6,""))</f>
        <v>46605</v>
      </c>
      <c r="P26" s="34">
        <f>IF(DAY(AgoDom1)=1,IF(AND(YEAR(AgoDom1)=AnoCalendário,MONTH(AgoDom1)=8),AgoDom1,""),IF(AND(YEAR(AgoDom1+7)=AnoCalendário,MONTH(AgoDom1+7)=8),AgoDom1+7,""))</f>
        <v>46606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>
        <f>IF(DAY(SetDom1)=1,"",IF(AND(YEAR(SetDom1+4)=AnoCalendário,MONTH(SetDom1+4)=9),SetDom1+4,""))</f>
        <v>46631</v>
      </c>
      <c r="V26" s="32">
        <f>IF(DAY(SetDom1)=1,"",IF(AND(YEAR(SetDom1+5)=AnoCalendário,MONTH(SetDom1+5)=9),SetDom1+5,""))</f>
        <v>46632</v>
      </c>
      <c r="W26" s="32">
        <f>IF(DAY(SetDom1)=1,"",IF(AND(YEAR(SetDom1+6)=AnoCalendário,MONTH(SetDom1+6)=9),SetDom1+6,""))</f>
        <v>46633</v>
      </c>
      <c r="X26" s="34">
        <f>IF(DAY(SetDom1)=1,IF(AND(YEAR(SetDom1)=AnoCalendário,MONTH(SetDom1)=9),SetDom1,""),IF(AND(YEAR(SetDom1+7)=AnoCalendário,MONTH(SetDom1+7)=9),SetDom1+7,""))</f>
        <v>46634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46572</v>
      </c>
      <c r="C27" s="32">
        <f>IF(DAY(JulDom1)=1,IF(AND(YEAR(JulDom1+2)=AnoCalendário,MONTH(JulDom1+2)=7),JulDom1+2,""),IF(AND(YEAR(JulDom1+9)=AnoCalendário,MONTH(JulDom1+9)=7),JulDom1+9,""))</f>
        <v>46573</v>
      </c>
      <c r="D27" s="32">
        <f>IF(DAY(JulDom1)=1,IF(AND(YEAR(JulDom1+3)=AnoCalendário,MONTH(JulDom1+3)=7),JulDom1+3,""),IF(AND(YEAR(JulDom1+10)=AnoCalendário,MONTH(JulDom1+10)=7),JulDom1+10,""))</f>
        <v>46574</v>
      </c>
      <c r="E27" s="32">
        <f>IF(DAY(JulDom1)=1,IF(AND(YEAR(JulDom1+4)=AnoCalendário,MONTH(JulDom1+4)=7),JulDom1+4,""),IF(AND(YEAR(JulDom1+11)=AnoCalendário,MONTH(JulDom1+11)=7),JulDom1+11,""))</f>
        <v>46575</v>
      </c>
      <c r="F27" s="32">
        <f>IF(DAY(JulDom1)=1,IF(AND(YEAR(JulDom1+5)=AnoCalendário,MONTH(JulDom1+5)=7),JulDom1+5,""),IF(AND(YEAR(JulDom1+12)=AnoCalendário,MONTH(JulDom1+12)=7),JulDom1+12,""))</f>
        <v>46576</v>
      </c>
      <c r="G27" s="32">
        <f>IF(DAY(JulDom1)=1,IF(AND(YEAR(JulDom1+6)=AnoCalendário,MONTH(JulDom1+6)=7),JulDom1+6,""),IF(AND(YEAR(JulDom1+13)=AnoCalendário,MONTH(JulDom1+13)=7),JulDom1+13,""))</f>
        <v>46577</v>
      </c>
      <c r="H27" s="34">
        <f>IF(DAY(JulDom1)=1,IF(AND(YEAR(JulDom1+7)=AnoCalendário,MONTH(JulDom1+7)=7),JulDom1+7,""),IF(AND(YEAR(JulDom1+14)=AnoCalendário,MONTH(JulDom1+14)=7),JulDom1+14,""))</f>
        <v>46578</v>
      </c>
      <c r="J27" s="33">
        <f>IF(DAY(AgoDom1)=1,IF(AND(YEAR(AgoDom1+1)=AnoCalendário,MONTH(AgoDom1+1)=8),AgoDom1+1,""),IF(AND(YEAR(AgoDom1+8)=AnoCalendário,MONTH(AgoDom1+8)=8),AgoDom1+8,""))</f>
        <v>46607</v>
      </c>
      <c r="K27" s="32">
        <f>IF(DAY(AgoDom1)=1,IF(AND(YEAR(AgoDom1+2)=AnoCalendário,MONTH(AgoDom1+2)=8),AgoDom1+2,""),IF(AND(YEAR(AgoDom1+9)=AnoCalendário,MONTH(AgoDom1+9)=8),AgoDom1+9,""))</f>
        <v>46608</v>
      </c>
      <c r="L27" s="32">
        <f>IF(DAY(AgoDom1)=1,IF(AND(YEAR(AgoDom1+3)=AnoCalendário,MONTH(AgoDom1+3)=8),AgoDom1+3,""),IF(AND(YEAR(AgoDom1+10)=AnoCalendário,MONTH(AgoDom1+10)=8),AgoDom1+10,""))</f>
        <v>46609</v>
      </c>
      <c r="M27" s="32">
        <f>IF(DAY(AgoDom1)=1,IF(AND(YEAR(AgoDom1+4)=AnoCalendário,MONTH(AgoDom1+4)=8),AgoDom1+4,""),IF(AND(YEAR(AgoDom1+11)=AnoCalendário,MONTH(AgoDom1+11)=8),AgoDom1+11,""))</f>
        <v>46610</v>
      </c>
      <c r="N27" s="32">
        <f>IF(DAY(AgoDom1)=1,IF(AND(YEAR(AgoDom1+5)=AnoCalendário,MONTH(AgoDom1+5)=8),AgoDom1+5,""),IF(AND(YEAR(AgoDom1+12)=AnoCalendário,MONTH(AgoDom1+12)=8),AgoDom1+12,""))</f>
        <v>46611</v>
      </c>
      <c r="O27" s="32">
        <f>IF(DAY(AgoDom1)=1,IF(AND(YEAR(AgoDom1+6)=AnoCalendário,MONTH(AgoDom1+6)=8),AgoDom1+6,""),IF(AND(YEAR(AgoDom1+13)=AnoCalendário,MONTH(AgoDom1+13)=8),AgoDom1+13,""))</f>
        <v>46612</v>
      </c>
      <c r="P27" s="34">
        <f>IF(DAY(AgoDom1)=1,IF(AND(YEAR(AgoDom1+7)=AnoCalendário,MONTH(AgoDom1+7)=8),AgoDom1+7,""),IF(AND(YEAR(AgoDom1+14)=AnoCalendário,MONTH(AgoDom1+14)=8),AgoDom1+14,""))</f>
        <v>46613</v>
      </c>
      <c r="Q27" s="1"/>
      <c r="R27" s="33">
        <f>IF(DAY(SetDom1)=1,IF(AND(YEAR(SetDom1+1)=AnoCalendário,MONTH(SetDom1+1)=9),SetDom1+1,""),IF(AND(YEAR(SetDom1+8)=AnoCalendário,MONTH(SetDom1+8)=9),SetDom1+8,""))</f>
        <v>46635</v>
      </c>
      <c r="S27" s="32">
        <f>IF(DAY(SetDom1)=1,IF(AND(YEAR(SetDom1+2)=AnoCalendário,MONTH(SetDom1+2)=9),SetDom1+2,""),IF(AND(YEAR(SetDom1+9)=AnoCalendário,MONTH(SetDom1+9)=9),SetDom1+9,""))</f>
        <v>46636</v>
      </c>
      <c r="T27" s="32">
        <f>IF(DAY(SetDom1)=1,IF(AND(YEAR(SetDom1+3)=AnoCalendário,MONTH(SetDom1+3)=9),SetDom1+3,""),IF(AND(YEAR(SetDom1+10)=AnoCalendário,MONTH(SetDom1+10)=9),SetDom1+10,""))</f>
        <v>46637</v>
      </c>
      <c r="U27" s="32">
        <f>IF(DAY(SetDom1)=1,IF(AND(YEAR(SetDom1+4)=AnoCalendário,MONTH(SetDom1+4)=9),SetDom1+4,""),IF(AND(YEAR(SetDom1+11)=AnoCalendário,MONTH(SetDom1+11)=9),SetDom1+11,""))</f>
        <v>46638</v>
      </c>
      <c r="V27" s="32">
        <f>IF(DAY(SetDom1)=1,IF(AND(YEAR(SetDom1+5)=AnoCalendário,MONTH(SetDom1+5)=9),SetDom1+5,""),IF(AND(YEAR(SetDom1+12)=AnoCalendário,MONTH(SetDom1+12)=9),SetDom1+12,""))</f>
        <v>46639</v>
      </c>
      <c r="W27" s="32">
        <f>IF(DAY(SetDom1)=1,IF(AND(YEAR(SetDom1+6)=AnoCalendário,MONTH(SetDom1+6)=9),SetDom1+6,""),IF(AND(YEAR(SetDom1+13)=AnoCalendário,MONTH(SetDom1+13)=9),SetDom1+13,""))</f>
        <v>46640</v>
      </c>
      <c r="X27" s="34">
        <f>IF(DAY(SetDom1)=1,IF(AND(YEAR(SetDom1+7)=AnoCalendário,MONTH(SetDom1+7)=9),SetDom1+7,""),IF(AND(YEAR(SetDom1+14)=AnoCalendário,MONTH(SetDom1+14)=9),SetDom1+14,""))</f>
        <v>46641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46579</v>
      </c>
      <c r="C28" s="32">
        <f>IF(DAY(JulDom1)=1,IF(AND(YEAR(JulDom1+9)=AnoCalendário,MONTH(JulDom1+9)=7),JulDom1+9,""),IF(AND(YEAR(JulDom1+16)=AnoCalendário,MONTH(JulDom1+16)=7),JulDom1+16,""))</f>
        <v>46580</v>
      </c>
      <c r="D28" s="32">
        <f>IF(DAY(JulDom1)=1,IF(AND(YEAR(JulDom1+10)=AnoCalendário,MONTH(JulDom1+10)=7),JulDom1+10,""),IF(AND(YEAR(JulDom1+17)=AnoCalendário,MONTH(JulDom1+17)=7),JulDom1+17,""))</f>
        <v>46581</v>
      </c>
      <c r="E28" s="32">
        <f>IF(DAY(JulDom1)=1,IF(AND(YEAR(JulDom1+11)=AnoCalendário,MONTH(JulDom1+11)=7),JulDom1+11,""),IF(AND(YEAR(JulDom1+18)=AnoCalendário,MONTH(JulDom1+18)=7),JulDom1+18,""))</f>
        <v>46582</v>
      </c>
      <c r="F28" s="32">
        <f>IF(DAY(JulDom1)=1,IF(AND(YEAR(JulDom1+12)=AnoCalendário,MONTH(JulDom1+12)=7),JulDom1+12,""),IF(AND(YEAR(JulDom1+19)=AnoCalendário,MONTH(JulDom1+19)=7),JulDom1+19,""))</f>
        <v>46583</v>
      </c>
      <c r="G28" s="32">
        <f>IF(DAY(JulDom1)=1,IF(AND(YEAR(JulDom1+13)=AnoCalendário,MONTH(JulDom1+13)=7),JulDom1+13,""),IF(AND(YEAR(JulDom1+20)=AnoCalendário,MONTH(JulDom1+20)=7),JulDom1+20,""))</f>
        <v>46584</v>
      </c>
      <c r="H28" s="34">
        <f>IF(DAY(JulDom1)=1,IF(AND(YEAR(JulDom1+14)=AnoCalendário,MONTH(JulDom1+14)=7),JulDom1+14,""),IF(AND(YEAR(JulDom1+21)=AnoCalendário,MONTH(JulDom1+21)=7),JulDom1+21,""))</f>
        <v>46585</v>
      </c>
      <c r="J28" s="33">
        <f>IF(DAY(AgoDom1)=1,IF(AND(YEAR(AgoDom1+8)=AnoCalendário,MONTH(AgoDom1+8)=8),AgoDom1+8,""),IF(AND(YEAR(AgoDom1+15)=AnoCalendário,MONTH(AgoDom1+15)=8),AgoDom1+15,""))</f>
        <v>46614</v>
      </c>
      <c r="K28" s="32">
        <f>IF(DAY(AgoDom1)=1,IF(AND(YEAR(AgoDom1+9)=AnoCalendário,MONTH(AgoDom1+9)=8),AgoDom1+9,""),IF(AND(YEAR(AgoDom1+16)=AnoCalendário,MONTH(AgoDom1+16)=8),AgoDom1+16,""))</f>
        <v>46615</v>
      </c>
      <c r="L28" s="32">
        <f>IF(DAY(AgoDom1)=1,IF(AND(YEAR(AgoDom1+10)=AnoCalendário,MONTH(AgoDom1+10)=8),AgoDom1+10,""),IF(AND(YEAR(AgoDom1+17)=AnoCalendário,MONTH(AgoDom1+17)=8),AgoDom1+17,""))</f>
        <v>46616</v>
      </c>
      <c r="M28" s="32">
        <f>IF(DAY(AgoDom1)=1,IF(AND(YEAR(AgoDom1+11)=AnoCalendário,MONTH(AgoDom1+11)=8),AgoDom1+11,""),IF(AND(YEAR(AgoDom1+18)=AnoCalendário,MONTH(AgoDom1+18)=8),AgoDom1+18,""))</f>
        <v>46617</v>
      </c>
      <c r="N28" s="32">
        <f>IF(DAY(AgoDom1)=1,IF(AND(YEAR(AgoDom1+12)=AnoCalendário,MONTH(AgoDom1+12)=8),AgoDom1+12,""),IF(AND(YEAR(AgoDom1+19)=AnoCalendário,MONTH(AgoDom1+19)=8),AgoDom1+19,""))</f>
        <v>46618</v>
      </c>
      <c r="O28" s="32">
        <f>IF(DAY(AgoDom1)=1,IF(AND(YEAR(AgoDom1+13)=AnoCalendário,MONTH(AgoDom1+13)=8),AgoDom1+13,""),IF(AND(YEAR(AgoDom1+20)=AnoCalendário,MONTH(AgoDom1+20)=8),AgoDom1+20,""))</f>
        <v>46619</v>
      </c>
      <c r="P28" s="34">
        <f>IF(DAY(AgoDom1)=1,IF(AND(YEAR(AgoDom1+14)=AnoCalendário,MONTH(AgoDom1+14)=8),AgoDom1+14,""),IF(AND(YEAR(AgoDom1+21)=AnoCalendário,MONTH(AgoDom1+21)=8),AgoDom1+21,""))</f>
        <v>46620</v>
      </c>
      <c r="Q28" s="1"/>
      <c r="R28" s="33">
        <f>IF(DAY(SetDom1)=1,IF(AND(YEAR(SetDom1+8)=AnoCalendário,MONTH(SetDom1+8)=9),SetDom1+8,""),IF(AND(YEAR(SetDom1+15)=AnoCalendário,MONTH(SetDom1+15)=9),SetDom1+15,""))</f>
        <v>46642</v>
      </c>
      <c r="S28" s="32">
        <f>IF(DAY(SetDom1)=1,IF(AND(YEAR(SetDom1+9)=AnoCalendário,MONTH(SetDom1+9)=9),SetDom1+9,""),IF(AND(YEAR(SetDom1+16)=AnoCalendário,MONTH(SetDom1+16)=9),SetDom1+16,""))</f>
        <v>46643</v>
      </c>
      <c r="T28" s="32">
        <f>IF(DAY(SetDom1)=1,IF(AND(YEAR(SetDom1+10)=AnoCalendário,MONTH(SetDom1+10)=9),SetDom1+10,""),IF(AND(YEAR(SetDom1+17)=AnoCalendário,MONTH(SetDom1+17)=9),SetDom1+17,""))</f>
        <v>46644</v>
      </c>
      <c r="U28" s="32">
        <f>IF(DAY(SetDom1)=1,IF(AND(YEAR(SetDom1+11)=AnoCalendário,MONTH(SetDom1+11)=9),SetDom1+11,""),IF(AND(YEAR(SetDom1+18)=AnoCalendário,MONTH(SetDom1+18)=9),SetDom1+18,""))</f>
        <v>46645</v>
      </c>
      <c r="V28" s="32">
        <f>IF(DAY(SetDom1)=1,IF(AND(YEAR(SetDom1+12)=AnoCalendário,MONTH(SetDom1+12)=9),SetDom1+12,""),IF(AND(YEAR(SetDom1+19)=AnoCalendário,MONTH(SetDom1+19)=9),SetDom1+19,""))</f>
        <v>46646</v>
      </c>
      <c r="W28" s="32">
        <f>IF(DAY(SetDom1)=1,IF(AND(YEAR(SetDom1+13)=AnoCalendário,MONTH(SetDom1+13)=9),SetDom1+13,""),IF(AND(YEAR(SetDom1+20)=AnoCalendário,MONTH(SetDom1+20)=9),SetDom1+20,""))</f>
        <v>46647</v>
      </c>
      <c r="X28" s="34">
        <f>IF(DAY(SetDom1)=1,IF(AND(YEAR(SetDom1+14)=AnoCalendário,MONTH(SetDom1+14)=9),SetDom1+14,""),IF(AND(YEAR(SetDom1+21)=AnoCalendário,MONTH(SetDom1+21)=9),SetDom1+21,""))</f>
        <v>46648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46586</v>
      </c>
      <c r="C29" s="32">
        <f>IF(DAY(JulDom1)=1,IF(AND(YEAR(JulDom1+16)=AnoCalendário,MONTH(JulDom1+16)=7),JulDom1+16,""),IF(AND(YEAR(JulDom1+23)=AnoCalendário,MONTH(JulDom1+23)=7),JulDom1+23,""))</f>
        <v>46587</v>
      </c>
      <c r="D29" s="32">
        <f>IF(DAY(JulDom1)=1,IF(AND(YEAR(JulDom1+17)=AnoCalendário,MONTH(JulDom1+17)=7),JulDom1+17,""),IF(AND(YEAR(JulDom1+24)=AnoCalendário,MONTH(JulDom1+24)=7),JulDom1+24,""))</f>
        <v>46588</v>
      </c>
      <c r="E29" s="32">
        <f>IF(DAY(JulDom1)=1,IF(AND(YEAR(JulDom1+18)=AnoCalendário,MONTH(JulDom1+18)=7),JulDom1+18,""),IF(AND(YEAR(JulDom1+25)=AnoCalendário,MONTH(JulDom1+25)=7),JulDom1+25,""))</f>
        <v>46589</v>
      </c>
      <c r="F29" s="32">
        <f>IF(DAY(JulDom1)=1,IF(AND(YEAR(JulDom1+19)=AnoCalendário,MONTH(JulDom1+19)=7),JulDom1+19,""),IF(AND(YEAR(JulDom1+26)=AnoCalendário,MONTH(JulDom1+26)=7),JulDom1+26,""))</f>
        <v>46590</v>
      </c>
      <c r="G29" s="32">
        <f>IF(DAY(JulDom1)=1,IF(AND(YEAR(JulDom1+20)=AnoCalendário,MONTH(JulDom1+20)=7),JulDom1+20,""),IF(AND(YEAR(JulDom1+27)=AnoCalendário,MONTH(JulDom1+27)=7),JulDom1+27,""))</f>
        <v>46591</v>
      </c>
      <c r="H29" s="34">
        <f>IF(DAY(JulDom1)=1,IF(AND(YEAR(JulDom1+21)=AnoCalendário,MONTH(JulDom1+21)=7),JulDom1+21,""),IF(AND(YEAR(JulDom1+28)=AnoCalendário,MONTH(JulDom1+28)=7),JulDom1+28,""))</f>
        <v>46592</v>
      </c>
      <c r="J29" s="33">
        <f>IF(DAY(AgoDom1)=1,IF(AND(YEAR(AgoDom1+15)=AnoCalendário,MONTH(AgoDom1+15)=8),AgoDom1+15,""),IF(AND(YEAR(AgoDom1+22)=AnoCalendário,MONTH(AgoDom1+22)=8),AgoDom1+22,""))</f>
        <v>46621</v>
      </c>
      <c r="K29" s="32">
        <f>IF(DAY(AgoDom1)=1,IF(AND(YEAR(AgoDom1+16)=AnoCalendário,MONTH(AgoDom1+16)=8),AgoDom1+16,""),IF(AND(YEAR(AgoDom1+23)=AnoCalendário,MONTH(AgoDom1+23)=8),AgoDom1+23,""))</f>
        <v>46622</v>
      </c>
      <c r="L29" s="32">
        <f>IF(DAY(AgoDom1)=1,IF(AND(YEAR(AgoDom1+17)=AnoCalendário,MONTH(AgoDom1+17)=8),AgoDom1+17,""),IF(AND(YEAR(AgoDom1+24)=AnoCalendário,MONTH(AgoDom1+24)=8),AgoDom1+24,""))</f>
        <v>46623</v>
      </c>
      <c r="M29" s="32">
        <f>IF(DAY(AgoDom1)=1,IF(AND(YEAR(AgoDom1+18)=AnoCalendário,MONTH(AgoDom1+18)=8),AgoDom1+18,""),IF(AND(YEAR(AgoDom1+25)=AnoCalendário,MONTH(AgoDom1+25)=8),AgoDom1+25,""))</f>
        <v>46624</v>
      </c>
      <c r="N29" s="32">
        <f>IF(DAY(AgoDom1)=1,IF(AND(YEAR(AgoDom1+19)=AnoCalendário,MONTH(AgoDom1+19)=8),AgoDom1+19,""),IF(AND(YEAR(AgoDom1+26)=AnoCalendário,MONTH(AgoDom1+26)=8),AgoDom1+26,""))</f>
        <v>46625</v>
      </c>
      <c r="O29" s="32">
        <f>IF(DAY(AgoDom1)=1,IF(AND(YEAR(AgoDom1+20)=AnoCalendário,MONTH(AgoDom1+20)=8),AgoDom1+20,""),IF(AND(YEAR(AgoDom1+27)=AnoCalendário,MONTH(AgoDom1+27)=8),AgoDom1+27,""))</f>
        <v>46626</v>
      </c>
      <c r="P29" s="34">
        <f>IF(DAY(AgoDom1)=1,IF(AND(YEAR(AgoDom1+21)=AnoCalendário,MONTH(AgoDom1+21)=8),AgoDom1+21,""),IF(AND(YEAR(AgoDom1+28)=AnoCalendário,MONTH(AgoDom1+28)=8),AgoDom1+28,""))</f>
        <v>46627</v>
      </c>
      <c r="Q29" s="1"/>
      <c r="R29" s="33">
        <f>IF(DAY(SetDom1)=1,IF(AND(YEAR(SetDom1+15)=AnoCalendário,MONTH(SetDom1+15)=9),SetDom1+15,""),IF(AND(YEAR(SetDom1+22)=AnoCalendário,MONTH(SetDom1+22)=9),SetDom1+22,""))</f>
        <v>46649</v>
      </c>
      <c r="S29" s="32">
        <f>IF(DAY(SetDom1)=1,IF(AND(YEAR(SetDom1+16)=AnoCalendário,MONTH(SetDom1+16)=9),SetDom1+16,""),IF(AND(YEAR(SetDom1+23)=AnoCalendário,MONTH(SetDom1+23)=9),SetDom1+23,""))</f>
        <v>46650</v>
      </c>
      <c r="T29" s="32">
        <f>IF(DAY(SetDom1)=1,IF(AND(YEAR(SetDom1+17)=AnoCalendário,MONTH(SetDom1+17)=9),SetDom1+17,""),IF(AND(YEAR(SetDom1+24)=AnoCalendário,MONTH(SetDom1+24)=9),SetDom1+24,""))</f>
        <v>46651</v>
      </c>
      <c r="U29" s="32">
        <f>IF(DAY(SetDom1)=1,IF(AND(YEAR(SetDom1+18)=AnoCalendário,MONTH(SetDom1+18)=9),SetDom1+18,""),IF(AND(YEAR(SetDom1+25)=AnoCalendário,MONTH(SetDom1+25)=9),SetDom1+25,""))</f>
        <v>46652</v>
      </c>
      <c r="V29" s="32">
        <f>IF(DAY(SetDom1)=1,IF(AND(YEAR(SetDom1+19)=AnoCalendário,MONTH(SetDom1+19)=9),SetDom1+19,""),IF(AND(YEAR(SetDom1+26)=AnoCalendário,MONTH(SetDom1+26)=9),SetDom1+26,""))</f>
        <v>46653</v>
      </c>
      <c r="W29" s="32">
        <f>IF(DAY(SetDom1)=1,IF(AND(YEAR(SetDom1+20)=AnoCalendário,MONTH(SetDom1+20)=9),SetDom1+20,""),IF(AND(YEAR(SetDom1+27)=AnoCalendário,MONTH(SetDom1+27)=9),SetDom1+27,""))</f>
        <v>46654</v>
      </c>
      <c r="X29" s="34">
        <f>IF(DAY(SetDom1)=1,IF(AND(YEAR(SetDom1+21)=AnoCalendário,MONTH(SetDom1+21)=9),SetDom1+21,""),IF(AND(YEAR(SetDom1+28)=AnoCalendário,MONTH(SetDom1+28)=9),SetDom1+28,""))</f>
        <v>46655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46593</v>
      </c>
      <c r="C30" s="32">
        <f>IF(DAY(JulDom1)=1,IF(AND(YEAR(JulDom1+23)=AnoCalendário,MONTH(JulDom1+23)=7),JulDom1+23,""),IF(AND(YEAR(JulDom1+30)=AnoCalendário,MONTH(JulDom1+30)=7),JulDom1+30,""))</f>
        <v>46594</v>
      </c>
      <c r="D30" s="32">
        <f>IF(DAY(JulDom1)=1,IF(AND(YEAR(JulDom1+24)=AnoCalendário,MONTH(JulDom1+24)=7),JulDom1+24,""),IF(AND(YEAR(JulDom1+31)=AnoCalendário,MONTH(JulDom1+31)=7),JulDom1+31,""))</f>
        <v>46595</v>
      </c>
      <c r="E30" s="32">
        <f>IF(DAY(JulDom1)=1,IF(AND(YEAR(JulDom1+25)=AnoCalendário,MONTH(JulDom1+25)=7),JulDom1+25,""),IF(AND(YEAR(JulDom1+32)=AnoCalendário,MONTH(JulDom1+32)=7),JulDom1+32,""))</f>
        <v>46596</v>
      </c>
      <c r="F30" s="32">
        <f>IF(DAY(JulDom1)=1,IF(AND(YEAR(JulDom1+26)=AnoCalendário,MONTH(JulDom1+26)=7),JulDom1+26,""),IF(AND(YEAR(JulDom1+33)=AnoCalendário,MONTH(JulDom1+33)=7),JulDom1+33,""))</f>
        <v>46597</v>
      </c>
      <c r="G30" s="32">
        <f>IF(DAY(JulDom1)=1,IF(AND(YEAR(JulDom1+27)=AnoCalendário,MONTH(JulDom1+27)=7),JulDom1+27,""),IF(AND(YEAR(JulDom1+34)=AnoCalendário,MONTH(JulDom1+34)=7),JulDom1+34,""))</f>
        <v>46598</v>
      </c>
      <c r="H30" s="34">
        <f>IF(DAY(JulDom1)=1,IF(AND(YEAR(JulDom1+28)=AnoCalendário,MONTH(JulDom1+28)=7),JulDom1+28,""),IF(AND(YEAR(JulDom1+35)=AnoCalendário,MONTH(JulDom1+35)=7),JulDom1+35,""))</f>
        <v>46599</v>
      </c>
      <c r="J30" s="33">
        <f>IF(DAY(AgoDom1)=1,IF(AND(YEAR(AgoDom1+22)=AnoCalendário,MONTH(AgoDom1+22)=8),AgoDom1+22,""),IF(AND(YEAR(AgoDom1+29)=AnoCalendário,MONTH(AgoDom1+29)=8),AgoDom1+29,""))</f>
        <v>46628</v>
      </c>
      <c r="K30" s="32">
        <f>IF(DAY(AgoDom1)=1,IF(AND(YEAR(AgoDom1+23)=AnoCalendário,MONTH(AgoDom1+23)=8),AgoDom1+23,""),IF(AND(YEAR(AgoDom1+30)=AnoCalendário,MONTH(AgoDom1+30)=8),AgoDom1+30,""))</f>
        <v>46629</v>
      </c>
      <c r="L30" s="32">
        <f>IF(DAY(AgoDom1)=1,IF(AND(YEAR(AgoDom1+24)=AnoCalendário,MONTH(AgoDom1+24)=8),AgoDom1+24,""),IF(AND(YEAR(AgoDom1+31)=AnoCalendário,MONTH(AgoDom1+31)=8),AgoDom1+31,""))</f>
        <v>46630</v>
      </c>
      <c r="M30" s="32" t="str">
        <f>IF(DAY(AgoDom1)=1,IF(AND(YEAR(AgoDom1+25)=AnoCalendário,MONTH(AgoDom1+25)=8),AgoDom1+25,""),IF(AND(YEAR(AgoDom1+32)=AnoCalendário,MONTH(AgoDom1+32)=8),AgoDom1+32,""))</f>
        <v/>
      </c>
      <c r="N30" s="32" t="str">
        <f>IF(DAY(AgoDom1)=1,IF(AND(YEAR(AgoDom1+26)=AnoCalendário,MONTH(AgoDom1+26)=8),AgoDom1+26,""),IF(AND(YEAR(AgoDom1+33)=AnoCalendário,MONTH(AgoDom1+33)=8),AgoDom1+33,""))</f>
        <v/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46656</v>
      </c>
      <c r="S30" s="32">
        <f>IF(DAY(SetDom1)=1,IF(AND(YEAR(SetDom1+23)=AnoCalendário,MONTH(SetDom1+23)=9),SetDom1+23,""),IF(AND(YEAR(SetDom1+30)=AnoCalendário,MONTH(SetDom1+30)=9),SetDom1+30,""))</f>
        <v>46657</v>
      </c>
      <c r="T30" s="32">
        <f>IF(DAY(SetDom1)=1,IF(AND(YEAR(SetDom1+24)=AnoCalendário,MONTH(SetDom1+24)=9),SetDom1+24,""),IF(AND(YEAR(SetDom1+31)=AnoCalendário,MONTH(SetDom1+31)=9),SetDom1+31,""))</f>
        <v>46658</v>
      </c>
      <c r="U30" s="32">
        <f>IF(DAY(SetDom1)=1,IF(AND(YEAR(SetDom1+25)=AnoCalendário,MONTH(SetDom1+25)=9),SetDom1+25,""),IF(AND(YEAR(SetDom1+32)=AnoCalendário,MONTH(SetDom1+32)=9),SetDom1+32,""))</f>
        <v>46659</v>
      </c>
      <c r="V30" s="32">
        <f>IF(DAY(SetDom1)=1,IF(AND(YEAR(SetDom1+26)=AnoCalendário,MONTH(SetDom1+26)=9),SetDom1+26,""),IF(AND(YEAR(SetDom1+33)=AnoCalendário,MONTH(SetDom1+33)=9),SetDom1+33,""))</f>
        <v>46660</v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 t="str">
        <f>IF(DAY(OutDom1)=1,"",IF(AND(YEAR(OutDom1+4)=AnoCalendário,MONTH(OutDom1+4)=10),OutDom1+4,""))</f>
        <v/>
      </c>
      <c r="F35" s="32" t="str">
        <f>IF(DAY(OutDom1)=1,"",IF(AND(YEAR(OutDom1+5)=AnoCalendário,MONTH(OutDom1+5)=10),OutDom1+5,""))</f>
        <v/>
      </c>
      <c r="G35" s="32">
        <f>IF(DAY(OutDom1)=1,"",IF(AND(YEAR(OutDom1+6)=AnoCalendário,MONTH(OutDom1+6)=10),OutDom1+6,""))</f>
        <v>46661</v>
      </c>
      <c r="H35" s="34">
        <f>IF(DAY(OutDom1)=1,IF(AND(YEAR(OutDom1)=AnoCalendário,MONTH(OutDom1)=10),OutDom1,""),IF(AND(YEAR(OutDom1+7)=AnoCalendário,MONTH(OutDom1+7)=10),OutDom1+7,""))</f>
        <v>46662</v>
      </c>
      <c r="I35" s="28"/>
      <c r="J35" s="33" t="str">
        <f>IF(DAY(NovDom1)=1,"",IF(AND(YEAR(NovDom1+1)=AnoCalendário,MONTH(NovDom1+1)=11),NovDom1+1,""))</f>
        <v/>
      </c>
      <c r="K35" s="32">
        <f>IF(DAY(NovDom1)=1,"",IF(AND(YEAR(NovDom1+2)=AnoCalendário,MONTH(NovDom1+2)=11),NovDom1+2,""))</f>
        <v>46692</v>
      </c>
      <c r="L35" s="32">
        <f>IF(DAY(NovDom1)=1,"",IF(AND(YEAR(NovDom1+3)=AnoCalendário,MONTH(NovDom1+3)=11),NovDom1+3,""))</f>
        <v>46693</v>
      </c>
      <c r="M35" s="32">
        <f>IF(DAY(NovDom1)=1,"",IF(AND(YEAR(NovDom1+4)=AnoCalendário,MONTH(NovDom1+4)=11),NovDom1+4,""))</f>
        <v>46694</v>
      </c>
      <c r="N35" s="32">
        <f>IF(DAY(NovDom1)=1,"",IF(AND(YEAR(NovDom1+5)=AnoCalendário,MONTH(NovDom1+5)=11),NovDom1+5,""))</f>
        <v>46695</v>
      </c>
      <c r="O35" s="32">
        <f>IF(DAY(NovDom1)=1,"",IF(AND(YEAR(NovDom1+6)=AnoCalendário,MONTH(NovDom1+6)=11),NovDom1+6,""))</f>
        <v>46696</v>
      </c>
      <c r="P35" s="34">
        <f>IF(DAY(NovDom1)=1,IF(AND(YEAR(NovDom1)=AnoCalendário,MONTH(NovDom1)=11),NovDom1,""),IF(AND(YEAR(NovDom1+7)=AnoCalendário,MONTH(NovDom1+7)=11),NovDom1+7,""))</f>
        <v>46697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>
        <f>IF(DAY(DezDom1)=1,"",IF(AND(YEAR(DezDom1+4)=AnoCalendário,MONTH(DezDom1+4)=12),DezDom1+4,""))</f>
        <v>46722</v>
      </c>
      <c r="V35" s="32">
        <f>IF(DAY(DezDom1)=1,"",IF(AND(YEAR(DezDom1+5)=AnoCalendário,MONTH(DezDom1+5)=12),DezDom1+5,""))</f>
        <v>46723</v>
      </c>
      <c r="W35" s="32">
        <f>IF(DAY(DezDom1)=1,"",IF(AND(YEAR(DezDom1+6)=AnoCalendário,MONTH(DezDom1+6)=12),DezDom1+6,""))</f>
        <v>46724</v>
      </c>
      <c r="X35" s="34">
        <f>IF(DAY(DezDom1)=1,IF(AND(YEAR(DezDom1)=AnoCalendário,MONTH(DezDom1)=12),DezDom1,""),IF(AND(YEAR(DezDom1+7)=AnoCalendário,MONTH(DezDom1+7)=12),DezDom1+7,""))</f>
        <v>46725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46663</v>
      </c>
      <c r="C36" s="32">
        <f>IF(DAY(OutDom1)=1,IF(AND(YEAR(OutDom1+2)=AnoCalendário,MONTH(OutDom1+2)=10),OutDom1+2,""),IF(AND(YEAR(OutDom1+9)=AnoCalendário,MONTH(OutDom1+9)=10),OutDom1+9,""))</f>
        <v>46664</v>
      </c>
      <c r="D36" s="32">
        <f>IF(DAY(OutDom1)=1,IF(AND(YEAR(OutDom1+3)=AnoCalendário,MONTH(OutDom1+3)=10),OutDom1+3,""),IF(AND(YEAR(OutDom1+10)=AnoCalendário,MONTH(OutDom1+10)=10),OutDom1+10,""))</f>
        <v>46665</v>
      </c>
      <c r="E36" s="32">
        <f>IF(DAY(OutDom1)=1,IF(AND(YEAR(OutDom1+4)=AnoCalendário,MONTH(OutDom1+4)=10),OutDom1+4,""),IF(AND(YEAR(OutDom1+11)=AnoCalendário,MONTH(OutDom1+11)=10),OutDom1+11,""))</f>
        <v>46666</v>
      </c>
      <c r="F36" s="32">
        <f>IF(DAY(OutDom1)=1,IF(AND(YEAR(OutDom1+5)=AnoCalendário,MONTH(OutDom1+5)=10),OutDom1+5,""),IF(AND(YEAR(OutDom1+12)=AnoCalendário,MONTH(OutDom1+12)=10),OutDom1+12,""))</f>
        <v>46667</v>
      </c>
      <c r="G36" s="32">
        <f>IF(DAY(OutDom1)=1,IF(AND(YEAR(OutDom1+6)=AnoCalendário,MONTH(OutDom1+6)=10),OutDom1+6,""),IF(AND(YEAR(OutDom1+13)=AnoCalendário,MONTH(OutDom1+13)=10),OutDom1+13,""))</f>
        <v>46668</v>
      </c>
      <c r="H36" s="34">
        <f>IF(DAY(OutDom1)=1,IF(AND(YEAR(OutDom1+7)=AnoCalendário,MONTH(OutDom1+7)=10),OutDom1+7,""),IF(AND(YEAR(OutDom1+14)=AnoCalendário,MONTH(OutDom1+14)=10),OutDom1+14,""))</f>
        <v>46669</v>
      </c>
      <c r="I36" s="28"/>
      <c r="J36" s="33">
        <f>IF(DAY(NovDom1)=1,IF(AND(YEAR(NovDom1+1)=AnoCalendário,MONTH(NovDom1+1)=11),NovDom1+1,""),IF(AND(YEAR(NovDom1+8)=AnoCalendário,MONTH(NovDom1+8)=11),NovDom1+8,""))</f>
        <v>46698</v>
      </c>
      <c r="K36" s="32">
        <f>IF(DAY(NovDom1)=1,IF(AND(YEAR(NovDom1+2)=AnoCalendário,MONTH(NovDom1+2)=11),NovDom1+2,""),IF(AND(YEAR(NovDom1+9)=AnoCalendário,MONTH(NovDom1+9)=11),NovDom1+9,""))</f>
        <v>46699</v>
      </c>
      <c r="L36" s="32">
        <f>IF(DAY(NovDom1)=1,IF(AND(YEAR(NovDom1+3)=AnoCalendário,MONTH(NovDom1+3)=11),NovDom1+3,""),IF(AND(YEAR(NovDom1+10)=AnoCalendário,MONTH(NovDom1+10)=11),NovDom1+10,""))</f>
        <v>46700</v>
      </c>
      <c r="M36" s="32">
        <f>IF(DAY(NovDom1)=1,IF(AND(YEAR(NovDom1+4)=AnoCalendário,MONTH(NovDom1+4)=11),NovDom1+4,""),IF(AND(YEAR(NovDom1+11)=AnoCalendário,MONTH(NovDom1+11)=11),NovDom1+11,""))</f>
        <v>46701</v>
      </c>
      <c r="N36" s="32">
        <f>IF(DAY(NovDom1)=1,IF(AND(YEAR(NovDom1+5)=AnoCalendário,MONTH(NovDom1+5)=11),NovDom1+5,""),IF(AND(YEAR(NovDom1+12)=AnoCalendário,MONTH(NovDom1+12)=11),NovDom1+12,""))</f>
        <v>46702</v>
      </c>
      <c r="O36" s="32">
        <f>IF(DAY(NovDom1)=1,IF(AND(YEAR(NovDom1+6)=AnoCalendário,MONTH(NovDom1+6)=11),NovDom1+6,""),IF(AND(YEAR(NovDom1+13)=AnoCalendário,MONTH(NovDom1+13)=11),NovDom1+13,""))</f>
        <v>46703</v>
      </c>
      <c r="P36" s="34">
        <f>IF(DAY(NovDom1)=1,IF(AND(YEAR(NovDom1+7)=AnoCalendário,MONTH(NovDom1+7)=11),NovDom1+7,""),IF(AND(YEAR(NovDom1+14)=AnoCalendário,MONTH(NovDom1+14)=11),NovDom1+14,""))</f>
        <v>46704</v>
      </c>
      <c r="R36" s="33">
        <f>IF(DAY(DezDom1)=1,IF(AND(YEAR(DezDom1+1)=AnoCalendário,MONTH(DezDom1+1)=12),DezDom1+1,""),IF(AND(YEAR(DezDom1+8)=AnoCalendário,MONTH(DezDom1+8)=12),DezDom1+8,""))</f>
        <v>46726</v>
      </c>
      <c r="S36" s="32">
        <f>IF(DAY(DezDom1)=1,IF(AND(YEAR(DezDom1+2)=AnoCalendário,MONTH(DezDom1+2)=12),DezDom1+2,""),IF(AND(YEAR(DezDom1+9)=AnoCalendário,MONTH(DezDom1+9)=12),DezDom1+9,""))</f>
        <v>46727</v>
      </c>
      <c r="T36" s="32">
        <f>IF(DAY(DezDom1)=1,IF(AND(YEAR(DezDom1+3)=AnoCalendário,MONTH(DezDom1+3)=12),DezDom1+3,""),IF(AND(YEAR(DezDom1+10)=AnoCalendário,MONTH(DezDom1+10)=12),DezDom1+10,""))</f>
        <v>46728</v>
      </c>
      <c r="U36" s="32">
        <f>IF(DAY(DezDom1)=1,IF(AND(YEAR(DezDom1+4)=AnoCalendário,MONTH(DezDom1+4)=12),DezDom1+4,""),IF(AND(YEAR(DezDom1+11)=AnoCalendário,MONTH(DezDom1+11)=12),DezDom1+11,""))</f>
        <v>46729</v>
      </c>
      <c r="V36" s="32">
        <f>IF(DAY(DezDom1)=1,IF(AND(YEAR(DezDom1+5)=AnoCalendário,MONTH(DezDom1+5)=12),DezDom1+5,""),IF(AND(YEAR(DezDom1+12)=AnoCalendário,MONTH(DezDom1+12)=12),DezDom1+12,""))</f>
        <v>46730</v>
      </c>
      <c r="W36" s="32">
        <f>IF(DAY(DezDom1)=1,IF(AND(YEAR(DezDom1+6)=AnoCalendário,MONTH(DezDom1+6)=12),DezDom1+6,""),IF(AND(YEAR(DezDom1+13)=AnoCalendário,MONTH(DezDom1+13)=12),DezDom1+13,""))</f>
        <v>46731</v>
      </c>
      <c r="X36" s="34">
        <f>IF(DAY(DezDom1)=1,IF(AND(YEAR(DezDom1+7)=AnoCalendário,MONTH(DezDom1+7)=12),DezDom1+7,""),IF(AND(YEAR(DezDom1+14)=AnoCalendário,MONTH(DezDom1+14)=12),DezDom1+14,""))</f>
        <v>46732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46670</v>
      </c>
      <c r="C37" s="32">
        <f>IF(DAY(OutDom1)=1,IF(AND(YEAR(OutDom1+9)=AnoCalendário,MONTH(OutDom1+9)=10),OutDom1+9,""),IF(AND(YEAR(OutDom1+16)=AnoCalendário,MONTH(OutDom1+16)=10),OutDom1+16,""))</f>
        <v>46671</v>
      </c>
      <c r="D37" s="32">
        <f>IF(DAY(OutDom1)=1,IF(AND(YEAR(OutDom1+10)=AnoCalendário,MONTH(OutDom1+10)=10),OutDom1+10,""),IF(AND(YEAR(OutDom1+17)=AnoCalendário,MONTH(OutDom1+17)=10),OutDom1+17,""))</f>
        <v>46672</v>
      </c>
      <c r="E37" s="32">
        <f>IF(DAY(OutDom1)=1,IF(AND(YEAR(OutDom1+11)=AnoCalendário,MONTH(OutDom1+11)=10),OutDom1+11,""),IF(AND(YEAR(OutDom1+18)=AnoCalendário,MONTH(OutDom1+18)=10),OutDom1+18,""))</f>
        <v>46673</v>
      </c>
      <c r="F37" s="32">
        <f>IF(DAY(OutDom1)=1,IF(AND(YEAR(OutDom1+12)=AnoCalendário,MONTH(OutDom1+12)=10),OutDom1+12,""),IF(AND(YEAR(OutDom1+19)=AnoCalendário,MONTH(OutDom1+19)=10),OutDom1+19,""))</f>
        <v>46674</v>
      </c>
      <c r="G37" s="32">
        <f>IF(DAY(OutDom1)=1,IF(AND(YEAR(OutDom1+13)=AnoCalendário,MONTH(OutDom1+13)=10),OutDom1+13,""),IF(AND(YEAR(OutDom1+20)=AnoCalendário,MONTH(OutDom1+20)=10),OutDom1+20,""))</f>
        <v>46675</v>
      </c>
      <c r="H37" s="34">
        <f>IF(DAY(OutDom1)=1,IF(AND(YEAR(OutDom1+14)=AnoCalendário,MONTH(OutDom1+14)=10),OutDom1+14,""),IF(AND(YEAR(OutDom1+21)=AnoCalendário,MONTH(OutDom1+21)=10),OutDom1+21,""))</f>
        <v>46676</v>
      </c>
      <c r="I37" s="28"/>
      <c r="J37" s="33">
        <f>IF(DAY(NovDom1)=1,IF(AND(YEAR(NovDom1+8)=AnoCalendário,MONTH(NovDom1+8)=11),NovDom1+8,""),IF(AND(YEAR(NovDom1+15)=AnoCalendário,MONTH(NovDom1+15)=11),NovDom1+15,""))</f>
        <v>46705</v>
      </c>
      <c r="K37" s="32">
        <f>IF(DAY(NovDom1)=1,IF(AND(YEAR(NovDom1+9)=AnoCalendário,MONTH(NovDom1+9)=11),NovDom1+9,""),IF(AND(YEAR(NovDom1+16)=AnoCalendário,MONTH(NovDom1+16)=11),NovDom1+16,""))</f>
        <v>46706</v>
      </c>
      <c r="L37" s="32">
        <f>IF(DAY(NovDom1)=1,IF(AND(YEAR(NovDom1+10)=AnoCalendário,MONTH(NovDom1+10)=11),NovDom1+10,""),IF(AND(YEAR(NovDom1+17)=AnoCalendário,MONTH(NovDom1+17)=11),NovDom1+17,""))</f>
        <v>46707</v>
      </c>
      <c r="M37" s="32">
        <f>IF(DAY(NovDom1)=1,IF(AND(YEAR(NovDom1+11)=AnoCalendário,MONTH(NovDom1+11)=11),NovDom1+11,""),IF(AND(YEAR(NovDom1+18)=AnoCalendário,MONTH(NovDom1+18)=11),NovDom1+18,""))</f>
        <v>46708</v>
      </c>
      <c r="N37" s="32">
        <f>IF(DAY(NovDom1)=1,IF(AND(YEAR(NovDom1+12)=AnoCalendário,MONTH(NovDom1+12)=11),NovDom1+12,""),IF(AND(YEAR(NovDom1+19)=AnoCalendário,MONTH(NovDom1+19)=11),NovDom1+19,""))</f>
        <v>46709</v>
      </c>
      <c r="O37" s="32">
        <f>IF(DAY(NovDom1)=1,IF(AND(YEAR(NovDom1+13)=AnoCalendário,MONTH(NovDom1+13)=11),NovDom1+13,""),IF(AND(YEAR(NovDom1+20)=AnoCalendário,MONTH(NovDom1+20)=11),NovDom1+20,""))</f>
        <v>46710</v>
      </c>
      <c r="P37" s="34">
        <f>IF(DAY(NovDom1)=1,IF(AND(YEAR(NovDom1+14)=AnoCalendário,MONTH(NovDom1+14)=11),NovDom1+14,""),IF(AND(YEAR(NovDom1+21)=AnoCalendário,MONTH(NovDom1+21)=11),NovDom1+21,""))</f>
        <v>46711</v>
      </c>
      <c r="R37" s="33">
        <f>IF(DAY(DezDom1)=1,IF(AND(YEAR(DezDom1+8)=AnoCalendário,MONTH(DezDom1+8)=12),DezDom1+8,""),IF(AND(YEAR(DezDom1+15)=AnoCalendário,MONTH(DezDom1+15)=12),DezDom1+15,""))</f>
        <v>46733</v>
      </c>
      <c r="S37" s="32">
        <f>IF(DAY(DezDom1)=1,IF(AND(YEAR(DezDom1+9)=AnoCalendário,MONTH(DezDom1+9)=12),DezDom1+9,""),IF(AND(YEAR(DezDom1+16)=AnoCalendário,MONTH(DezDom1+16)=12),DezDom1+16,""))</f>
        <v>46734</v>
      </c>
      <c r="T37" s="32">
        <f>IF(DAY(DezDom1)=1,IF(AND(YEAR(DezDom1+10)=AnoCalendário,MONTH(DezDom1+10)=12),DezDom1+10,""),IF(AND(YEAR(DezDom1+17)=AnoCalendário,MONTH(DezDom1+17)=12),DezDom1+17,""))</f>
        <v>46735</v>
      </c>
      <c r="U37" s="32">
        <f>IF(DAY(DezDom1)=1,IF(AND(YEAR(DezDom1+11)=AnoCalendário,MONTH(DezDom1+11)=12),DezDom1+11,""),IF(AND(YEAR(DezDom1+18)=AnoCalendário,MONTH(DezDom1+18)=12),DezDom1+18,""))</f>
        <v>46736</v>
      </c>
      <c r="V37" s="32">
        <f>IF(DAY(DezDom1)=1,IF(AND(YEAR(DezDom1+12)=AnoCalendário,MONTH(DezDom1+12)=12),DezDom1+12,""),IF(AND(YEAR(DezDom1+19)=AnoCalendário,MONTH(DezDom1+19)=12),DezDom1+19,""))</f>
        <v>46737</v>
      </c>
      <c r="W37" s="32">
        <f>IF(DAY(DezDom1)=1,IF(AND(YEAR(DezDom1+13)=AnoCalendário,MONTH(DezDom1+13)=12),DezDom1+13,""),IF(AND(YEAR(DezDom1+20)=AnoCalendário,MONTH(DezDom1+20)=12),DezDom1+20,""))</f>
        <v>46738</v>
      </c>
      <c r="X37" s="34">
        <f>IF(DAY(DezDom1)=1,IF(AND(YEAR(DezDom1+14)=AnoCalendário,MONTH(DezDom1+14)=12),DezDom1+14,""),IF(AND(YEAR(DezDom1+21)=AnoCalendário,MONTH(DezDom1+21)=12),DezDom1+21,""))</f>
        <v>46739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46677</v>
      </c>
      <c r="C38" s="32">
        <f>IF(DAY(OutDom1)=1,IF(AND(YEAR(OutDom1+16)=AnoCalendário,MONTH(OutDom1+16)=10),OutDom1+16,""),IF(AND(YEAR(OutDom1+23)=AnoCalendário,MONTH(OutDom1+23)=10),OutDom1+23,""))</f>
        <v>46678</v>
      </c>
      <c r="D38" s="32">
        <f>IF(DAY(OutDom1)=1,IF(AND(YEAR(OutDom1+17)=AnoCalendário,MONTH(OutDom1+17)=10),OutDom1+17,""),IF(AND(YEAR(OutDom1+24)=AnoCalendário,MONTH(OutDom1+24)=10),OutDom1+24,""))</f>
        <v>46679</v>
      </c>
      <c r="E38" s="32">
        <f>IF(DAY(OutDom1)=1,IF(AND(YEAR(OutDom1+18)=AnoCalendário,MONTH(OutDom1+18)=10),OutDom1+18,""),IF(AND(YEAR(OutDom1+25)=AnoCalendário,MONTH(OutDom1+25)=10),OutDom1+25,""))</f>
        <v>46680</v>
      </c>
      <c r="F38" s="32">
        <f>IF(DAY(OutDom1)=1,IF(AND(YEAR(OutDom1+19)=AnoCalendário,MONTH(OutDom1+19)=10),OutDom1+19,""),IF(AND(YEAR(OutDom1+26)=AnoCalendário,MONTH(OutDom1+26)=10),OutDom1+26,""))</f>
        <v>46681</v>
      </c>
      <c r="G38" s="32">
        <f>IF(DAY(OutDom1)=1,IF(AND(YEAR(OutDom1+20)=AnoCalendário,MONTH(OutDom1+20)=10),OutDom1+20,""),IF(AND(YEAR(OutDom1+27)=AnoCalendário,MONTH(OutDom1+27)=10),OutDom1+27,""))</f>
        <v>46682</v>
      </c>
      <c r="H38" s="34">
        <f>IF(DAY(OutDom1)=1,IF(AND(YEAR(OutDom1+21)=AnoCalendário,MONTH(OutDom1+21)=10),OutDom1+21,""),IF(AND(YEAR(OutDom1+28)=AnoCalendário,MONTH(OutDom1+28)=10),OutDom1+28,""))</f>
        <v>46683</v>
      </c>
      <c r="I38" s="28"/>
      <c r="J38" s="33">
        <f>IF(DAY(NovDom1)=1,IF(AND(YEAR(NovDom1+15)=AnoCalendário,MONTH(NovDom1+15)=11),NovDom1+15,""),IF(AND(YEAR(NovDom1+22)=AnoCalendário,MONTH(NovDom1+22)=11),NovDom1+22,""))</f>
        <v>46712</v>
      </c>
      <c r="K38" s="32">
        <f>IF(DAY(NovDom1)=1,IF(AND(YEAR(NovDom1+16)=AnoCalendário,MONTH(NovDom1+16)=11),NovDom1+16,""),IF(AND(YEAR(NovDom1+23)=AnoCalendário,MONTH(NovDom1+23)=11),NovDom1+23,""))</f>
        <v>46713</v>
      </c>
      <c r="L38" s="32">
        <f>IF(DAY(NovDom1)=1,IF(AND(YEAR(NovDom1+17)=AnoCalendário,MONTH(NovDom1+17)=11),NovDom1+17,""),IF(AND(YEAR(NovDom1+24)=AnoCalendário,MONTH(NovDom1+24)=11),NovDom1+24,""))</f>
        <v>46714</v>
      </c>
      <c r="M38" s="32">
        <f>IF(DAY(NovDom1)=1,IF(AND(YEAR(NovDom1+18)=AnoCalendário,MONTH(NovDom1+18)=11),NovDom1+18,""),IF(AND(YEAR(NovDom1+25)=AnoCalendário,MONTH(NovDom1+25)=11),NovDom1+25,""))</f>
        <v>46715</v>
      </c>
      <c r="N38" s="32">
        <f>IF(DAY(NovDom1)=1,IF(AND(YEAR(NovDom1+19)=AnoCalendário,MONTH(NovDom1+19)=11),NovDom1+19,""),IF(AND(YEAR(NovDom1+26)=AnoCalendário,MONTH(NovDom1+26)=11),NovDom1+26,""))</f>
        <v>46716</v>
      </c>
      <c r="O38" s="32">
        <f>IF(DAY(NovDom1)=1,IF(AND(YEAR(NovDom1+20)=AnoCalendário,MONTH(NovDom1+20)=11),NovDom1+20,""),IF(AND(YEAR(NovDom1+27)=AnoCalendário,MONTH(NovDom1+27)=11),NovDom1+27,""))</f>
        <v>46717</v>
      </c>
      <c r="P38" s="34">
        <f>IF(DAY(NovDom1)=1,IF(AND(YEAR(NovDom1+21)=AnoCalendário,MONTH(NovDom1+21)=11),NovDom1+21,""),IF(AND(YEAR(NovDom1+28)=AnoCalendário,MONTH(NovDom1+28)=11),NovDom1+28,""))</f>
        <v>46718</v>
      </c>
      <c r="R38" s="33">
        <f>IF(DAY(DezDom1)=1,IF(AND(YEAR(DezDom1+15)=AnoCalendário,MONTH(DezDom1+15)=12),DezDom1+15,""),IF(AND(YEAR(DezDom1+22)=AnoCalendário,MONTH(DezDom1+22)=12),DezDom1+22,""))</f>
        <v>46740</v>
      </c>
      <c r="S38" s="32">
        <f>IF(DAY(DezDom1)=1,IF(AND(YEAR(DezDom1+16)=AnoCalendário,MONTH(DezDom1+16)=12),DezDom1+16,""),IF(AND(YEAR(DezDom1+23)=AnoCalendário,MONTH(DezDom1+23)=12),DezDom1+23,""))</f>
        <v>46741</v>
      </c>
      <c r="T38" s="32">
        <f>IF(DAY(DezDom1)=1,IF(AND(YEAR(DezDom1+17)=AnoCalendário,MONTH(DezDom1+17)=12),DezDom1+17,""),IF(AND(YEAR(DezDom1+24)=AnoCalendário,MONTH(DezDom1+24)=12),DezDom1+24,""))</f>
        <v>46742</v>
      </c>
      <c r="U38" s="32">
        <f>IF(DAY(DezDom1)=1,IF(AND(YEAR(DezDom1+18)=AnoCalendário,MONTH(DezDom1+18)=12),DezDom1+18,""),IF(AND(YEAR(DezDom1+25)=AnoCalendário,MONTH(DezDom1+25)=12),DezDom1+25,""))</f>
        <v>46743</v>
      </c>
      <c r="V38" s="32">
        <f>IF(DAY(DezDom1)=1,IF(AND(YEAR(DezDom1+19)=AnoCalendário,MONTH(DezDom1+19)=12),DezDom1+19,""),IF(AND(YEAR(DezDom1+26)=AnoCalendário,MONTH(DezDom1+26)=12),DezDom1+26,""))</f>
        <v>46744</v>
      </c>
      <c r="W38" s="32">
        <f>IF(DAY(DezDom1)=1,IF(AND(YEAR(DezDom1+20)=AnoCalendário,MONTH(DezDom1+20)=12),DezDom1+20,""),IF(AND(YEAR(DezDom1+27)=AnoCalendário,MONTH(DezDom1+27)=12),DezDom1+27,""))</f>
        <v>46745</v>
      </c>
      <c r="X38" s="34">
        <f>IF(DAY(DezDom1)=1,IF(AND(YEAR(DezDom1+21)=AnoCalendário,MONTH(DezDom1+21)=12),DezDom1+21,""),IF(AND(YEAR(DezDom1+28)=AnoCalendário,MONTH(DezDom1+28)=12),DezDom1+28,""))</f>
        <v>46746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46684</v>
      </c>
      <c r="C39" s="32">
        <f>IF(DAY(OutDom1)=1,IF(AND(YEAR(OutDom1+23)=AnoCalendário,MONTH(OutDom1+23)=10),OutDom1+23,""),IF(AND(YEAR(OutDom1+30)=AnoCalendário,MONTH(OutDom1+30)=10),OutDom1+30,""))</f>
        <v>46685</v>
      </c>
      <c r="D39" s="32">
        <f>IF(DAY(OutDom1)=1,IF(AND(YEAR(OutDom1+24)=AnoCalendário,MONTH(OutDom1+24)=10),OutDom1+24,""),IF(AND(YEAR(OutDom1+31)=AnoCalendário,MONTH(OutDom1+31)=10),OutDom1+31,""))</f>
        <v>46686</v>
      </c>
      <c r="E39" s="32">
        <f>IF(DAY(OutDom1)=1,IF(AND(YEAR(OutDom1+25)=AnoCalendário,MONTH(OutDom1+25)=10),OutDom1+25,""),IF(AND(YEAR(OutDom1+32)=AnoCalendário,MONTH(OutDom1+32)=10),OutDom1+32,""))</f>
        <v>46687</v>
      </c>
      <c r="F39" s="32">
        <f>IF(DAY(OutDom1)=1,IF(AND(YEAR(OutDom1+26)=AnoCalendário,MONTH(OutDom1+26)=10),OutDom1+26,""),IF(AND(YEAR(OutDom1+33)=AnoCalendário,MONTH(OutDom1+33)=10),OutDom1+33,""))</f>
        <v>46688</v>
      </c>
      <c r="G39" s="32">
        <f>IF(DAY(OutDom1)=1,IF(AND(YEAR(OutDom1+27)=AnoCalendário,MONTH(OutDom1+27)=10),OutDom1+27,""),IF(AND(YEAR(OutDom1+34)=AnoCalendário,MONTH(OutDom1+34)=10),OutDom1+34,""))</f>
        <v>46689</v>
      </c>
      <c r="H39" s="34">
        <f>IF(DAY(OutDom1)=1,IF(AND(YEAR(OutDom1+28)=AnoCalendário,MONTH(OutDom1+28)=10),OutDom1+28,""),IF(AND(YEAR(OutDom1+35)=AnoCalendário,MONTH(OutDom1+35)=10),OutDom1+35,""))</f>
        <v>46690</v>
      </c>
      <c r="I39" s="28"/>
      <c r="J39" s="33">
        <f>IF(DAY(NovDom1)=1,IF(AND(YEAR(NovDom1+22)=AnoCalendário,MONTH(NovDom1+22)=11),NovDom1+22,""),IF(AND(YEAR(NovDom1+29)=AnoCalendário,MONTH(NovDom1+29)=11),NovDom1+29,""))</f>
        <v>46719</v>
      </c>
      <c r="K39" s="32">
        <f>IF(DAY(NovDom1)=1,IF(AND(YEAR(NovDom1+23)=AnoCalendário,MONTH(NovDom1+23)=11),NovDom1+23,""),IF(AND(YEAR(NovDom1+30)=AnoCalendário,MONTH(NovDom1+30)=11),NovDom1+30,""))</f>
        <v>46720</v>
      </c>
      <c r="L39" s="32">
        <f>IF(DAY(NovDom1)=1,IF(AND(YEAR(NovDom1+24)=AnoCalendário,MONTH(NovDom1+24)=11),NovDom1+24,""),IF(AND(YEAR(NovDom1+31)=AnoCalendário,MONTH(NovDom1+31)=11),NovDom1+31,""))</f>
        <v>46721</v>
      </c>
      <c r="M39" s="32" t="str">
        <f>IF(DAY(NovDom1)=1,IF(AND(YEAR(NovDom1+25)=AnoCalendário,MONTH(NovDom1+25)=11),NovDom1+25,""),IF(AND(YEAR(NovDom1+32)=AnoCalendário,MONTH(NovDom1+32)=11),NovDom1+32,""))</f>
        <v/>
      </c>
      <c r="N39" s="32" t="str">
        <f>IF(DAY(NovDom1)=1,IF(AND(YEAR(NovDom1+26)=AnoCalendário,MONTH(NovDom1+26)=11),NovDom1+26,""),IF(AND(YEAR(NovDom1+33)=AnoCalendário,MONTH(NovDom1+33)=11),NovDom1+33,""))</f>
        <v/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46747</v>
      </c>
      <c r="S39" s="32">
        <f>IF(DAY(DezDom1)=1,IF(AND(YEAR(DezDom1+23)=AnoCalendário,MONTH(DezDom1+23)=12),DezDom1+23,""),IF(AND(YEAR(DezDom1+30)=AnoCalendário,MONTH(DezDom1+30)=12),DezDom1+30,""))</f>
        <v>46748</v>
      </c>
      <c r="T39" s="32">
        <f>IF(DAY(DezDom1)=1,IF(AND(YEAR(DezDom1+24)=AnoCalendário,MONTH(DezDom1+24)=12),DezDom1+24,""),IF(AND(YEAR(DezDom1+31)=AnoCalendário,MONTH(DezDom1+31)=12),DezDom1+31,""))</f>
        <v>46749</v>
      </c>
      <c r="U39" s="32">
        <f>IF(DAY(DezDom1)=1,IF(AND(YEAR(DezDom1+25)=AnoCalendário,MONTH(DezDom1+25)=12),DezDom1+25,""),IF(AND(YEAR(DezDom1+32)=AnoCalendário,MONTH(DezDom1+32)=12),DezDom1+32,""))</f>
        <v>46750</v>
      </c>
      <c r="V39" s="32">
        <f>IF(DAY(DezDom1)=1,IF(AND(YEAR(DezDom1+26)=AnoCalendário,MONTH(DezDom1+26)=12),DezDom1+26,""),IF(AND(YEAR(DezDom1+33)=AnoCalendário,MONTH(DezDom1+33)=12),DezDom1+33,""))</f>
        <v>46751</v>
      </c>
      <c r="W39" s="32">
        <f>IF(DAY(DezDom1)=1,IF(AND(YEAR(DezDom1+27)=AnoCalendário,MONTH(DezDom1+27)=12),DezDom1+27,""),IF(AND(YEAR(DezDom1+34)=AnoCalendário,MONTH(DezDom1+34)=12),DezDom1+34,""))</f>
        <v>46752</v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>
        <f>IF(DAY(OutDom1)=1,IF(AND(YEAR(OutDom1+29)=AnoCalendário,MONTH(OutDom1+29)=10),OutDom1+29,""),IF(AND(YEAR(OutDom1+36)=AnoCalendário,MONTH(OutDom1+36)=10),OutDom1+36,""))</f>
        <v>46691</v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498" priority="1">
      <formula>LEN(TRIM(B8))&gt;0</formula>
    </cfRule>
  </conditionalFormatting>
  <conditionalFormatting sqref="J8:P13">
    <cfRule type="notContainsBlanks" dxfId="497" priority="2">
      <formula>LEN(TRIM(J8))&gt;0</formula>
    </cfRule>
  </conditionalFormatting>
  <conditionalFormatting sqref="R8:X13">
    <cfRule type="notContainsBlanks" dxfId="496" priority="3">
      <formula>LEN(TRIM(R8))&gt;0</formula>
    </cfRule>
  </conditionalFormatting>
  <conditionalFormatting sqref="B17:H22">
    <cfRule type="notContainsBlanks" dxfId="495" priority="4">
      <formula>LEN(TRIM(B17))&gt;0</formula>
    </cfRule>
  </conditionalFormatting>
  <conditionalFormatting sqref="J17:P22">
    <cfRule type="notContainsBlanks" dxfId="494" priority="5">
      <formula>LEN(TRIM(J17))&gt;0</formula>
    </cfRule>
  </conditionalFormatting>
  <conditionalFormatting sqref="R17:X22">
    <cfRule type="notContainsBlanks" dxfId="493" priority="6">
      <formula>LEN(TRIM(R17))&gt;0</formula>
    </cfRule>
  </conditionalFormatting>
  <conditionalFormatting sqref="R35:X40">
    <cfRule type="notContainsBlanks" dxfId="492" priority="12">
      <formula>LEN(TRIM(R35))&gt;0</formula>
    </cfRule>
  </conditionalFormatting>
  <conditionalFormatting sqref="B26:H31">
    <cfRule type="notContainsBlanks" dxfId="491" priority="7">
      <formula>LEN(TRIM(B26))&gt;0</formula>
    </cfRule>
  </conditionalFormatting>
  <conditionalFormatting sqref="J26:P31">
    <cfRule type="notContainsBlanks" dxfId="490" priority="8">
      <formula>LEN(TRIM(J26))&gt;0</formula>
    </cfRule>
  </conditionalFormatting>
  <conditionalFormatting sqref="R26:X31">
    <cfRule type="notContainsBlanks" dxfId="489" priority="9">
      <formula>LEN(TRIM(R26))&gt;0</formula>
    </cfRule>
  </conditionalFormatting>
  <conditionalFormatting sqref="B35:H40">
    <cfRule type="notContainsBlanks" dxfId="488" priority="10">
      <formula>LEN(TRIM(B35))&gt;0</formula>
    </cfRule>
  </conditionalFormatting>
  <conditionalFormatting sqref="J35:P40">
    <cfRule type="notContainsBlanks" dxfId="487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A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A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wsTCalendar12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2028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 t="str">
        <f>IF(DAY(JanDom1)=1,"",IF(AND(YEAR(JanDom1+4)=AnoCalendário,MONTH(JanDom1+4)=1),JanDom1+4,""))</f>
        <v/>
      </c>
      <c r="F8" s="32" t="str">
        <f>IF(DAY(JanDom1)=1,"",IF(AND(YEAR(JanDom1+5)=AnoCalendário,MONTH(JanDom1+5)=1),JanDom1+5,""))</f>
        <v/>
      </c>
      <c r="G8" s="32" t="str">
        <f>IF(DAY(JanDom1)=1,"",IF(AND(YEAR(JanDom1+6)=AnoCalendário,MONTH(JanDom1+6)=1),JanDom1+6,""))</f>
        <v/>
      </c>
      <c r="H8" s="32">
        <f>IF(DAY(JanDom1)=1,IF(AND(YEAR(JanDom1)=AnoCalendário,MONTH(JanDom1)=1),JanDom1,""),IF(AND(YEAR(JanDom1+7)=AnoCalendário,MONTH(JanDom1+7)=1),JanDom1+7,""))</f>
        <v>46753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>
        <f>IF(DAY(FevDom1)=1,"",IF(AND(YEAR(FevDom1+3)=AnoCalendário,MONTH(FevDom1+3)=2),FevDom1+3,""))</f>
        <v>46784</v>
      </c>
      <c r="M8" s="32">
        <f>IF(DAY(FevDom1)=1,"",IF(AND(YEAR(FevDom1+4)=AnoCalendário,MONTH(FevDom1+4)=2),FevDom1+4,""))</f>
        <v>46785</v>
      </c>
      <c r="N8" s="32">
        <f>IF(DAY(FevDom1)=1,"",IF(AND(YEAR(FevDom1+5)=AnoCalendário,MONTH(FevDom1+5)=2),FevDom1+5,""))</f>
        <v>46786</v>
      </c>
      <c r="O8" s="32">
        <f>IF(DAY(FevDom1)=1,"",IF(AND(YEAR(FevDom1+6)=AnoCalendário,MONTH(FevDom1+6)=2),FevDom1+6,""))</f>
        <v>46787</v>
      </c>
      <c r="P8" s="32">
        <f>IF(DAY(FevDom1)=1,IF(AND(YEAR(FevDom1)=AnoCalendário,MONTH(FevDom1)=2),FevDom1,""),IF(AND(YEAR(FevDom1+7)=AnoCalendário,MONTH(FevDom1+7)=2),FevDom1+7,""))</f>
        <v>46788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>
        <f>IF(DAY(MarDom1)=1,"",IF(AND(YEAR(MarDom1+4)=AnoCalendário,MONTH(MarDom1+4)=3),MarDom1+4,""))</f>
        <v>46813</v>
      </c>
      <c r="V8" s="32">
        <f>IF(DAY(MarDom1)=1,"",IF(AND(YEAR(MarDom1+5)=AnoCalendário,MONTH(MarDom1+5)=3),MarDom1+5,""))</f>
        <v>46814</v>
      </c>
      <c r="W8" s="32">
        <f>IF(DAY(MarDom1)=1,"",IF(AND(YEAR(MarDom1+6)=AnoCalendário,MONTH(MarDom1+6)=3),MarDom1+6,""))</f>
        <v>46815</v>
      </c>
      <c r="X8" s="32">
        <f>IF(DAY(MarDom1)=1,IF(AND(YEAR(MarDom1)=AnoCalendário,MONTH(MarDom1)=3),MarDom1,""),IF(AND(YEAR(MarDom1+7)=AnoCalendário,MONTH(MarDom1+7)=3),MarDom1+7,""))</f>
        <v>46816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46754</v>
      </c>
      <c r="C9" s="32">
        <f>IF(DAY(JanDom1)=1,IF(AND(YEAR(JanDom1+2)=AnoCalendário,MONTH(JanDom1+2)=1),JanDom1+2,""),IF(AND(YEAR(JanDom1+9)=AnoCalendário,MONTH(JanDom1+9)=1),JanDom1+9,""))</f>
        <v>46755</v>
      </c>
      <c r="D9" s="32">
        <f>IF(DAY(JanDom1)=1,IF(AND(YEAR(JanDom1+3)=AnoCalendário,MONTH(JanDom1+3)=1),JanDom1+3,""),IF(AND(YEAR(JanDom1+10)=AnoCalendário,MONTH(JanDom1+10)=1),JanDom1+10,""))</f>
        <v>46756</v>
      </c>
      <c r="E9" s="32">
        <f>IF(DAY(JanDom1)=1,IF(AND(YEAR(JanDom1+4)=AnoCalendário,MONTH(JanDom1+4)=1),JanDom1+4,""),IF(AND(YEAR(JanDom1+11)=AnoCalendário,MONTH(JanDom1+11)=1),JanDom1+11,""))</f>
        <v>46757</v>
      </c>
      <c r="F9" s="32">
        <f>IF(DAY(JanDom1)=1,IF(AND(YEAR(JanDom1+5)=AnoCalendário,MONTH(JanDom1+5)=1),JanDom1+5,""),IF(AND(YEAR(JanDom1+12)=AnoCalendário,MONTH(JanDom1+12)=1),JanDom1+12,""))</f>
        <v>46758</v>
      </c>
      <c r="G9" s="32">
        <f>IF(DAY(JanDom1)=1,IF(AND(YEAR(JanDom1+6)=AnoCalendário,MONTH(JanDom1+6)=1),JanDom1+6,""),IF(AND(YEAR(JanDom1+13)=AnoCalendário,MONTH(JanDom1+13)=1),JanDom1+13,""))</f>
        <v>46759</v>
      </c>
      <c r="H9" s="32">
        <f>IF(DAY(JanDom1)=1,IF(AND(YEAR(JanDom1+7)=AnoCalendário,MONTH(JanDom1+7)=1),JanDom1+7,""),IF(AND(YEAR(JanDom1+14)=AnoCalendário,MONTH(JanDom1+14)=1),JanDom1+14,""))</f>
        <v>46760</v>
      </c>
      <c r="I9" s="28"/>
      <c r="J9" s="32">
        <f>IF(DAY(FevDom1)=1,IF(AND(YEAR(FevDom1+1)=AnoCalendário,MONTH(FevDom1+1)=2),FevDom1+1,""),IF(AND(YEAR(FevDom1+8)=AnoCalendário,MONTH(FevDom1+8)=2),FevDom1+8,""))</f>
        <v>46789</v>
      </c>
      <c r="K9" s="32">
        <f>IF(DAY(FevDom1)=1,IF(AND(YEAR(FevDom1+2)=AnoCalendário,MONTH(FevDom1+2)=2),FevDom1+2,""),IF(AND(YEAR(FevDom1+9)=AnoCalendário,MONTH(FevDom1+9)=2),FevDom1+9,""))</f>
        <v>46790</v>
      </c>
      <c r="L9" s="32">
        <f>IF(DAY(FevDom1)=1,IF(AND(YEAR(FevDom1+3)=AnoCalendário,MONTH(FevDom1+3)=2),FevDom1+3,""),IF(AND(YEAR(FevDom1+10)=AnoCalendário,MONTH(FevDom1+10)=2),FevDom1+10,""))</f>
        <v>46791</v>
      </c>
      <c r="M9" s="32">
        <f>IF(DAY(FevDom1)=1,IF(AND(YEAR(FevDom1+4)=AnoCalendário,MONTH(FevDom1+4)=2),FevDom1+4,""),IF(AND(YEAR(FevDom1+11)=AnoCalendário,MONTH(FevDom1+11)=2),FevDom1+11,""))</f>
        <v>46792</v>
      </c>
      <c r="N9" s="32">
        <f>IF(DAY(FevDom1)=1,IF(AND(YEAR(FevDom1+5)=AnoCalendário,MONTH(FevDom1+5)=2),FevDom1+5,""),IF(AND(YEAR(FevDom1+12)=AnoCalendário,MONTH(FevDom1+12)=2),FevDom1+12,""))</f>
        <v>46793</v>
      </c>
      <c r="O9" s="32">
        <f>IF(DAY(FevDom1)=1,IF(AND(YEAR(FevDom1+6)=AnoCalendário,MONTH(FevDom1+6)=2),FevDom1+6,""),IF(AND(YEAR(FevDom1+13)=AnoCalendário,MONTH(FevDom1+13)=2),FevDom1+13,""))</f>
        <v>46794</v>
      </c>
      <c r="P9" s="32">
        <f>IF(DAY(FevDom1)=1,IF(AND(YEAR(FevDom1+7)=AnoCalendário,MONTH(FevDom1+7)=2),FevDom1+7,""),IF(AND(YEAR(FevDom1+14)=AnoCalendário,MONTH(FevDom1+14)=2),FevDom1+14,""))</f>
        <v>46795</v>
      </c>
      <c r="Q9" s="28"/>
      <c r="R9" s="32">
        <f>IF(DAY(MarDom1)=1,IF(AND(YEAR(MarDom1+1)=AnoCalendário,MONTH(MarDom1+1)=3),MarDom1+1,""),IF(AND(YEAR(MarDom1+8)=AnoCalendário,MONTH(MarDom1+8)=3),MarDom1+8,""))</f>
        <v>46817</v>
      </c>
      <c r="S9" s="32">
        <f>IF(DAY(MarDom1)=1,IF(AND(YEAR(MarDom1+2)=AnoCalendário,MONTH(MarDom1+2)=3),MarDom1+2,""),IF(AND(YEAR(MarDom1+9)=AnoCalendário,MONTH(MarDom1+9)=3),MarDom1+9,""))</f>
        <v>46818</v>
      </c>
      <c r="T9" s="32">
        <f>IF(DAY(MarDom1)=1,IF(AND(YEAR(MarDom1+3)=AnoCalendário,MONTH(MarDom1+3)=3),MarDom1+3,""),IF(AND(YEAR(MarDom1+10)=AnoCalendário,MONTH(MarDom1+10)=3),MarDom1+10,""))</f>
        <v>46819</v>
      </c>
      <c r="U9" s="32">
        <f>IF(DAY(MarDom1)=1,IF(AND(YEAR(MarDom1+4)=AnoCalendário,MONTH(MarDom1+4)=3),MarDom1+4,""),IF(AND(YEAR(MarDom1+11)=AnoCalendário,MONTH(MarDom1+11)=3),MarDom1+11,""))</f>
        <v>46820</v>
      </c>
      <c r="V9" s="32">
        <f>IF(DAY(MarDom1)=1,IF(AND(YEAR(MarDom1+5)=AnoCalendário,MONTH(MarDom1+5)=3),MarDom1+5,""),IF(AND(YEAR(MarDom1+12)=AnoCalendário,MONTH(MarDom1+12)=3),MarDom1+12,""))</f>
        <v>46821</v>
      </c>
      <c r="W9" s="32">
        <f>IF(DAY(MarDom1)=1,IF(AND(YEAR(MarDom1+6)=AnoCalendário,MONTH(MarDom1+6)=3),MarDom1+6,""),IF(AND(YEAR(MarDom1+13)=AnoCalendário,MONTH(MarDom1+13)=3),MarDom1+13,""))</f>
        <v>46822</v>
      </c>
      <c r="X9" s="32">
        <f>IF(DAY(MarDom1)=1,IF(AND(YEAR(MarDom1+7)=AnoCalendário,MONTH(MarDom1+7)=3),MarDom1+7,""),IF(AND(YEAR(MarDom1+14)=AnoCalendário,MONTH(MarDom1+14)=3),MarDom1+14,""))</f>
        <v>46823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46761</v>
      </c>
      <c r="C10" s="32">
        <f>IF(DAY(JanDom1)=1,IF(AND(YEAR(JanDom1+9)=AnoCalendário,MONTH(JanDom1+9)=1),JanDom1+9,""),IF(AND(YEAR(JanDom1+16)=AnoCalendário,MONTH(JanDom1+16)=1),JanDom1+16,""))</f>
        <v>46762</v>
      </c>
      <c r="D10" s="32">
        <f>IF(DAY(JanDom1)=1,IF(AND(YEAR(JanDom1+10)=AnoCalendário,MONTH(JanDom1+10)=1),JanDom1+10,""),IF(AND(YEAR(JanDom1+17)=AnoCalendário,MONTH(JanDom1+17)=1),JanDom1+17,""))</f>
        <v>46763</v>
      </c>
      <c r="E10" s="32">
        <f>IF(DAY(JanDom1)=1,IF(AND(YEAR(JanDom1+11)=AnoCalendário,MONTH(JanDom1+11)=1),JanDom1+11,""),IF(AND(YEAR(JanDom1+18)=AnoCalendário,MONTH(JanDom1+18)=1),JanDom1+18,""))</f>
        <v>46764</v>
      </c>
      <c r="F10" s="32">
        <f>IF(DAY(JanDom1)=1,IF(AND(YEAR(JanDom1+12)=AnoCalendário,MONTH(JanDom1+12)=1),JanDom1+12,""),IF(AND(YEAR(JanDom1+19)=AnoCalendário,MONTH(JanDom1+19)=1),JanDom1+19,""))</f>
        <v>46765</v>
      </c>
      <c r="G10" s="32">
        <f>IF(DAY(JanDom1)=1,IF(AND(YEAR(JanDom1+13)=AnoCalendário,MONTH(JanDom1+13)=1),JanDom1+13,""),IF(AND(YEAR(JanDom1+20)=AnoCalendário,MONTH(JanDom1+20)=1),JanDom1+20,""))</f>
        <v>46766</v>
      </c>
      <c r="H10" s="32">
        <f>IF(DAY(JanDom1)=1,IF(AND(YEAR(JanDom1+14)=AnoCalendário,MONTH(JanDom1+14)=1),JanDom1+14,""),IF(AND(YEAR(JanDom1+21)=AnoCalendário,MONTH(JanDom1+21)=1),JanDom1+21,""))</f>
        <v>46767</v>
      </c>
      <c r="I10" s="28"/>
      <c r="J10" s="32">
        <f>IF(DAY(FevDom1)=1,IF(AND(YEAR(FevDom1+8)=AnoCalendário,MONTH(FevDom1+8)=2),FevDom1+8,""),IF(AND(YEAR(FevDom1+15)=AnoCalendário,MONTH(FevDom1+15)=2),FevDom1+15,""))</f>
        <v>46796</v>
      </c>
      <c r="K10" s="32">
        <f>IF(DAY(FevDom1)=1,IF(AND(YEAR(FevDom1+9)=AnoCalendário,MONTH(FevDom1+9)=2),FevDom1+9,""),IF(AND(YEAR(FevDom1+16)=AnoCalendário,MONTH(FevDom1+16)=2),FevDom1+16,""))</f>
        <v>46797</v>
      </c>
      <c r="L10" s="32">
        <f>IF(DAY(FevDom1)=1,IF(AND(YEAR(FevDom1+10)=AnoCalendário,MONTH(FevDom1+10)=2),FevDom1+10,""),IF(AND(YEAR(FevDom1+17)=AnoCalendário,MONTH(FevDom1+17)=2),FevDom1+17,""))</f>
        <v>46798</v>
      </c>
      <c r="M10" s="32">
        <f>IF(DAY(FevDom1)=1,IF(AND(YEAR(FevDom1+11)=AnoCalendário,MONTH(FevDom1+11)=2),FevDom1+11,""),IF(AND(YEAR(FevDom1+18)=AnoCalendário,MONTH(FevDom1+18)=2),FevDom1+18,""))</f>
        <v>46799</v>
      </c>
      <c r="N10" s="32">
        <f>IF(DAY(FevDom1)=1,IF(AND(YEAR(FevDom1+12)=AnoCalendário,MONTH(FevDom1+12)=2),FevDom1+12,""),IF(AND(YEAR(FevDom1+19)=AnoCalendário,MONTH(FevDom1+19)=2),FevDom1+19,""))</f>
        <v>46800</v>
      </c>
      <c r="O10" s="32">
        <f>IF(DAY(FevDom1)=1,IF(AND(YEAR(FevDom1+13)=AnoCalendário,MONTH(FevDom1+13)=2),FevDom1+13,""),IF(AND(YEAR(FevDom1+20)=AnoCalendário,MONTH(FevDom1+20)=2),FevDom1+20,""))</f>
        <v>46801</v>
      </c>
      <c r="P10" s="32">
        <f>IF(DAY(FevDom1)=1,IF(AND(YEAR(FevDom1+14)=AnoCalendário,MONTH(FevDom1+14)=2),FevDom1+14,""),IF(AND(YEAR(FevDom1+21)=AnoCalendário,MONTH(FevDom1+21)=2),FevDom1+21,""))</f>
        <v>46802</v>
      </c>
      <c r="Q10" s="28"/>
      <c r="R10" s="32">
        <f>IF(DAY(MarDom1)=1,IF(AND(YEAR(MarDom1+8)=AnoCalendário,MONTH(MarDom1+8)=3),MarDom1+8,""),IF(AND(YEAR(MarDom1+15)=AnoCalendário,MONTH(MarDom1+15)=3),MarDom1+15,""))</f>
        <v>46824</v>
      </c>
      <c r="S10" s="32">
        <f>IF(DAY(MarDom1)=1,IF(AND(YEAR(MarDom1+9)=AnoCalendário,MONTH(MarDom1+9)=3),MarDom1+9,""),IF(AND(YEAR(MarDom1+16)=AnoCalendário,MONTH(MarDom1+16)=3),MarDom1+16,""))</f>
        <v>46825</v>
      </c>
      <c r="T10" s="32">
        <f>IF(DAY(MarDom1)=1,IF(AND(YEAR(MarDom1+10)=AnoCalendário,MONTH(MarDom1+10)=3),MarDom1+10,""),IF(AND(YEAR(MarDom1+17)=AnoCalendário,MONTH(MarDom1+17)=3),MarDom1+17,""))</f>
        <v>46826</v>
      </c>
      <c r="U10" s="32">
        <f>IF(DAY(MarDom1)=1,IF(AND(YEAR(MarDom1+11)=AnoCalendário,MONTH(MarDom1+11)=3),MarDom1+11,""),IF(AND(YEAR(MarDom1+18)=AnoCalendário,MONTH(MarDom1+18)=3),MarDom1+18,""))</f>
        <v>46827</v>
      </c>
      <c r="V10" s="32">
        <f>IF(DAY(MarDom1)=1,IF(AND(YEAR(MarDom1+12)=AnoCalendário,MONTH(MarDom1+12)=3),MarDom1+12,""),IF(AND(YEAR(MarDom1+19)=AnoCalendário,MONTH(MarDom1+19)=3),MarDom1+19,""))</f>
        <v>46828</v>
      </c>
      <c r="W10" s="32">
        <f>IF(DAY(MarDom1)=1,IF(AND(YEAR(MarDom1+13)=AnoCalendário,MONTH(MarDom1+13)=3),MarDom1+13,""),IF(AND(YEAR(MarDom1+20)=AnoCalendário,MONTH(MarDom1+20)=3),MarDom1+20,""))</f>
        <v>46829</v>
      </c>
      <c r="X10" s="32">
        <f>IF(DAY(MarDom1)=1,IF(AND(YEAR(MarDom1+14)=AnoCalendário,MONTH(MarDom1+14)=3),MarDom1+14,""),IF(AND(YEAR(MarDom1+21)=AnoCalendário,MONTH(MarDom1+21)=3),MarDom1+21,""))</f>
        <v>46830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46768</v>
      </c>
      <c r="C11" s="32">
        <f>IF(DAY(JanDom1)=1,IF(AND(YEAR(JanDom1+16)=AnoCalendário,MONTH(JanDom1+16)=1),JanDom1+16,""),IF(AND(YEAR(JanDom1+23)=AnoCalendário,MONTH(JanDom1+23)=1),JanDom1+23,""))</f>
        <v>46769</v>
      </c>
      <c r="D11" s="32">
        <f>IF(DAY(JanDom1)=1,IF(AND(YEAR(JanDom1+17)=AnoCalendário,MONTH(JanDom1+17)=1),JanDom1+17,""),IF(AND(YEAR(JanDom1+24)=AnoCalendário,MONTH(JanDom1+24)=1),JanDom1+24,""))</f>
        <v>46770</v>
      </c>
      <c r="E11" s="32">
        <f>IF(DAY(JanDom1)=1,IF(AND(YEAR(JanDom1+18)=AnoCalendário,MONTH(JanDom1+18)=1),JanDom1+18,""),IF(AND(YEAR(JanDom1+25)=AnoCalendário,MONTH(JanDom1+25)=1),JanDom1+25,""))</f>
        <v>46771</v>
      </c>
      <c r="F11" s="32">
        <f>IF(DAY(JanDom1)=1,IF(AND(YEAR(JanDom1+19)=AnoCalendário,MONTH(JanDom1+19)=1),JanDom1+19,""),IF(AND(YEAR(JanDom1+26)=AnoCalendário,MONTH(JanDom1+26)=1),JanDom1+26,""))</f>
        <v>46772</v>
      </c>
      <c r="G11" s="32">
        <f>IF(DAY(JanDom1)=1,IF(AND(YEAR(JanDom1+20)=AnoCalendário,MONTH(JanDom1+20)=1),JanDom1+20,""),IF(AND(YEAR(JanDom1+27)=AnoCalendário,MONTH(JanDom1+27)=1),JanDom1+27,""))</f>
        <v>46773</v>
      </c>
      <c r="H11" s="32">
        <f>IF(DAY(JanDom1)=1,IF(AND(YEAR(JanDom1+21)=AnoCalendário,MONTH(JanDom1+21)=1),JanDom1+21,""),IF(AND(YEAR(JanDom1+28)=AnoCalendário,MONTH(JanDom1+28)=1),JanDom1+28,""))</f>
        <v>46774</v>
      </c>
      <c r="I11" s="28"/>
      <c r="J11" s="32">
        <f>IF(DAY(FevDom1)=1,IF(AND(YEAR(FevDom1+15)=AnoCalendário,MONTH(FevDom1+15)=2),FevDom1+15,""),IF(AND(YEAR(FevDom1+22)=AnoCalendário,MONTH(FevDom1+22)=2),FevDom1+22,""))</f>
        <v>46803</v>
      </c>
      <c r="K11" s="32">
        <f>IF(DAY(FevDom1)=1,IF(AND(YEAR(FevDom1+16)=AnoCalendário,MONTH(FevDom1+16)=2),FevDom1+16,""),IF(AND(YEAR(FevDom1+23)=AnoCalendário,MONTH(FevDom1+23)=2),FevDom1+23,""))</f>
        <v>46804</v>
      </c>
      <c r="L11" s="32">
        <f>IF(DAY(FevDom1)=1,IF(AND(YEAR(FevDom1+17)=AnoCalendário,MONTH(FevDom1+17)=2),FevDom1+17,""),IF(AND(YEAR(FevDom1+24)=AnoCalendário,MONTH(FevDom1+24)=2),FevDom1+24,""))</f>
        <v>46805</v>
      </c>
      <c r="M11" s="32">
        <f>IF(DAY(FevDom1)=1,IF(AND(YEAR(FevDom1+18)=AnoCalendário,MONTH(FevDom1+18)=2),FevDom1+18,""),IF(AND(YEAR(FevDom1+25)=AnoCalendário,MONTH(FevDom1+25)=2),FevDom1+25,""))</f>
        <v>46806</v>
      </c>
      <c r="N11" s="32">
        <f>IF(DAY(FevDom1)=1,IF(AND(YEAR(FevDom1+19)=AnoCalendário,MONTH(FevDom1+19)=2),FevDom1+19,""),IF(AND(YEAR(FevDom1+26)=AnoCalendário,MONTH(FevDom1+26)=2),FevDom1+26,""))</f>
        <v>46807</v>
      </c>
      <c r="O11" s="32">
        <f>IF(DAY(FevDom1)=1,IF(AND(YEAR(FevDom1+20)=AnoCalendário,MONTH(FevDom1+20)=2),FevDom1+20,""),IF(AND(YEAR(FevDom1+27)=AnoCalendário,MONTH(FevDom1+27)=2),FevDom1+27,""))</f>
        <v>46808</v>
      </c>
      <c r="P11" s="32">
        <f>IF(DAY(FevDom1)=1,IF(AND(YEAR(FevDom1+21)=AnoCalendário,MONTH(FevDom1+21)=2),FevDom1+21,""),IF(AND(YEAR(FevDom1+28)=AnoCalendário,MONTH(FevDom1+28)=2),FevDom1+28,""))</f>
        <v>46809</v>
      </c>
      <c r="Q11" s="28"/>
      <c r="R11" s="32">
        <f>IF(DAY(MarDom1)=1,IF(AND(YEAR(MarDom1+15)=AnoCalendário,MONTH(MarDom1+15)=3),MarDom1+15,""),IF(AND(YEAR(MarDom1+22)=AnoCalendário,MONTH(MarDom1+22)=3),MarDom1+22,""))</f>
        <v>46831</v>
      </c>
      <c r="S11" s="32">
        <f>IF(DAY(MarDom1)=1,IF(AND(YEAR(MarDom1+16)=AnoCalendário,MONTH(MarDom1+16)=3),MarDom1+16,""),IF(AND(YEAR(MarDom1+23)=AnoCalendário,MONTH(MarDom1+23)=3),MarDom1+23,""))</f>
        <v>46832</v>
      </c>
      <c r="T11" s="32">
        <f>IF(DAY(MarDom1)=1,IF(AND(YEAR(MarDom1+17)=AnoCalendário,MONTH(MarDom1+17)=3),MarDom1+17,""),IF(AND(YEAR(MarDom1+24)=AnoCalendário,MONTH(MarDom1+24)=3),MarDom1+24,""))</f>
        <v>46833</v>
      </c>
      <c r="U11" s="32">
        <f>IF(DAY(MarDom1)=1,IF(AND(YEAR(MarDom1+18)=AnoCalendário,MONTH(MarDom1+18)=3),MarDom1+18,""),IF(AND(YEAR(MarDom1+25)=AnoCalendário,MONTH(MarDom1+25)=3),MarDom1+25,""))</f>
        <v>46834</v>
      </c>
      <c r="V11" s="32">
        <f>IF(DAY(MarDom1)=1,IF(AND(YEAR(MarDom1+19)=AnoCalendário,MONTH(MarDom1+19)=3),MarDom1+19,""),IF(AND(YEAR(MarDom1+26)=AnoCalendário,MONTH(MarDom1+26)=3),MarDom1+26,""))</f>
        <v>46835</v>
      </c>
      <c r="W11" s="32">
        <f>IF(DAY(MarDom1)=1,IF(AND(YEAR(MarDom1+20)=AnoCalendário,MONTH(MarDom1+20)=3),MarDom1+20,""),IF(AND(YEAR(MarDom1+27)=AnoCalendário,MONTH(MarDom1+27)=3),MarDom1+27,""))</f>
        <v>46836</v>
      </c>
      <c r="X11" s="32">
        <f>IF(DAY(MarDom1)=1,IF(AND(YEAR(MarDom1+21)=AnoCalendário,MONTH(MarDom1+21)=3),MarDom1+21,""),IF(AND(YEAR(MarDom1+28)=AnoCalendário,MONTH(MarDom1+28)=3),MarDom1+28,""))</f>
        <v>46837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46775</v>
      </c>
      <c r="C12" s="32">
        <f>IF(DAY(JanDom1)=1,IF(AND(YEAR(JanDom1+23)=AnoCalendário,MONTH(JanDom1+23)=1),JanDom1+23,""),IF(AND(YEAR(JanDom1+30)=AnoCalendário,MONTH(JanDom1+30)=1),JanDom1+30,""))</f>
        <v>46776</v>
      </c>
      <c r="D12" s="32">
        <f>IF(DAY(JanDom1)=1,IF(AND(YEAR(JanDom1+24)=AnoCalendário,MONTH(JanDom1+24)=1),JanDom1+24,""),IF(AND(YEAR(JanDom1+31)=AnoCalendário,MONTH(JanDom1+31)=1),JanDom1+31,""))</f>
        <v>46777</v>
      </c>
      <c r="E12" s="32">
        <f>IF(DAY(JanDom1)=1,IF(AND(YEAR(JanDom1+25)=AnoCalendário,MONTH(JanDom1+25)=1),JanDom1+25,""),IF(AND(YEAR(JanDom1+32)=AnoCalendário,MONTH(JanDom1+32)=1),JanDom1+32,""))</f>
        <v>46778</v>
      </c>
      <c r="F12" s="32">
        <f>IF(DAY(JanDom1)=1,IF(AND(YEAR(JanDom1+26)=AnoCalendário,MONTH(JanDom1+26)=1),JanDom1+26,""),IF(AND(YEAR(JanDom1+33)=AnoCalendário,MONTH(JanDom1+33)=1),JanDom1+33,""))</f>
        <v>46779</v>
      </c>
      <c r="G12" s="32">
        <f>IF(DAY(JanDom1)=1,IF(AND(YEAR(JanDom1+27)=AnoCalendário,MONTH(JanDom1+27)=1),JanDom1+27,""),IF(AND(YEAR(JanDom1+34)=AnoCalendário,MONTH(JanDom1+34)=1),JanDom1+34,""))</f>
        <v>46780</v>
      </c>
      <c r="H12" s="32">
        <f>IF(DAY(JanDom1)=1,IF(AND(YEAR(JanDom1+28)=AnoCalendário,MONTH(JanDom1+28)=1),JanDom1+28,""),IF(AND(YEAR(JanDom1+35)=AnoCalendário,MONTH(JanDom1+35)=1),JanDom1+35,""))</f>
        <v>46781</v>
      </c>
      <c r="I12" s="28"/>
      <c r="J12" s="32">
        <f>IF(DAY(FevDom1)=1,IF(AND(YEAR(FevDom1+22)=AnoCalendário,MONTH(FevDom1+22)=2),FevDom1+22,""),IF(AND(YEAR(FevDom1+29)=AnoCalendário,MONTH(FevDom1+29)=2),FevDom1+29,""))</f>
        <v>46810</v>
      </c>
      <c r="K12" s="32">
        <f>IF(DAY(FevDom1)=1,IF(AND(YEAR(FevDom1+23)=AnoCalendário,MONTH(FevDom1+23)=2),FevDom1+23,""),IF(AND(YEAR(FevDom1+30)=AnoCalendário,MONTH(FevDom1+30)=2),FevDom1+30,""))</f>
        <v>46811</v>
      </c>
      <c r="L12" s="32">
        <f>IF(DAY(FevDom1)=1,IF(AND(YEAR(FevDom1+24)=AnoCalendário,MONTH(FevDom1+24)=2),FevDom1+24,""),IF(AND(YEAR(FevDom1+31)=AnoCalendário,MONTH(FevDom1+31)=2),FevDom1+31,""))</f>
        <v>46812</v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46838</v>
      </c>
      <c r="S12" s="32">
        <f>IF(DAY(MarDom1)=1,IF(AND(YEAR(MarDom1+23)=AnoCalendário,MONTH(MarDom1+23)=3),MarDom1+23,""),IF(AND(YEAR(MarDom1+30)=AnoCalendário,MONTH(MarDom1+30)=3),MarDom1+30,""))</f>
        <v>46839</v>
      </c>
      <c r="T12" s="32">
        <f>IF(DAY(MarDom1)=1,IF(AND(YEAR(MarDom1+24)=AnoCalendário,MONTH(MarDom1+24)=3),MarDom1+24,""),IF(AND(YEAR(MarDom1+31)=AnoCalendário,MONTH(MarDom1+31)=3),MarDom1+31,""))</f>
        <v>46840</v>
      </c>
      <c r="U12" s="32">
        <f>IF(DAY(MarDom1)=1,IF(AND(YEAR(MarDom1+25)=AnoCalendário,MONTH(MarDom1+25)=3),MarDom1+25,""),IF(AND(YEAR(MarDom1+32)=AnoCalendário,MONTH(MarDom1+32)=3),MarDom1+32,""))</f>
        <v>46841</v>
      </c>
      <c r="V12" s="32">
        <f>IF(DAY(MarDom1)=1,IF(AND(YEAR(MarDom1+26)=AnoCalendário,MONTH(MarDom1+26)=3),MarDom1+26,""),IF(AND(YEAR(MarDom1+33)=AnoCalendário,MONTH(MarDom1+33)=3),MarDom1+33,""))</f>
        <v>46842</v>
      </c>
      <c r="W12" s="32">
        <f>IF(DAY(MarDom1)=1,IF(AND(YEAR(MarDom1+27)=AnoCalendário,MONTH(MarDom1+27)=3),MarDom1+27,""),IF(AND(YEAR(MarDom1+34)=AnoCalendário,MONTH(MarDom1+34)=3),MarDom1+34,""))</f>
        <v>46843</v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>
        <f>IF(DAY(JanDom1)=1,IF(AND(YEAR(JanDom1+29)=AnoCalendário,MONTH(JanDom1+29)=1),JanDom1+29,""),IF(AND(YEAR(JanDom1+36)=AnoCalendário,MONTH(JanDom1+36)=1),JanDom1+36,""))</f>
        <v>46782</v>
      </c>
      <c r="C13" s="32">
        <f>IF(DAY(JanDom1)=1,IF(AND(YEAR(JanDom1+30)=AnoCalendário,MONTH(JanDom1+30)=1),JanDom1+30,""),IF(AND(YEAR(JanDom1+37)=AnoCalendário,MONTH(JanDom1+37)=1),JanDom1+37,""))</f>
        <v>46783</v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 t="str">
        <f>IF(DAY(AbrDom1)=1,"",IF(AND(YEAR(AbrDom1+5)=AnoCalendário,MONTH(AbrDom1+5)=4),AbrDom1+5,""))</f>
        <v/>
      </c>
      <c r="G17" s="32" t="str">
        <f>IF(DAY(AbrDom1)=1,"",IF(AND(YEAR(AbrDom1+6)=AnoCalendário,MONTH(AbrDom1+6)=4),AbrDom1+6,""))</f>
        <v/>
      </c>
      <c r="H17" s="34">
        <f>IF(DAY(AbrDom1)=1,IF(AND(YEAR(AbrDom1)=AnoCalendário,MONTH(AbrDom1)=4),AbrDom1,""),IF(AND(YEAR(AbrDom1+7)=AnoCalendário,MONTH(AbrDom1+7)=4),AbrDom1+7,""))</f>
        <v>46844</v>
      </c>
      <c r="I17" s="28"/>
      <c r="J17" s="33" t="str">
        <f>IF(DAY(MaiDom1)=1,"",IF(AND(YEAR(MaiDom1+1)=AnoCalendário,MONTH(MaiDom1+1)=5),MaiDom1+1,""))</f>
        <v/>
      </c>
      <c r="K17" s="32">
        <f>IF(DAY(MaiDom1)=1,"",IF(AND(YEAR(MaiDom1+2)=AnoCalendário,MONTH(MaiDom1+2)=5),MaiDom1+2,""))</f>
        <v>46874</v>
      </c>
      <c r="L17" s="32">
        <f>IF(DAY(MaiDom1)=1,"",IF(AND(YEAR(MaiDom1+3)=AnoCalendário,MONTH(MaiDom1+3)=5),MaiDom1+3,""))</f>
        <v>46875</v>
      </c>
      <c r="M17" s="32">
        <f>IF(DAY(MaiDom1)=1,"",IF(AND(YEAR(MaiDom1+4)=AnoCalendário,MONTH(MaiDom1+4)=5),MaiDom1+4,""))</f>
        <v>46876</v>
      </c>
      <c r="N17" s="32">
        <f>IF(DAY(MaiDom1)=1,"",IF(AND(YEAR(MaiDom1+5)=AnoCalendário,MONTH(MaiDom1+5)=5),MaiDom1+5,""))</f>
        <v>46877</v>
      </c>
      <c r="O17" s="32">
        <f>IF(DAY(MaiDom1)=1,"",IF(AND(YEAR(MaiDom1+6)=AnoCalendário,MONTH(MaiDom1+6)=5),MaiDom1+6,""))</f>
        <v>46878</v>
      </c>
      <c r="P17" s="34">
        <f>IF(DAY(MaiDom1)=1,IF(AND(YEAR(MaiDom1)=AnoCalendário,MONTH(MaiDom1)=5),MaiDom1,""),IF(AND(YEAR(MaiDom1+7)=AnoCalendário,MONTH(MaiDom1+7)=5),MaiDom1+7,""))</f>
        <v>46879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>
        <f>IF(DAY(JunDom1)=1,"",IF(AND(YEAR(JunDom1+5)=AnoCalendário,MONTH(JunDom1+5)=6),JunDom1+5,""))</f>
        <v>46905</v>
      </c>
      <c r="W17" s="32">
        <f>IF(DAY(JunDom1)=1,"",IF(AND(YEAR(JunDom1+6)=AnoCalendário,MONTH(JunDom1+6)=6),JunDom1+6,""))</f>
        <v>46906</v>
      </c>
      <c r="X17" s="34">
        <f>IF(DAY(JunDom1)=1,IF(AND(YEAR(JunDom1)=AnoCalendário,MONTH(JunDom1)=6),JunDom1,""),IF(AND(YEAR(JunDom1+7)=AnoCalendário,MONTH(JunDom1+7)=6),JunDom1+7,""))</f>
        <v>46907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46845</v>
      </c>
      <c r="C18" s="32">
        <f>IF(DAY(AbrDom1)=1,IF(AND(YEAR(AbrDom1+2)=AnoCalendário,MONTH(AbrDom1+2)=4),AbrDom1+2,""),IF(AND(YEAR(AbrDom1+9)=AnoCalendário,MONTH(AbrDom1+9)=4),AbrDom1+9,""))</f>
        <v>46846</v>
      </c>
      <c r="D18" s="32">
        <f>IF(DAY(AbrDom1)=1,IF(AND(YEAR(AbrDom1+3)=AnoCalendário,MONTH(AbrDom1+3)=4),AbrDom1+3,""),IF(AND(YEAR(AbrDom1+10)=AnoCalendário,MONTH(AbrDom1+10)=4),AbrDom1+10,""))</f>
        <v>46847</v>
      </c>
      <c r="E18" s="32">
        <f>IF(DAY(AbrDom1)=1,IF(AND(YEAR(AbrDom1+4)=AnoCalendário,MONTH(AbrDom1+4)=4),AbrDom1+4,""),IF(AND(YEAR(AbrDom1+11)=AnoCalendário,MONTH(AbrDom1+11)=4),AbrDom1+11,""))</f>
        <v>46848</v>
      </c>
      <c r="F18" s="32">
        <f>IF(DAY(AbrDom1)=1,IF(AND(YEAR(AbrDom1+5)=AnoCalendário,MONTH(AbrDom1+5)=4),AbrDom1+5,""),IF(AND(YEAR(AbrDom1+12)=AnoCalendário,MONTH(AbrDom1+12)=4),AbrDom1+12,""))</f>
        <v>46849</v>
      </c>
      <c r="G18" s="32">
        <f>IF(DAY(AbrDom1)=1,IF(AND(YEAR(AbrDom1+6)=AnoCalendário,MONTH(AbrDom1+6)=4),AbrDom1+6,""),IF(AND(YEAR(AbrDom1+13)=AnoCalendário,MONTH(AbrDom1+13)=4),AbrDom1+13,""))</f>
        <v>46850</v>
      </c>
      <c r="H18" s="34">
        <f>IF(DAY(AbrDom1)=1,IF(AND(YEAR(AbrDom1+7)=AnoCalendário,MONTH(AbrDom1+7)=4),AbrDom1+7,""),IF(AND(YEAR(AbrDom1+14)=AnoCalendário,MONTH(AbrDom1+14)=4),AbrDom1+14,""))</f>
        <v>46851</v>
      </c>
      <c r="I18" s="28"/>
      <c r="J18" s="33">
        <f>IF(DAY(MaiDom1)=1,IF(AND(YEAR(MaiDom1+1)=AnoCalendário,MONTH(MaiDom1+1)=5),MaiDom1+1,""),IF(AND(YEAR(MaiDom1+8)=AnoCalendário,MONTH(MaiDom1+8)=5),MaiDom1+8,""))</f>
        <v>46880</v>
      </c>
      <c r="K18" s="32">
        <f>IF(DAY(MaiDom1)=1,IF(AND(YEAR(MaiDom1+2)=AnoCalendário,MONTH(MaiDom1+2)=5),MaiDom1+2,""),IF(AND(YEAR(MaiDom1+9)=AnoCalendário,MONTH(MaiDom1+9)=5),MaiDom1+9,""))</f>
        <v>46881</v>
      </c>
      <c r="L18" s="32">
        <f>IF(DAY(MaiDom1)=1,IF(AND(YEAR(MaiDom1+3)=AnoCalendário,MONTH(MaiDom1+3)=5),MaiDom1+3,""),IF(AND(YEAR(MaiDom1+10)=AnoCalendário,MONTH(MaiDom1+10)=5),MaiDom1+10,""))</f>
        <v>46882</v>
      </c>
      <c r="M18" s="32">
        <f>IF(DAY(MaiDom1)=1,IF(AND(YEAR(MaiDom1+4)=AnoCalendário,MONTH(MaiDom1+4)=5),MaiDom1+4,""),IF(AND(YEAR(MaiDom1+11)=AnoCalendário,MONTH(MaiDom1+11)=5),MaiDom1+11,""))</f>
        <v>46883</v>
      </c>
      <c r="N18" s="32">
        <f>IF(DAY(MaiDom1)=1,IF(AND(YEAR(MaiDom1+5)=AnoCalendário,MONTH(MaiDom1+5)=5),MaiDom1+5,""),IF(AND(YEAR(MaiDom1+12)=AnoCalendário,MONTH(MaiDom1+12)=5),MaiDom1+12,""))</f>
        <v>46884</v>
      </c>
      <c r="O18" s="32">
        <f>IF(DAY(MaiDom1)=1,IF(AND(YEAR(MaiDom1+6)=AnoCalendário,MONTH(MaiDom1+6)=5),MaiDom1+6,""),IF(AND(YEAR(MaiDom1+13)=AnoCalendário,MONTH(MaiDom1+13)=5),MaiDom1+13,""))</f>
        <v>46885</v>
      </c>
      <c r="P18" s="34">
        <f>IF(DAY(MaiDom1)=1,IF(AND(YEAR(MaiDom1+7)=AnoCalendário,MONTH(MaiDom1+7)=5),MaiDom1+7,""),IF(AND(YEAR(MaiDom1+14)=AnoCalendário,MONTH(MaiDom1+14)=5),MaiDom1+14,""))</f>
        <v>46886</v>
      </c>
      <c r="Q18" s="28"/>
      <c r="R18" s="33">
        <f>IF(DAY(JunDom1)=1,IF(AND(YEAR(JunDom1+1)=AnoCalendário,MONTH(JunDom1+1)=6),JunDom1+1,""),IF(AND(YEAR(JunDom1+8)=AnoCalendário,MONTH(JunDom1+8)=6),JunDom1+8,""))</f>
        <v>46908</v>
      </c>
      <c r="S18" s="32">
        <f>IF(DAY(JunDom1)=1,IF(AND(YEAR(JunDom1+2)=AnoCalendário,MONTH(JunDom1+2)=6),JunDom1+2,""),IF(AND(YEAR(JunDom1+9)=AnoCalendário,MONTH(JunDom1+9)=6),JunDom1+9,""))</f>
        <v>46909</v>
      </c>
      <c r="T18" s="32">
        <f>IF(DAY(JunDom1)=1,IF(AND(YEAR(JunDom1+3)=AnoCalendário,MONTH(JunDom1+3)=6),JunDom1+3,""),IF(AND(YEAR(JunDom1+10)=AnoCalendário,MONTH(JunDom1+10)=6),JunDom1+10,""))</f>
        <v>46910</v>
      </c>
      <c r="U18" s="32">
        <f>IF(DAY(JunDom1)=1,IF(AND(YEAR(JunDom1+4)=AnoCalendário,MONTH(JunDom1+4)=6),JunDom1+4,""),IF(AND(YEAR(JunDom1+11)=AnoCalendário,MONTH(JunDom1+11)=6),JunDom1+11,""))</f>
        <v>46911</v>
      </c>
      <c r="V18" s="32">
        <f>IF(DAY(JunDom1)=1,IF(AND(YEAR(JunDom1+5)=AnoCalendário,MONTH(JunDom1+5)=6),JunDom1+5,""),IF(AND(YEAR(JunDom1+12)=AnoCalendário,MONTH(JunDom1+12)=6),JunDom1+12,""))</f>
        <v>46912</v>
      </c>
      <c r="W18" s="32">
        <f>IF(DAY(JunDom1)=1,IF(AND(YEAR(JunDom1+6)=AnoCalendário,MONTH(JunDom1+6)=6),JunDom1+6,""),IF(AND(YEAR(JunDom1+13)=AnoCalendário,MONTH(JunDom1+13)=6),JunDom1+13,""))</f>
        <v>46913</v>
      </c>
      <c r="X18" s="34">
        <f>IF(DAY(JunDom1)=1,IF(AND(YEAR(JunDom1+7)=AnoCalendário,MONTH(JunDom1+7)=6),JunDom1+7,""),IF(AND(YEAR(JunDom1+14)=AnoCalendário,MONTH(JunDom1+14)=6),JunDom1+14,""))</f>
        <v>46914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46852</v>
      </c>
      <c r="C19" s="32">
        <f>IF(DAY(AbrDom1)=1,IF(AND(YEAR(AbrDom1+9)=AnoCalendário,MONTH(AbrDom1+9)=4),AbrDom1+9,""),IF(AND(YEAR(AbrDom1+16)=AnoCalendário,MONTH(AbrDom1+16)=4),AbrDom1+16,""))</f>
        <v>46853</v>
      </c>
      <c r="D19" s="32">
        <f>IF(DAY(AbrDom1)=1,IF(AND(YEAR(AbrDom1+10)=AnoCalendário,MONTH(AbrDom1+10)=4),AbrDom1+10,""),IF(AND(YEAR(AbrDom1+17)=AnoCalendário,MONTH(AbrDom1+17)=4),AbrDom1+17,""))</f>
        <v>46854</v>
      </c>
      <c r="E19" s="32">
        <f>IF(DAY(AbrDom1)=1,IF(AND(YEAR(AbrDom1+11)=AnoCalendário,MONTH(AbrDom1+11)=4),AbrDom1+11,""),IF(AND(YEAR(AbrDom1+18)=AnoCalendário,MONTH(AbrDom1+18)=4),AbrDom1+18,""))</f>
        <v>46855</v>
      </c>
      <c r="F19" s="32">
        <f>IF(DAY(AbrDom1)=1,IF(AND(YEAR(AbrDom1+12)=AnoCalendário,MONTH(AbrDom1+12)=4),AbrDom1+12,""),IF(AND(YEAR(AbrDom1+19)=AnoCalendário,MONTH(AbrDom1+19)=4),AbrDom1+19,""))</f>
        <v>46856</v>
      </c>
      <c r="G19" s="32">
        <f>IF(DAY(AbrDom1)=1,IF(AND(YEAR(AbrDom1+13)=AnoCalendário,MONTH(AbrDom1+13)=4),AbrDom1+13,""),IF(AND(YEAR(AbrDom1+20)=AnoCalendário,MONTH(AbrDom1+20)=4),AbrDom1+20,""))</f>
        <v>46857</v>
      </c>
      <c r="H19" s="34">
        <f>IF(DAY(AbrDom1)=1,IF(AND(YEAR(AbrDom1+14)=AnoCalendário,MONTH(AbrDom1+14)=4),AbrDom1+14,""),IF(AND(YEAR(AbrDom1+21)=AnoCalendário,MONTH(AbrDom1+21)=4),AbrDom1+21,""))</f>
        <v>46858</v>
      </c>
      <c r="I19" s="28"/>
      <c r="J19" s="33">
        <f>IF(DAY(MaiDom1)=1,IF(AND(YEAR(MaiDom1+8)=AnoCalendário,MONTH(MaiDom1+8)=5),MaiDom1+8,""),IF(AND(YEAR(MaiDom1+15)=AnoCalendário,MONTH(MaiDom1+15)=5),MaiDom1+15,""))</f>
        <v>46887</v>
      </c>
      <c r="K19" s="32">
        <f>IF(DAY(MaiDom1)=1,IF(AND(YEAR(MaiDom1+9)=AnoCalendário,MONTH(MaiDom1+9)=5),MaiDom1+9,""),IF(AND(YEAR(MaiDom1+16)=AnoCalendário,MONTH(MaiDom1+16)=5),MaiDom1+16,""))</f>
        <v>46888</v>
      </c>
      <c r="L19" s="32">
        <f>IF(DAY(MaiDom1)=1,IF(AND(YEAR(MaiDom1+10)=AnoCalendário,MONTH(MaiDom1+10)=5),MaiDom1+10,""),IF(AND(YEAR(MaiDom1+17)=AnoCalendário,MONTH(MaiDom1+17)=5),MaiDom1+17,""))</f>
        <v>46889</v>
      </c>
      <c r="M19" s="32">
        <f>IF(DAY(MaiDom1)=1,IF(AND(YEAR(MaiDom1+11)=AnoCalendário,MONTH(MaiDom1+11)=5),MaiDom1+11,""),IF(AND(YEAR(MaiDom1+18)=AnoCalendário,MONTH(MaiDom1+18)=5),MaiDom1+18,""))</f>
        <v>46890</v>
      </c>
      <c r="N19" s="32">
        <f>IF(DAY(MaiDom1)=1,IF(AND(YEAR(MaiDom1+12)=AnoCalendário,MONTH(MaiDom1+12)=5),MaiDom1+12,""),IF(AND(YEAR(MaiDom1+19)=AnoCalendário,MONTH(MaiDom1+19)=5),MaiDom1+19,""))</f>
        <v>46891</v>
      </c>
      <c r="O19" s="32">
        <f>IF(DAY(MaiDom1)=1,IF(AND(YEAR(MaiDom1+13)=AnoCalendário,MONTH(MaiDom1+13)=5),MaiDom1+13,""),IF(AND(YEAR(MaiDom1+20)=AnoCalendário,MONTH(MaiDom1+20)=5),MaiDom1+20,""))</f>
        <v>46892</v>
      </c>
      <c r="P19" s="34">
        <f>IF(DAY(MaiDom1)=1,IF(AND(YEAR(MaiDom1+14)=AnoCalendário,MONTH(MaiDom1+14)=5),MaiDom1+14,""),IF(AND(YEAR(MaiDom1+21)=AnoCalendário,MONTH(MaiDom1+21)=5),MaiDom1+21,""))</f>
        <v>46893</v>
      </c>
      <c r="Q19" s="28"/>
      <c r="R19" s="33">
        <f>IF(DAY(JunDom1)=1,IF(AND(YEAR(JunDom1+8)=AnoCalendário,MONTH(JunDom1+8)=6),JunDom1+8,""),IF(AND(YEAR(JunDom1+15)=AnoCalendário,MONTH(JunDom1+15)=6),JunDom1+15,""))</f>
        <v>46915</v>
      </c>
      <c r="S19" s="32">
        <f>IF(DAY(JunDom1)=1,IF(AND(YEAR(JunDom1+9)=AnoCalendário,MONTH(JunDom1+9)=6),JunDom1+9,""),IF(AND(YEAR(JunDom1+16)=AnoCalendário,MONTH(JunDom1+16)=6),JunDom1+16,""))</f>
        <v>46916</v>
      </c>
      <c r="T19" s="32">
        <f>IF(DAY(JunDom1)=1,IF(AND(YEAR(JunDom1+10)=AnoCalendário,MONTH(JunDom1+10)=6),JunDom1+10,""),IF(AND(YEAR(JunDom1+17)=AnoCalendário,MONTH(JunDom1+17)=6),JunDom1+17,""))</f>
        <v>46917</v>
      </c>
      <c r="U19" s="32">
        <f>IF(DAY(JunDom1)=1,IF(AND(YEAR(JunDom1+11)=AnoCalendário,MONTH(JunDom1+11)=6),JunDom1+11,""),IF(AND(YEAR(JunDom1+18)=AnoCalendário,MONTH(JunDom1+18)=6),JunDom1+18,""))</f>
        <v>46918</v>
      </c>
      <c r="V19" s="32">
        <f>IF(DAY(JunDom1)=1,IF(AND(YEAR(JunDom1+12)=AnoCalendário,MONTH(JunDom1+12)=6),JunDom1+12,""),IF(AND(YEAR(JunDom1+19)=AnoCalendário,MONTH(JunDom1+19)=6),JunDom1+19,""))</f>
        <v>46919</v>
      </c>
      <c r="W19" s="32">
        <f>IF(DAY(JunDom1)=1,IF(AND(YEAR(JunDom1+13)=AnoCalendário,MONTH(JunDom1+13)=6),JunDom1+13,""),IF(AND(YEAR(JunDom1+20)=AnoCalendário,MONTH(JunDom1+20)=6),JunDom1+20,""))</f>
        <v>46920</v>
      </c>
      <c r="X19" s="34">
        <f>IF(DAY(JunDom1)=1,IF(AND(YEAR(JunDom1+14)=AnoCalendário,MONTH(JunDom1+14)=6),JunDom1+14,""),IF(AND(YEAR(JunDom1+21)=AnoCalendário,MONTH(JunDom1+21)=6),JunDom1+21,""))</f>
        <v>46921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46859</v>
      </c>
      <c r="C20" s="32">
        <f>IF(DAY(AbrDom1)=1,IF(AND(YEAR(AbrDom1+16)=AnoCalendário,MONTH(AbrDom1+16)=4),AbrDom1+16,""),IF(AND(YEAR(AbrDom1+23)=AnoCalendário,MONTH(AbrDom1+23)=4),AbrDom1+23,""))</f>
        <v>46860</v>
      </c>
      <c r="D20" s="32">
        <f>IF(DAY(AbrDom1)=1,IF(AND(YEAR(AbrDom1+17)=AnoCalendário,MONTH(AbrDom1+17)=4),AbrDom1+17,""),IF(AND(YEAR(AbrDom1+24)=AnoCalendário,MONTH(AbrDom1+24)=4),AbrDom1+24,""))</f>
        <v>46861</v>
      </c>
      <c r="E20" s="32">
        <f>IF(DAY(AbrDom1)=1,IF(AND(YEAR(AbrDom1+18)=AnoCalendário,MONTH(AbrDom1+18)=4),AbrDom1+18,""),IF(AND(YEAR(AbrDom1+25)=AnoCalendário,MONTH(AbrDom1+25)=4),AbrDom1+25,""))</f>
        <v>46862</v>
      </c>
      <c r="F20" s="32">
        <f>IF(DAY(AbrDom1)=1,IF(AND(YEAR(AbrDom1+19)=AnoCalendário,MONTH(AbrDom1+19)=4),AbrDom1+19,""),IF(AND(YEAR(AbrDom1+26)=AnoCalendário,MONTH(AbrDom1+26)=4),AbrDom1+26,""))</f>
        <v>46863</v>
      </c>
      <c r="G20" s="32">
        <f>IF(DAY(AbrDom1)=1,IF(AND(YEAR(AbrDom1+20)=AnoCalendário,MONTH(AbrDom1+20)=4),AbrDom1+20,""),IF(AND(YEAR(AbrDom1+27)=AnoCalendário,MONTH(AbrDom1+27)=4),AbrDom1+27,""))</f>
        <v>46864</v>
      </c>
      <c r="H20" s="34">
        <f>IF(DAY(AbrDom1)=1,IF(AND(YEAR(AbrDom1+21)=AnoCalendário,MONTH(AbrDom1+21)=4),AbrDom1+21,""),IF(AND(YEAR(AbrDom1+28)=AnoCalendário,MONTH(AbrDom1+28)=4),AbrDom1+28,""))</f>
        <v>46865</v>
      </c>
      <c r="I20" s="28"/>
      <c r="J20" s="33">
        <f>IF(DAY(MaiDom1)=1,IF(AND(YEAR(MaiDom1+15)=AnoCalendário,MONTH(MaiDom1+15)=5),MaiDom1+15,""),IF(AND(YEAR(MaiDom1+22)=AnoCalendário,MONTH(MaiDom1+22)=5),MaiDom1+22,""))</f>
        <v>46894</v>
      </c>
      <c r="K20" s="32">
        <f>IF(DAY(MaiDom1)=1,IF(AND(YEAR(MaiDom1+16)=AnoCalendário,MONTH(MaiDom1+16)=5),MaiDom1+16,""),IF(AND(YEAR(MaiDom1+23)=AnoCalendário,MONTH(MaiDom1+23)=5),MaiDom1+23,""))</f>
        <v>46895</v>
      </c>
      <c r="L20" s="32">
        <f>IF(DAY(MaiDom1)=1,IF(AND(YEAR(MaiDom1+17)=AnoCalendário,MONTH(MaiDom1+17)=5),MaiDom1+17,""),IF(AND(YEAR(MaiDom1+24)=AnoCalendário,MONTH(MaiDom1+24)=5),MaiDom1+24,""))</f>
        <v>46896</v>
      </c>
      <c r="M20" s="32">
        <f>IF(DAY(MaiDom1)=1,IF(AND(YEAR(MaiDom1+18)=AnoCalendário,MONTH(MaiDom1+18)=5),MaiDom1+18,""),IF(AND(YEAR(MaiDom1+25)=AnoCalendário,MONTH(MaiDom1+25)=5),MaiDom1+25,""))</f>
        <v>46897</v>
      </c>
      <c r="N20" s="32">
        <f>IF(DAY(MaiDom1)=1,IF(AND(YEAR(MaiDom1+19)=AnoCalendário,MONTH(MaiDom1+19)=5),MaiDom1+19,""),IF(AND(YEAR(MaiDom1+26)=AnoCalendário,MONTH(MaiDom1+26)=5),MaiDom1+26,""))</f>
        <v>46898</v>
      </c>
      <c r="O20" s="32">
        <f>IF(DAY(MaiDom1)=1,IF(AND(YEAR(MaiDom1+20)=AnoCalendário,MONTH(MaiDom1+20)=5),MaiDom1+20,""),IF(AND(YEAR(MaiDom1+27)=AnoCalendário,MONTH(MaiDom1+27)=5),MaiDom1+27,""))</f>
        <v>46899</v>
      </c>
      <c r="P20" s="34">
        <f>IF(DAY(MaiDom1)=1,IF(AND(YEAR(MaiDom1+21)=AnoCalendário,MONTH(MaiDom1+21)=5),MaiDom1+21,""),IF(AND(YEAR(MaiDom1+28)=AnoCalendário,MONTH(MaiDom1+28)=5),MaiDom1+28,""))</f>
        <v>46900</v>
      </c>
      <c r="Q20" s="28"/>
      <c r="R20" s="33">
        <f>IF(DAY(JunDom1)=1,IF(AND(YEAR(JunDom1+15)=AnoCalendário,MONTH(JunDom1+15)=6),JunDom1+15,""),IF(AND(YEAR(JunDom1+22)=AnoCalendário,MONTH(JunDom1+22)=6),JunDom1+22,""))</f>
        <v>46922</v>
      </c>
      <c r="S20" s="32">
        <f>IF(DAY(JunDom1)=1,IF(AND(YEAR(JunDom1+16)=AnoCalendário,MONTH(JunDom1+16)=6),JunDom1+16,""),IF(AND(YEAR(JunDom1+23)=AnoCalendário,MONTH(JunDom1+23)=6),JunDom1+23,""))</f>
        <v>46923</v>
      </c>
      <c r="T20" s="32">
        <f>IF(DAY(JunDom1)=1,IF(AND(YEAR(JunDom1+17)=AnoCalendário,MONTH(JunDom1+17)=6),JunDom1+17,""),IF(AND(YEAR(JunDom1+24)=AnoCalendário,MONTH(JunDom1+24)=6),JunDom1+24,""))</f>
        <v>46924</v>
      </c>
      <c r="U20" s="32">
        <f>IF(DAY(JunDom1)=1,IF(AND(YEAR(JunDom1+18)=AnoCalendário,MONTH(JunDom1+18)=6),JunDom1+18,""),IF(AND(YEAR(JunDom1+25)=AnoCalendário,MONTH(JunDom1+25)=6),JunDom1+25,""))</f>
        <v>46925</v>
      </c>
      <c r="V20" s="32">
        <f>IF(DAY(JunDom1)=1,IF(AND(YEAR(JunDom1+19)=AnoCalendário,MONTH(JunDom1+19)=6),JunDom1+19,""),IF(AND(YEAR(JunDom1+26)=AnoCalendário,MONTH(JunDom1+26)=6),JunDom1+26,""))</f>
        <v>46926</v>
      </c>
      <c r="W20" s="32">
        <f>IF(DAY(JunDom1)=1,IF(AND(YEAR(JunDom1+20)=AnoCalendário,MONTH(JunDom1+20)=6),JunDom1+20,""),IF(AND(YEAR(JunDom1+27)=AnoCalendário,MONTH(JunDom1+27)=6),JunDom1+27,""))</f>
        <v>46927</v>
      </c>
      <c r="X20" s="34">
        <f>IF(DAY(JunDom1)=1,IF(AND(YEAR(JunDom1+21)=AnoCalendário,MONTH(JunDom1+21)=6),JunDom1+21,""),IF(AND(YEAR(JunDom1+28)=AnoCalendário,MONTH(JunDom1+28)=6),JunDom1+28,""))</f>
        <v>46928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46866</v>
      </c>
      <c r="C21" s="32">
        <f>IF(DAY(AbrDom1)=1,IF(AND(YEAR(AbrDom1+23)=AnoCalendário,MONTH(AbrDom1+23)=4),AbrDom1+23,""),IF(AND(YEAR(AbrDom1+30)=AnoCalendário,MONTH(AbrDom1+30)=4),AbrDom1+30,""))</f>
        <v>46867</v>
      </c>
      <c r="D21" s="32">
        <f>IF(DAY(AbrDom1)=1,IF(AND(YEAR(AbrDom1+24)=AnoCalendário,MONTH(AbrDom1+24)=4),AbrDom1+24,""),IF(AND(YEAR(AbrDom1+31)=AnoCalendário,MONTH(AbrDom1+31)=4),AbrDom1+31,""))</f>
        <v>46868</v>
      </c>
      <c r="E21" s="32">
        <f>IF(DAY(AbrDom1)=1,IF(AND(YEAR(AbrDom1+25)=AnoCalendário,MONTH(AbrDom1+25)=4),AbrDom1+25,""),IF(AND(YEAR(AbrDom1+32)=AnoCalendário,MONTH(AbrDom1+32)=4),AbrDom1+32,""))</f>
        <v>46869</v>
      </c>
      <c r="F21" s="32">
        <f>IF(DAY(AbrDom1)=1,IF(AND(YEAR(AbrDom1+26)=AnoCalendário,MONTH(AbrDom1+26)=4),AbrDom1+26,""),IF(AND(YEAR(AbrDom1+33)=AnoCalendário,MONTH(AbrDom1+33)=4),AbrDom1+33,""))</f>
        <v>46870</v>
      </c>
      <c r="G21" s="32">
        <f>IF(DAY(AbrDom1)=1,IF(AND(YEAR(AbrDom1+27)=AnoCalendário,MONTH(AbrDom1+27)=4),AbrDom1+27,""),IF(AND(YEAR(AbrDom1+34)=AnoCalendário,MONTH(AbrDom1+34)=4),AbrDom1+34,""))</f>
        <v>46871</v>
      </c>
      <c r="H21" s="34">
        <f>IF(DAY(AbrDom1)=1,IF(AND(YEAR(AbrDom1+28)=AnoCalendário,MONTH(AbrDom1+28)=4),AbrDom1+28,""),IF(AND(YEAR(AbrDom1+35)=AnoCalendário,MONTH(AbrDom1+35)=4),AbrDom1+35,""))</f>
        <v>46872</v>
      </c>
      <c r="I21" s="28"/>
      <c r="J21" s="33">
        <f>IF(DAY(MaiDom1)=1,IF(AND(YEAR(MaiDom1+22)=AnoCalendário,MONTH(MaiDom1+22)=5),MaiDom1+22,""),IF(AND(YEAR(MaiDom1+29)=AnoCalendário,MONTH(MaiDom1+29)=5),MaiDom1+29,""))</f>
        <v>46901</v>
      </c>
      <c r="K21" s="32">
        <f>IF(DAY(MaiDom1)=1,IF(AND(YEAR(MaiDom1+23)=AnoCalendário,MONTH(MaiDom1+23)=5),MaiDom1+23,""),IF(AND(YEAR(MaiDom1+30)=AnoCalendário,MONTH(MaiDom1+30)=5),MaiDom1+30,""))</f>
        <v>46902</v>
      </c>
      <c r="L21" s="32">
        <f>IF(DAY(MaiDom1)=1,IF(AND(YEAR(MaiDom1+24)=AnoCalendário,MONTH(MaiDom1+24)=5),MaiDom1+24,""),IF(AND(YEAR(MaiDom1+31)=AnoCalendário,MONTH(MaiDom1+31)=5),MaiDom1+31,""))</f>
        <v>46903</v>
      </c>
      <c r="M21" s="32">
        <f>IF(DAY(MaiDom1)=1,IF(AND(YEAR(MaiDom1+25)=AnoCalendário,MONTH(MaiDom1+25)=5),MaiDom1+25,""),IF(AND(YEAR(MaiDom1+32)=AnoCalendário,MONTH(MaiDom1+32)=5),MaiDom1+32,""))</f>
        <v>46904</v>
      </c>
      <c r="N21" s="32" t="str">
        <f>IF(DAY(MaiDom1)=1,IF(AND(YEAR(MaiDom1+26)=AnoCalendário,MONTH(MaiDom1+26)=5),MaiDom1+26,""),IF(AND(YEAR(MaiDom1+33)=AnoCalendário,MONTH(MaiDom1+33)=5),MaiDom1+33,""))</f>
        <v/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46929</v>
      </c>
      <c r="S21" s="32">
        <f>IF(DAY(JunDom1)=1,IF(AND(YEAR(JunDom1+23)=AnoCalendário,MONTH(JunDom1+23)=6),JunDom1+23,""),IF(AND(YEAR(JunDom1+30)=AnoCalendário,MONTH(JunDom1+30)=6),JunDom1+30,""))</f>
        <v>46930</v>
      </c>
      <c r="T21" s="32">
        <f>IF(DAY(JunDom1)=1,IF(AND(YEAR(JunDom1+24)=AnoCalendário,MONTH(JunDom1+24)=6),JunDom1+24,""),IF(AND(YEAR(JunDom1+31)=AnoCalendário,MONTH(JunDom1+31)=6),JunDom1+31,""))</f>
        <v>46931</v>
      </c>
      <c r="U21" s="32">
        <f>IF(DAY(JunDom1)=1,IF(AND(YEAR(JunDom1+25)=AnoCalendário,MONTH(JunDom1+25)=6),JunDom1+25,""),IF(AND(YEAR(JunDom1+32)=AnoCalendário,MONTH(JunDom1+32)=6),JunDom1+32,""))</f>
        <v>46932</v>
      </c>
      <c r="V21" s="32">
        <f>IF(DAY(JunDom1)=1,IF(AND(YEAR(JunDom1+26)=AnoCalendário,MONTH(JunDom1+26)=6),JunDom1+26,""),IF(AND(YEAR(JunDom1+33)=AnoCalendário,MONTH(JunDom1+33)=6),JunDom1+33,""))</f>
        <v>46933</v>
      </c>
      <c r="W21" s="32">
        <f>IF(DAY(JunDom1)=1,IF(AND(YEAR(JunDom1+27)=AnoCalendário,MONTH(JunDom1+27)=6),JunDom1+27,""),IF(AND(YEAR(JunDom1+34)=AnoCalendário,MONTH(JunDom1+34)=6),JunDom1+34,""))</f>
        <v>46934</v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>
        <f>IF(DAY(AbrDom1)=1,IF(AND(YEAR(AbrDom1+29)=AnoCalendário,MONTH(AbrDom1+29)=4),AbrDom1+29,""),IF(AND(YEAR(AbrDom1+36)=AnoCalendário,MONTH(AbrDom1+36)=4),AbrDom1+36,""))</f>
        <v>46873</v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 t="str">
        <f>IF(DAY(JulDom1)=1,"",IF(AND(YEAR(JulDom1+5)=AnoCalendário,MONTH(JulDom1+5)=7),JulDom1+5,""))</f>
        <v/>
      </c>
      <c r="G26" s="32" t="str">
        <f>IF(DAY(JulDom1)=1,"",IF(AND(YEAR(JulDom1+6)=AnoCalendário,MONTH(JulDom1+6)=7),JulDom1+6,""))</f>
        <v/>
      </c>
      <c r="H26" s="34">
        <f>IF(DAY(JulDom1)=1,IF(AND(YEAR(JulDom1)=AnoCalendário,MONTH(JulDom1)=7),JulDom1,""),IF(AND(YEAR(JulDom1+7)=AnoCalendário,MONTH(JulDom1+7)=7),JulDom1+7,""))</f>
        <v>46935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>
        <f>IF(DAY(AgoDom1)=1,"",IF(AND(YEAR(AgoDom1+3)=AnoCalendário,MONTH(AgoDom1+3)=8),AgoDom1+3,""))</f>
        <v>46966</v>
      </c>
      <c r="M26" s="32">
        <f>IF(DAY(AgoDom1)=1,"",IF(AND(YEAR(AgoDom1+4)=AnoCalendário,MONTH(AgoDom1+4)=8),AgoDom1+4,""))</f>
        <v>46967</v>
      </c>
      <c r="N26" s="32">
        <f>IF(DAY(AgoDom1)=1,"",IF(AND(YEAR(AgoDom1+5)=AnoCalendário,MONTH(AgoDom1+5)=8),AgoDom1+5,""))</f>
        <v>46968</v>
      </c>
      <c r="O26" s="32">
        <f>IF(DAY(AgoDom1)=1,"",IF(AND(YEAR(AgoDom1+6)=AnoCalendário,MONTH(AgoDom1+6)=8),AgoDom1+6,""))</f>
        <v>46969</v>
      </c>
      <c r="P26" s="34">
        <f>IF(DAY(AgoDom1)=1,IF(AND(YEAR(AgoDom1)=AnoCalendário,MONTH(AgoDom1)=8),AgoDom1,""),IF(AND(YEAR(AgoDom1+7)=AnoCalendário,MONTH(AgoDom1+7)=8),AgoDom1+7,""))</f>
        <v>46970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 t="str">
        <f>IF(DAY(SetDom1)=1,"",IF(AND(YEAR(SetDom1+5)=AnoCalendário,MONTH(SetDom1+5)=9),SetDom1+5,""))</f>
        <v/>
      </c>
      <c r="W26" s="32">
        <f>IF(DAY(SetDom1)=1,"",IF(AND(YEAR(SetDom1+6)=AnoCalendário,MONTH(SetDom1+6)=9),SetDom1+6,""))</f>
        <v>46997</v>
      </c>
      <c r="X26" s="34">
        <f>IF(DAY(SetDom1)=1,IF(AND(YEAR(SetDom1)=AnoCalendário,MONTH(SetDom1)=9),SetDom1,""),IF(AND(YEAR(SetDom1+7)=AnoCalendário,MONTH(SetDom1+7)=9),SetDom1+7,""))</f>
        <v>46998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46936</v>
      </c>
      <c r="C27" s="32">
        <f>IF(DAY(JulDom1)=1,IF(AND(YEAR(JulDom1+2)=AnoCalendário,MONTH(JulDom1+2)=7),JulDom1+2,""),IF(AND(YEAR(JulDom1+9)=AnoCalendário,MONTH(JulDom1+9)=7),JulDom1+9,""))</f>
        <v>46937</v>
      </c>
      <c r="D27" s="32">
        <f>IF(DAY(JulDom1)=1,IF(AND(YEAR(JulDom1+3)=AnoCalendário,MONTH(JulDom1+3)=7),JulDom1+3,""),IF(AND(YEAR(JulDom1+10)=AnoCalendário,MONTH(JulDom1+10)=7),JulDom1+10,""))</f>
        <v>46938</v>
      </c>
      <c r="E27" s="32">
        <f>IF(DAY(JulDom1)=1,IF(AND(YEAR(JulDom1+4)=AnoCalendário,MONTH(JulDom1+4)=7),JulDom1+4,""),IF(AND(YEAR(JulDom1+11)=AnoCalendário,MONTH(JulDom1+11)=7),JulDom1+11,""))</f>
        <v>46939</v>
      </c>
      <c r="F27" s="32">
        <f>IF(DAY(JulDom1)=1,IF(AND(YEAR(JulDom1+5)=AnoCalendário,MONTH(JulDom1+5)=7),JulDom1+5,""),IF(AND(YEAR(JulDom1+12)=AnoCalendário,MONTH(JulDom1+12)=7),JulDom1+12,""))</f>
        <v>46940</v>
      </c>
      <c r="G27" s="32">
        <f>IF(DAY(JulDom1)=1,IF(AND(YEAR(JulDom1+6)=AnoCalendário,MONTH(JulDom1+6)=7),JulDom1+6,""),IF(AND(YEAR(JulDom1+13)=AnoCalendário,MONTH(JulDom1+13)=7),JulDom1+13,""))</f>
        <v>46941</v>
      </c>
      <c r="H27" s="34">
        <f>IF(DAY(JulDom1)=1,IF(AND(YEAR(JulDom1+7)=AnoCalendário,MONTH(JulDom1+7)=7),JulDom1+7,""),IF(AND(YEAR(JulDom1+14)=AnoCalendário,MONTH(JulDom1+14)=7),JulDom1+14,""))</f>
        <v>46942</v>
      </c>
      <c r="J27" s="33">
        <f>IF(DAY(AgoDom1)=1,IF(AND(YEAR(AgoDom1+1)=AnoCalendário,MONTH(AgoDom1+1)=8),AgoDom1+1,""),IF(AND(YEAR(AgoDom1+8)=AnoCalendário,MONTH(AgoDom1+8)=8),AgoDom1+8,""))</f>
        <v>46971</v>
      </c>
      <c r="K27" s="32">
        <f>IF(DAY(AgoDom1)=1,IF(AND(YEAR(AgoDom1+2)=AnoCalendário,MONTH(AgoDom1+2)=8),AgoDom1+2,""),IF(AND(YEAR(AgoDom1+9)=AnoCalendário,MONTH(AgoDom1+9)=8),AgoDom1+9,""))</f>
        <v>46972</v>
      </c>
      <c r="L27" s="32">
        <f>IF(DAY(AgoDom1)=1,IF(AND(YEAR(AgoDom1+3)=AnoCalendário,MONTH(AgoDom1+3)=8),AgoDom1+3,""),IF(AND(YEAR(AgoDom1+10)=AnoCalendário,MONTH(AgoDom1+10)=8),AgoDom1+10,""))</f>
        <v>46973</v>
      </c>
      <c r="M27" s="32">
        <f>IF(DAY(AgoDom1)=1,IF(AND(YEAR(AgoDom1+4)=AnoCalendário,MONTH(AgoDom1+4)=8),AgoDom1+4,""),IF(AND(YEAR(AgoDom1+11)=AnoCalendário,MONTH(AgoDom1+11)=8),AgoDom1+11,""))</f>
        <v>46974</v>
      </c>
      <c r="N27" s="32">
        <f>IF(DAY(AgoDom1)=1,IF(AND(YEAR(AgoDom1+5)=AnoCalendário,MONTH(AgoDom1+5)=8),AgoDom1+5,""),IF(AND(YEAR(AgoDom1+12)=AnoCalendário,MONTH(AgoDom1+12)=8),AgoDom1+12,""))</f>
        <v>46975</v>
      </c>
      <c r="O27" s="32">
        <f>IF(DAY(AgoDom1)=1,IF(AND(YEAR(AgoDom1+6)=AnoCalendário,MONTH(AgoDom1+6)=8),AgoDom1+6,""),IF(AND(YEAR(AgoDom1+13)=AnoCalendário,MONTH(AgoDom1+13)=8),AgoDom1+13,""))</f>
        <v>46976</v>
      </c>
      <c r="P27" s="34">
        <f>IF(DAY(AgoDom1)=1,IF(AND(YEAR(AgoDom1+7)=AnoCalendário,MONTH(AgoDom1+7)=8),AgoDom1+7,""),IF(AND(YEAR(AgoDom1+14)=AnoCalendário,MONTH(AgoDom1+14)=8),AgoDom1+14,""))</f>
        <v>46977</v>
      </c>
      <c r="Q27" s="1"/>
      <c r="R27" s="33">
        <f>IF(DAY(SetDom1)=1,IF(AND(YEAR(SetDom1+1)=AnoCalendário,MONTH(SetDom1+1)=9),SetDom1+1,""),IF(AND(YEAR(SetDom1+8)=AnoCalendário,MONTH(SetDom1+8)=9),SetDom1+8,""))</f>
        <v>46999</v>
      </c>
      <c r="S27" s="32">
        <f>IF(DAY(SetDom1)=1,IF(AND(YEAR(SetDom1+2)=AnoCalendário,MONTH(SetDom1+2)=9),SetDom1+2,""),IF(AND(YEAR(SetDom1+9)=AnoCalendário,MONTH(SetDom1+9)=9),SetDom1+9,""))</f>
        <v>47000</v>
      </c>
      <c r="T27" s="32">
        <f>IF(DAY(SetDom1)=1,IF(AND(YEAR(SetDom1+3)=AnoCalendário,MONTH(SetDom1+3)=9),SetDom1+3,""),IF(AND(YEAR(SetDom1+10)=AnoCalendário,MONTH(SetDom1+10)=9),SetDom1+10,""))</f>
        <v>47001</v>
      </c>
      <c r="U27" s="32">
        <f>IF(DAY(SetDom1)=1,IF(AND(YEAR(SetDom1+4)=AnoCalendário,MONTH(SetDom1+4)=9),SetDom1+4,""),IF(AND(YEAR(SetDom1+11)=AnoCalendário,MONTH(SetDom1+11)=9),SetDom1+11,""))</f>
        <v>47002</v>
      </c>
      <c r="V27" s="32">
        <f>IF(DAY(SetDom1)=1,IF(AND(YEAR(SetDom1+5)=AnoCalendário,MONTH(SetDom1+5)=9),SetDom1+5,""),IF(AND(YEAR(SetDom1+12)=AnoCalendário,MONTH(SetDom1+12)=9),SetDom1+12,""))</f>
        <v>47003</v>
      </c>
      <c r="W27" s="32">
        <f>IF(DAY(SetDom1)=1,IF(AND(YEAR(SetDom1+6)=AnoCalendário,MONTH(SetDom1+6)=9),SetDom1+6,""),IF(AND(YEAR(SetDom1+13)=AnoCalendário,MONTH(SetDom1+13)=9),SetDom1+13,""))</f>
        <v>47004</v>
      </c>
      <c r="X27" s="34">
        <f>IF(DAY(SetDom1)=1,IF(AND(YEAR(SetDom1+7)=AnoCalendário,MONTH(SetDom1+7)=9),SetDom1+7,""),IF(AND(YEAR(SetDom1+14)=AnoCalendário,MONTH(SetDom1+14)=9),SetDom1+14,""))</f>
        <v>47005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46943</v>
      </c>
      <c r="C28" s="32">
        <f>IF(DAY(JulDom1)=1,IF(AND(YEAR(JulDom1+9)=AnoCalendário,MONTH(JulDom1+9)=7),JulDom1+9,""),IF(AND(YEAR(JulDom1+16)=AnoCalendário,MONTH(JulDom1+16)=7),JulDom1+16,""))</f>
        <v>46944</v>
      </c>
      <c r="D28" s="32">
        <f>IF(DAY(JulDom1)=1,IF(AND(YEAR(JulDom1+10)=AnoCalendário,MONTH(JulDom1+10)=7),JulDom1+10,""),IF(AND(YEAR(JulDom1+17)=AnoCalendário,MONTH(JulDom1+17)=7),JulDom1+17,""))</f>
        <v>46945</v>
      </c>
      <c r="E28" s="32">
        <f>IF(DAY(JulDom1)=1,IF(AND(YEAR(JulDom1+11)=AnoCalendário,MONTH(JulDom1+11)=7),JulDom1+11,""),IF(AND(YEAR(JulDom1+18)=AnoCalendário,MONTH(JulDom1+18)=7),JulDom1+18,""))</f>
        <v>46946</v>
      </c>
      <c r="F28" s="32">
        <f>IF(DAY(JulDom1)=1,IF(AND(YEAR(JulDom1+12)=AnoCalendário,MONTH(JulDom1+12)=7),JulDom1+12,""),IF(AND(YEAR(JulDom1+19)=AnoCalendário,MONTH(JulDom1+19)=7),JulDom1+19,""))</f>
        <v>46947</v>
      </c>
      <c r="G28" s="32">
        <f>IF(DAY(JulDom1)=1,IF(AND(YEAR(JulDom1+13)=AnoCalendário,MONTH(JulDom1+13)=7),JulDom1+13,""),IF(AND(YEAR(JulDom1+20)=AnoCalendário,MONTH(JulDom1+20)=7),JulDom1+20,""))</f>
        <v>46948</v>
      </c>
      <c r="H28" s="34">
        <f>IF(DAY(JulDom1)=1,IF(AND(YEAR(JulDom1+14)=AnoCalendário,MONTH(JulDom1+14)=7),JulDom1+14,""),IF(AND(YEAR(JulDom1+21)=AnoCalendário,MONTH(JulDom1+21)=7),JulDom1+21,""))</f>
        <v>46949</v>
      </c>
      <c r="J28" s="33">
        <f>IF(DAY(AgoDom1)=1,IF(AND(YEAR(AgoDom1+8)=AnoCalendário,MONTH(AgoDom1+8)=8),AgoDom1+8,""),IF(AND(YEAR(AgoDom1+15)=AnoCalendário,MONTH(AgoDom1+15)=8),AgoDom1+15,""))</f>
        <v>46978</v>
      </c>
      <c r="K28" s="32">
        <f>IF(DAY(AgoDom1)=1,IF(AND(YEAR(AgoDom1+9)=AnoCalendário,MONTH(AgoDom1+9)=8),AgoDom1+9,""),IF(AND(YEAR(AgoDom1+16)=AnoCalendário,MONTH(AgoDom1+16)=8),AgoDom1+16,""))</f>
        <v>46979</v>
      </c>
      <c r="L28" s="32">
        <f>IF(DAY(AgoDom1)=1,IF(AND(YEAR(AgoDom1+10)=AnoCalendário,MONTH(AgoDom1+10)=8),AgoDom1+10,""),IF(AND(YEAR(AgoDom1+17)=AnoCalendário,MONTH(AgoDom1+17)=8),AgoDom1+17,""))</f>
        <v>46980</v>
      </c>
      <c r="M28" s="32">
        <f>IF(DAY(AgoDom1)=1,IF(AND(YEAR(AgoDom1+11)=AnoCalendário,MONTH(AgoDom1+11)=8),AgoDom1+11,""),IF(AND(YEAR(AgoDom1+18)=AnoCalendário,MONTH(AgoDom1+18)=8),AgoDom1+18,""))</f>
        <v>46981</v>
      </c>
      <c r="N28" s="32">
        <f>IF(DAY(AgoDom1)=1,IF(AND(YEAR(AgoDom1+12)=AnoCalendário,MONTH(AgoDom1+12)=8),AgoDom1+12,""),IF(AND(YEAR(AgoDom1+19)=AnoCalendário,MONTH(AgoDom1+19)=8),AgoDom1+19,""))</f>
        <v>46982</v>
      </c>
      <c r="O28" s="32">
        <f>IF(DAY(AgoDom1)=1,IF(AND(YEAR(AgoDom1+13)=AnoCalendário,MONTH(AgoDom1+13)=8),AgoDom1+13,""),IF(AND(YEAR(AgoDom1+20)=AnoCalendário,MONTH(AgoDom1+20)=8),AgoDom1+20,""))</f>
        <v>46983</v>
      </c>
      <c r="P28" s="34">
        <f>IF(DAY(AgoDom1)=1,IF(AND(YEAR(AgoDom1+14)=AnoCalendário,MONTH(AgoDom1+14)=8),AgoDom1+14,""),IF(AND(YEAR(AgoDom1+21)=AnoCalendário,MONTH(AgoDom1+21)=8),AgoDom1+21,""))</f>
        <v>46984</v>
      </c>
      <c r="Q28" s="1"/>
      <c r="R28" s="33">
        <f>IF(DAY(SetDom1)=1,IF(AND(YEAR(SetDom1+8)=AnoCalendário,MONTH(SetDom1+8)=9),SetDom1+8,""),IF(AND(YEAR(SetDom1+15)=AnoCalendário,MONTH(SetDom1+15)=9),SetDom1+15,""))</f>
        <v>47006</v>
      </c>
      <c r="S28" s="32">
        <f>IF(DAY(SetDom1)=1,IF(AND(YEAR(SetDom1+9)=AnoCalendário,MONTH(SetDom1+9)=9),SetDom1+9,""),IF(AND(YEAR(SetDom1+16)=AnoCalendário,MONTH(SetDom1+16)=9),SetDom1+16,""))</f>
        <v>47007</v>
      </c>
      <c r="T28" s="32">
        <f>IF(DAY(SetDom1)=1,IF(AND(YEAR(SetDom1+10)=AnoCalendário,MONTH(SetDom1+10)=9),SetDom1+10,""),IF(AND(YEAR(SetDom1+17)=AnoCalendário,MONTH(SetDom1+17)=9),SetDom1+17,""))</f>
        <v>47008</v>
      </c>
      <c r="U28" s="32">
        <f>IF(DAY(SetDom1)=1,IF(AND(YEAR(SetDom1+11)=AnoCalendário,MONTH(SetDom1+11)=9),SetDom1+11,""),IF(AND(YEAR(SetDom1+18)=AnoCalendário,MONTH(SetDom1+18)=9),SetDom1+18,""))</f>
        <v>47009</v>
      </c>
      <c r="V28" s="32">
        <f>IF(DAY(SetDom1)=1,IF(AND(YEAR(SetDom1+12)=AnoCalendário,MONTH(SetDom1+12)=9),SetDom1+12,""),IF(AND(YEAR(SetDom1+19)=AnoCalendário,MONTH(SetDom1+19)=9),SetDom1+19,""))</f>
        <v>47010</v>
      </c>
      <c r="W28" s="32">
        <f>IF(DAY(SetDom1)=1,IF(AND(YEAR(SetDom1+13)=AnoCalendário,MONTH(SetDom1+13)=9),SetDom1+13,""),IF(AND(YEAR(SetDom1+20)=AnoCalendário,MONTH(SetDom1+20)=9),SetDom1+20,""))</f>
        <v>47011</v>
      </c>
      <c r="X28" s="34">
        <f>IF(DAY(SetDom1)=1,IF(AND(YEAR(SetDom1+14)=AnoCalendário,MONTH(SetDom1+14)=9),SetDom1+14,""),IF(AND(YEAR(SetDom1+21)=AnoCalendário,MONTH(SetDom1+21)=9),SetDom1+21,""))</f>
        <v>47012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46950</v>
      </c>
      <c r="C29" s="32">
        <f>IF(DAY(JulDom1)=1,IF(AND(YEAR(JulDom1+16)=AnoCalendário,MONTH(JulDom1+16)=7),JulDom1+16,""),IF(AND(YEAR(JulDom1+23)=AnoCalendário,MONTH(JulDom1+23)=7),JulDom1+23,""))</f>
        <v>46951</v>
      </c>
      <c r="D29" s="32">
        <f>IF(DAY(JulDom1)=1,IF(AND(YEAR(JulDom1+17)=AnoCalendário,MONTH(JulDom1+17)=7),JulDom1+17,""),IF(AND(YEAR(JulDom1+24)=AnoCalendário,MONTH(JulDom1+24)=7),JulDom1+24,""))</f>
        <v>46952</v>
      </c>
      <c r="E29" s="32">
        <f>IF(DAY(JulDom1)=1,IF(AND(YEAR(JulDom1+18)=AnoCalendário,MONTH(JulDom1+18)=7),JulDom1+18,""),IF(AND(YEAR(JulDom1+25)=AnoCalendário,MONTH(JulDom1+25)=7),JulDom1+25,""))</f>
        <v>46953</v>
      </c>
      <c r="F29" s="32">
        <f>IF(DAY(JulDom1)=1,IF(AND(YEAR(JulDom1+19)=AnoCalendário,MONTH(JulDom1+19)=7),JulDom1+19,""),IF(AND(YEAR(JulDom1+26)=AnoCalendário,MONTH(JulDom1+26)=7),JulDom1+26,""))</f>
        <v>46954</v>
      </c>
      <c r="G29" s="32">
        <f>IF(DAY(JulDom1)=1,IF(AND(YEAR(JulDom1+20)=AnoCalendário,MONTH(JulDom1+20)=7),JulDom1+20,""),IF(AND(YEAR(JulDom1+27)=AnoCalendário,MONTH(JulDom1+27)=7),JulDom1+27,""))</f>
        <v>46955</v>
      </c>
      <c r="H29" s="34">
        <f>IF(DAY(JulDom1)=1,IF(AND(YEAR(JulDom1+21)=AnoCalendário,MONTH(JulDom1+21)=7),JulDom1+21,""),IF(AND(YEAR(JulDom1+28)=AnoCalendário,MONTH(JulDom1+28)=7),JulDom1+28,""))</f>
        <v>46956</v>
      </c>
      <c r="J29" s="33">
        <f>IF(DAY(AgoDom1)=1,IF(AND(YEAR(AgoDom1+15)=AnoCalendário,MONTH(AgoDom1+15)=8),AgoDom1+15,""),IF(AND(YEAR(AgoDom1+22)=AnoCalendário,MONTH(AgoDom1+22)=8),AgoDom1+22,""))</f>
        <v>46985</v>
      </c>
      <c r="K29" s="32">
        <f>IF(DAY(AgoDom1)=1,IF(AND(YEAR(AgoDom1+16)=AnoCalendário,MONTH(AgoDom1+16)=8),AgoDom1+16,""),IF(AND(YEAR(AgoDom1+23)=AnoCalendário,MONTH(AgoDom1+23)=8),AgoDom1+23,""))</f>
        <v>46986</v>
      </c>
      <c r="L29" s="32">
        <f>IF(DAY(AgoDom1)=1,IF(AND(YEAR(AgoDom1+17)=AnoCalendário,MONTH(AgoDom1+17)=8),AgoDom1+17,""),IF(AND(YEAR(AgoDom1+24)=AnoCalendário,MONTH(AgoDom1+24)=8),AgoDom1+24,""))</f>
        <v>46987</v>
      </c>
      <c r="M29" s="32">
        <f>IF(DAY(AgoDom1)=1,IF(AND(YEAR(AgoDom1+18)=AnoCalendário,MONTH(AgoDom1+18)=8),AgoDom1+18,""),IF(AND(YEAR(AgoDom1+25)=AnoCalendário,MONTH(AgoDom1+25)=8),AgoDom1+25,""))</f>
        <v>46988</v>
      </c>
      <c r="N29" s="32">
        <f>IF(DAY(AgoDom1)=1,IF(AND(YEAR(AgoDom1+19)=AnoCalendário,MONTH(AgoDom1+19)=8),AgoDom1+19,""),IF(AND(YEAR(AgoDom1+26)=AnoCalendário,MONTH(AgoDom1+26)=8),AgoDom1+26,""))</f>
        <v>46989</v>
      </c>
      <c r="O29" s="32">
        <f>IF(DAY(AgoDom1)=1,IF(AND(YEAR(AgoDom1+20)=AnoCalendário,MONTH(AgoDom1+20)=8),AgoDom1+20,""),IF(AND(YEAR(AgoDom1+27)=AnoCalendário,MONTH(AgoDom1+27)=8),AgoDom1+27,""))</f>
        <v>46990</v>
      </c>
      <c r="P29" s="34">
        <f>IF(DAY(AgoDom1)=1,IF(AND(YEAR(AgoDom1+21)=AnoCalendário,MONTH(AgoDom1+21)=8),AgoDom1+21,""),IF(AND(YEAR(AgoDom1+28)=AnoCalendário,MONTH(AgoDom1+28)=8),AgoDom1+28,""))</f>
        <v>46991</v>
      </c>
      <c r="Q29" s="1"/>
      <c r="R29" s="33">
        <f>IF(DAY(SetDom1)=1,IF(AND(YEAR(SetDom1+15)=AnoCalendário,MONTH(SetDom1+15)=9),SetDom1+15,""),IF(AND(YEAR(SetDom1+22)=AnoCalendário,MONTH(SetDom1+22)=9),SetDom1+22,""))</f>
        <v>47013</v>
      </c>
      <c r="S29" s="32">
        <f>IF(DAY(SetDom1)=1,IF(AND(YEAR(SetDom1+16)=AnoCalendário,MONTH(SetDom1+16)=9),SetDom1+16,""),IF(AND(YEAR(SetDom1+23)=AnoCalendário,MONTH(SetDom1+23)=9),SetDom1+23,""))</f>
        <v>47014</v>
      </c>
      <c r="T29" s="32">
        <f>IF(DAY(SetDom1)=1,IF(AND(YEAR(SetDom1+17)=AnoCalendário,MONTH(SetDom1+17)=9),SetDom1+17,""),IF(AND(YEAR(SetDom1+24)=AnoCalendário,MONTH(SetDom1+24)=9),SetDom1+24,""))</f>
        <v>47015</v>
      </c>
      <c r="U29" s="32">
        <f>IF(DAY(SetDom1)=1,IF(AND(YEAR(SetDom1+18)=AnoCalendário,MONTH(SetDom1+18)=9),SetDom1+18,""),IF(AND(YEAR(SetDom1+25)=AnoCalendário,MONTH(SetDom1+25)=9),SetDom1+25,""))</f>
        <v>47016</v>
      </c>
      <c r="V29" s="32">
        <f>IF(DAY(SetDom1)=1,IF(AND(YEAR(SetDom1+19)=AnoCalendário,MONTH(SetDom1+19)=9),SetDom1+19,""),IF(AND(YEAR(SetDom1+26)=AnoCalendário,MONTH(SetDom1+26)=9),SetDom1+26,""))</f>
        <v>47017</v>
      </c>
      <c r="W29" s="32">
        <f>IF(DAY(SetDom1)=1,IF(AND(YEAR(SetDom1+20)=AnoCalendário,MONTH(SetDom1+20)=9),SetDom1+20,""),IF(AND(YEAR(SetDom1+27)=AnoCalendário,MONTH(SetDom1+27)=9),SetDom1+27,""))</f>
        <v>47018</v>
      </c>
      <c r="X29" s="34">
        <f>IF(DAY(SetDom1)=1,IF(AND(YEAR(SetDom1+21)=AnoCalendário,MONTH(SetDom1+21)=9),SetDom1+21,""),IF(AND(YEAR(SetDom1+28)=AnoCalendário,MONTH(SetDom1+28)=9),SetDom1+28,""))</f>
        <v>47019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46957</v>
      </c>
      <c r="C30" s="32">
        <f>IF(DAY(JulDom1)=1,IF(AND(YEAR(JulDom1+23)=AnoCalendário,MONTH(JulDom1+23)=7),JulDom1+23,""),IF(AND(YEAR(JulDom1+30)=AnoCalendário,MONTH(JulDom1+30)=7),JulDom1+30,""))</f>
        <v>46958</v>
      </c>
      <c r="D30" s="32">
        <f>IF(DAY(JulDom1)=1,IF(AND(YEAR(JulDom1+24)=AnoCalendário,MONTH(JulDom1+24)=7),JulDom1+24,""),IF(AND(YEAR(JulDom1+31)=AnoCalendário,MONTH(JulDom1+31)=7),JulDom1+31,""))</f>
        <v>46959</v>
      </c>
      <c r="E30" s="32">
        <f>IF(DAY(JulDom1)=1,IF(AND(YEAR(JulDom1+25)=AnoCalendário,MONTH(JulDom1+25)=7),JulDom1+25,""),IF(AND(YEAR(JulDom1+32)=AnoCalendário,MONTH(JulDom1+32)=7),JulDom1+32,""))</f>
        <v>46960</v>
      </c>
      <c r="F30" s="32">
        <f>IF(DAY(JulDom1)=1,IF(AND(YEAR(JulDom1+26)=AnoCalendário,MONTH(JulDom1+26)=7),JulDom1+26,""),IF(AND(YEAR(JulDom1+33)=AnoCalendário,MONTH(JulDom1+33)=7),JulDom1+33,""))</f>
        <v>46961</v>
      </c>
      <c r="G30" s="32">
        <f>IF(DAY(JulDom1)=1,IF(AND(YEAR(JulDom1+27)=AnoCalendário,MONTH(JulDom1+27)=7),JulDom1+27,""),IF(AND(YEAR(JulDom1+34)=AnoCalendário,MONTH(JulDom1+34)=7),JulDom1+34,""))</f>
        <v>46962</v>
      </c>
      <c r="H30" s="34">
        <f>IF(DAY(JulDom1)=1,IF(AND(YEAR(JulDom1+28)=AnoCalendário,MONTH(JulDom1+28)=7),JulDom1+28,""),IF(AND(YEAR(JulDom1+35)=AnoCalendário,MONTH(JulDom1+35)=7),JulDom1+35,""))</f>
        <v>46963</v>
      </c>
      <c r="J30" s="33">
        <f>IF(DAY(AgoDom1)=1,IF(AND(YEAR(AgoDom1+22)=AnoCalendário,MONTH(AgoDom1+22)=8),AgoDom1+22,""),IF(AND(YEAR(AgoDom1+29)=AnoCalendário,MONTH(AgoDom1+29)=8),AgoDom1+29,""))</f>
        <v>46992</v>
      </c>
      <c r="K30" s="32">
        <f>IF(DAY(AgoDom1)=1,IF(AND(YEAR(AgoDom1+23)=AnoCalendário,MONTH(AgoDom1+23)=8),AgoDom1+23,""),IF(AND(YEAR(AgoDom1+30)=AnoCalendário,MONTH(AgoDom1+30)=8),AgoDom1+30,""))</f>
        <v>46993</v>
      </c>
      <c r="L30" s="32">
        <f>IF(DAY(AgoDom1)=1,IF(AND(YEAR(AgoDom1+24)=AnoCalendário,MONTH(AgoDom1+24)=8),AgoDom1+24,""),IF(AND(YEAR(AgoDom1+31)=AnoCalendário,MONTH(AgoDom1+31)=8),AgoDom1+31,""))</f>
        <v>46994</v>
      </c>
      <c r="M30" s="32">
        <f>IF(DAY(AgoDom1)=1,IF(AND(YEAR(AgoDom1+25)=AnoCalendário,MONTH(AgoDom1+25)=8),AgoDom1+25,""),IF(AND(YEAR(AgoDom1+32)=AnoCalendário,MONTH(AgoDom1+32)=8),AgoDom1+32,""))</f>
        <v>46995</v>
      </c>
      <c r="N30" s="32">
        <f>IF(DAY(AgoDom1)=1,IF(AND(YEAR(AgoDom1+26)=AnoCalendário,MONTH(AgoDom1+26)=8),AgoDom1+26,""),IF(AND(YEAR(AgoDom1+33)=AnoCalendário,MONTH(AgoDom1+33)=8),AgoDom1+33,""))</f>
        <v>46996</v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47020</v>
      </c>
      <c r="S30" s="32">
        <f>IF(DAY(SetDom1)=1,IF(AND(YEAR(SetDom1+23)=AnoCalendário,MONTH(SetDom1+23)=9),SetDom1+23,""),IF(AND(YEAR(SetDom1+30)=AnoCalendário,MONTH(SetDom1+30)=9),SetDom1+30,""))</f>
        <v>47021</v>
      </c>
      <c r="T30" s="32">
        <f>IF(DAY(SetDom1)=1,IF(AND(YEAR(SetDom1+24)=AnoCalendário,MONTH(SetDom1+24)=9),SetDom1+24,""),IF(AND(YEAR(SetDom1+31)=AnoCalendário,MONTH(SetDom1+31)=9),SetDom1+31,""))</f>
        <v>47022</v>
      </c>
      <c r="U30" s="32">
        <f>IF(DAY(SetDom1)=1,IF(AND(YEAR(SetDom1+25)=AnoCalendário,MONTH(SetDom1+25)=9),SetDom1+25,""),IF(AND(YEAR(SetDom1+32)=AnoCalendário,MONTH(SetDom1+32)=9),SetDom1+32,""))</f>
        <v>47023</v>
      </c>
      <c r="V30" s="32">
        <f>IF(DAY(SetDom1)=1,IF(AND(YEAR(SetDom1+26)=AnoCalendário,MONTH(SetDom1+26)=9),SetDom1+26,""),IF(AND(YEAR(SetDom1+33)=AnoCalendário,MONTH(SetDom1+33)=9),SetDom1+33,""))</f>
        <v>47024</v>
      </c>
      <c r="W30" s="32">
        <f>IF(DAY(SetDom1)=1,IF(AND(YEAR(SetDom1+27)=AnoCalendário,MONTH(SetDom1+27)=9),SetDom1+27,""),IF(AND(YEAR(SetDom1+34)=AnoCalendário,MONTH(SetDom1+34)=9),SetDom1+34,""))</f>
        <v>47025</v>
      </c>
      <c r="X30" s="34">
        <f>IF(DAY(SetDom1)=1,IF(AND(YEAR(SetDom1+28)=AnoCalendário,MONTH(SetDom1+28)=9),SetDom1+28,""),IF(AND(YEAR(SetDom1+35)=AnoCalendário,MONTH(SetDom1+35)=9),SetDom1+35,""))</f>
        <v>47026</v>
      </c>
    </row>
    <row r="31" spans="1:24" ht="36" customHeight="1" x14ac:dyDescent="0.25">
      <c r="B31" s="35">
        <f>IF(DAY(JulDom1)=1,IF(AND(YEAR(JulDom1+29)=AnoCalendário,MONTH(JulDom1+29)=7),JulDom1+29,""),IF(AND(YEAR(JulDom1+36)=AnoCalendário,MONTH(JulDom1+36)=7),JulDom1+36,""))</f>
        <v>46964</v>
      </c>
      <c r="C31" s="36">
        <f>IF(DAY(JulDom1)=1,IF(AND(YEAR(JulDom1+30)=AnoCalendário,MONTH(JulDom1+30)=7),JulDom1+30,""),IF(AND(YEAR(JulDom1+37)=AnoCalendário,MONTH(JulDom1+37)=7),JulDom1+37,""))</f>
        <v>46965</v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>
        <f>IF(DAY(OutDom1)=1,"",IF(AND(YEAR(OutDom1+1)=AnoCalendário,MONTH(OutDom1+1)=10),OutDom1+1,""))</f>
        <v>47027</v>
      </c>
      <c r="C35" s="32">
        <f>IF(DAY(OutDom1)=1,"",IF(AND(YEAR(OutDom1+2)=AnoCalendário,MONTH(OutDom1+2)=10),OutDom1+2,""))</f>
        <v>47028</v>
      </c>
      <c r="D35" s="32">
        <f>IF(DAY(OutDom1)=1,"",IF(AND(YEAR(OutDom1+3)=AnoCalendário,MONTH(OutDom1+3)=10),OutDom1+3,""))</f>
        <v>47029</v>
      </c>
      <c r="E35" s="32">
        <f>IF(DAY(OutDom1)=1,"",IF(AND(YEAR(OutDom1+4)=AnoCalendário,MONTH(OutDom1+4)=10),OutDom1+4,""))</f>
        <v>47030</v>
      </c>
      <c r="F35" s="32">
        <f>IF(DAY(OutDom1)=1,"",IF(AND(YEAR(OutDom1+5)=AnoCalendário,MONTH(OutDom1+5)=10),OutDom1+5,""))</f>
        <v>47031</v>
      </c>
      <c r="G35" s="32">
        <f>IF(DAY(OutDom1)=1,"",IF(AND(YEAR(OutDom1+6)=AnoCalendário,MONTH(OutDom1+6)=10),OutDom1+6,""))</f>
        <v>47032</v>
      </c>
      <c r="H35" s="34">
        <f>IF(DAY(OutDom1)=1,IF(AND(YEAR(OutDom1)=AnoCalendário,MONTH(OutDom1)=10),OutDom1,""),IF(AND(YEAR(OutDom1+7)=AnoCalendário,MONTH(OutDom1+7)=10),OutDom1+7,""))</f>
        <v>47033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>
        <f>IF(DAY(NovDom1)=1,"",IF(AND(YEAR(NovDom1+4)=AnoCalendário,MONTH(NovDom1+4)=11),NovDom1+4,""))</f>
        <v>47058</v>
      </c>
      <c r="N35" s="32">
        <f>IF(DAY(NovDom1)=1,"",IF(AND(YEAR(NovDom1+5)=AnoCalendário,MONTH(NovDom1+5)=11),NovDom1+5,""))</f>
        <v>47059</v>
      </c>
      <c r="O35" s="32">
        <f>IF(DAY(NovDom1)=1,"",IF(AND(YEAR(NovDom1+6)=AnoCalendário,MONTH(NovDom1+6)=11),NovDom1+6,""))</f>
        <v>47060</v>
      </c>
      <c r="P35" s="34">
        <f>IF(DAY(NovDom1)=1,IF(AND(YEAR(NovDom1)=AnoCalendário,MONTH(NovDom1)=11),NovDom1,""),IF(AND(YEAR(NovDom1+7)=AnoCalendário,MONTH(NovDom1+7)=11),NovDom1+7,""))</f>
        <v>47061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 t="str">
        <f>IF(DAY(DezDom1)=1,"",IF(AND(YEAR(DezDom1+5)=AnoCalendário,MONTH(DezDom1+5)=12),DezDom1+5,""))</f>
        <v/>
      </c>
      <c r="W35" s="32">
        <f>IF(DAY(DezDom1)=1,"",IF(AND(YEAR(DezDom1+6)=AnoCalendário,MONTH(DezDom1+6)=12),DezDom1+6,""))</f>
        <v>47088</v>
      </c>
      <c r="X35" s="34">
        <f>IF(DAY(DezDom1)=1,IF(AND(YEAR(DezDom1)=AnoCalendário,MONTH(DezDom1)=12),DezDom1,""),IF(AND(YEAR(DezDom1+7)=AnoCalendário,MONTH(DezDom1+7)=12),DezDom1+7,""))</f>
        <v>47089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47034</v>
      </c>
      <c r="C36" s="32">
        <f>IF(DAY(OutDom1)=1,IF(AND(YEAR(OutDom1+2)=AnoCalendário,MONTH(OutDom1+2)=10),OutDom1+2,""),IF(AND(YEAR(OutDom1+9)=AnoCalendário,MONTH(OutDom1+9)=10),OutDom1+9,""))</f>
        <v>47035</v>
      </c>
      <c r="D36" s="32">
        <f>IF(DAY(OutDom1)=1,IF(AND(YEAR(OutDom1+3)=AnoCalendário,MONTH(OutDom1+3)=10),OutDom1+3,""),IF(AND(YEAR(OutDom1+10)=AnoCalendário,MONTH(OutDom1+10)=10),OutDom1+10,""))</f>
        <v>47036</v>
      </c>
      <c r="E36" s="32">
        <f>IF(DAY(OutDom1)=1,IF(AND(YEAR(OutDom1+4)=AnoCalendário,MONTH(OutDom1+4)=10),OutDom1+4,""),IF(AND(YEAR(OutDom1+11)=AnoCalendário,MONTH(OutDom1+11)=10),OutDom1+11,""))</f>
        <v>47037</v>
      </c>
      <c r="F36" s="32">
        <f>IF(DAY(OutDom1)=1,IF(AND(YEAR(OutDom1+5)=AnoCalendário,MONTH(OutDom1+5)=10),OutDom1+5,""),IF(AND(YEAR(OutDom1+12)=AnoCalendário,MONTH(OutDom1+12)=10),OutDom1+12,""))</f>
        <v>47038</v>
      </c>
      <c r="G36" s="32">
        <f>IF(DAY(OutDom1)=1,IF(AND(YEAR(OutDom1+6)=AnoCalendário,MONTH(OutDom1+6)=10),OutDom1+6,""),IF(AND(YEAR(OutDom1+13)=AnoCalendário,MONTH(OutDom1+13)=10),OutDom1+13,""))</f>
        <v>47039</v>
      </c>
      <c r="H36" s="34">
        <f>IF(DAY(OutDom1)=1,IF(AND(YEAR(OutDom1+7)=AnoCalendário,MONTH(OutDom1+7)=10),OutDom1+7,""),IF(AND(YEAR(OutDom1+14)=AnoCalendário,MONTH(OutDom1+14)=10),OutDom1+14,""))</f>
        <v>47040</v>
      </c>
      <c r="I36" s="28"/>
      <c r="J36" s="33">
        <f>IF(DAY(NovDom1)=1,IF(AND(YEAR(NovDom1+1)=AnoCalendário,MONTH(NovDom1+1)=11),NovDom1+1,""),IF(AND(YEAR(NovDom1+8)=AnoCalendário,MONTH(NovDom1+8)=11),NovDom1+8,""))</f>
        <v>47062</v>
      </c>
      <c r="K36" s="32">
        <f>IF(DAY(NovDom1)=1,IF(AND(YEAR(NovDom1+2)=AnoCalendário,MONTH(NovDom1+2)=11),NovDom1+2,""),IF(AND(YEAR(NovDom1+9)=AnoCalendário,MONTH(NovDom1+9)=11),NovDom1+9,""))</f>
        <v>47063</v>
      </c>
      <c r="L36" s="32">
        <f>IF(DAY(NovDom1)=1,IF(AND(YEAR(NovDom1+3)=AnoCalendário,MONTH(NovDom1+3)=11),NovDom1+3,""),IF(AND(YEAR(NovDom1+10)=AnoCalendário,MONTH(NovDom1+10)=11),NovDom1+10,""))</f>
        <v>47064</v>
      </c>
      <c r="M36" s="32">
        <f>IF(DAY(NovDom1)=1,IF(AND(YEAR(NovDom1+4)=AnoCalendário,MONTH(NovDom1+4)=11),NovDom1+4,""),IF(AND(YEAR(NovDom1+11)=AnoCalendário,MONTH(NovDom1+11)=11),NovDom1+11,""))</f>
        <v>47065</v>
      </c>
      <c r="N36" s="32">
        <f>IF(DAY(NovDom1)=1,IF(AND(YEAR(NovDom1+5)=AnoCalendário,MONTH(NovDom1+5)=11),NovDom1+5,""),IF(AND(YEAR(NovDom1+12)=AnoCalendário,MONTH(NovDom1+12)=11),NovDom1+12,""))</f>
        <v>47066</v>
      </c>
      <c r="O36" s="32">
        <f>IF(DAY(NovDom1)=1,IF(AND(YEAR(NovDom1+6)=AnoCalendário,MONTH(NovDom1+6)=11),NovDom1+6,""),IF(AND(YEAR(NovDom1+13)=AnoCalendário,MONTH(NovDom1+13)=11),NovDom1+13,""))</f>
        <v>47067</v>
      </c>
      <c r="P36" s="34">
        <f>IF(DAY(NovDom1)=1,IF(AND(YEAR(NovDom1+7)=AnoCalendário,MONTH(NovDom1+7)=11),NovDom1+7,""),IF(AND(YEAR(NovDom1+14)=AnoCalendário,MONTH(NovDom1+14)=11),NovDom1+14,""))</f>
        <v>47068</v>
      </c>
      <c r="R36" s="33">
        <f>IF(DAY(DezDom1)=1,IF(AND(YEAR(DezDom1+1)=AnoCalendário,MONTH(DezDom1+1)=12),DezDom1+1,""),IF(AND(YEAR(DezDom1+8)=AnoCalendário,MONTH(DezDom1+8)=12),DezDom1+8,""))</f>
        <v>47090</v>
      </c>
      <c r="S36" s="32">
        <f>IF(DAY(DezDom1)=1,IF(AND(YEAR(DezDom1+2)=AnoCalendário,MONTH(DezDom1+2)=12),DezDom1+2,""),IF(AND(YEAR(DezDom1+9)=AnoCalendário,MONTH(DezDom1+9)=12),DezDom1+9,""))</f>
        <v>47091</v>
      </c>
      <c r="T36" s="32">
        <f>IF(DAY(DezDom1)=1,IF(AND(YEAR(DezDom1+3)=AnoCalendário,MONTH(DezDom1+3)=12),DezDom1+3,""),IF(AND(YEAR(DezDom1+10)=AnoCalendário,MONTH(DezDom1+10)=12),DezDom1+10,""))</f>
        <v>47092</v>
      </c>
      <c r="U36" s="32">
        <f>IF(DAY(DezDom1)=1,IF(AND(YEAR(DezDom1+4)=AnoCalendário,MONTH(DezDom1+4)=12),DezDom1+4,""),IF(AND(YEAR(DezDom1+11)=AnoCalendário,MONTH(DezDom1+11)=12),DezDom1+11,""))</f>
        <v>47093</v>
      </c>
      <c r="V36" s="32">
        <f>IF(DAY(DezDom1)=1,IF(AND(YEAR(DezDom1+5)=AnoCalendário,MONTH(DezDom1+5)=12),DezDom1+5,""),IF(AND(YEAR(DezDom1+12)=AnoCalendário,MONTH(DezDom1+12)=12),DezDom1+12,""))</f>
        <v>47094</v>
      </c>
      <c r="W36" s="32">
        <f>IF(DAY(DezDom1)=1,IF(AND(YEAR(DezDom1+6)=AnoCalendário,MONTH(DezDom1+6)=12),DezDom1+6,""),IF(AND(YEAR(DezDom1+13)=AnoCalendário,MONTH(DezDom1+13)=12),DezDom1+13,""))</f>
        <v>47095</v>
      </c>
      <c r="X36" s="34">
        <f>IF(DAY(DezDom1)=1,IF(AND(YEAR(DezDom1+7)=AnoCalendário,MONTH(DezDom1+7)=12),DezDom1+7,""),IF(AND(YEAR(DezDom1+14)=AnoCalendário,MONTH(DezDom1+14)=12),DezDom1+14,""))</f>
        <v>47096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47041</v>
      </c>
      <c r="C37" s="32">
        <f>IF(DAY(OutDom1)=1,IF(AND(YEAR(OutDom1+9)=AnoCalendário,MONTH(OutDom1+9)=10),OutDom1+9,""),IF(AND(YEAR(OutDom1+16)=AnoCalendário,MONTH(OutDom1+16)=10),OutDom1+16,""))</f>
        <v>47042</v>
      </c>
      <c r="D37" s="32">
        <f>IF(DAY(OutDom1)=1,IF(AND(YEAR(OutDom1+10)=AnoCalendário,MONTH(OutDom1+10)=10),OutDom1+10,""),IF(AND(YEAR(OutDom1+17)=AnoCalendário,MONTH(OutDom1+17)=10),OutDom1+17,""))</f>
        <v>47043</v>
      </c>
      <c r="E37" s="32">
        <f>IF(DAY(OutDom1)=1,IF(AND(YEAR(OutDom1+11)=AnoCalendário,MONTH(OutDom1+11)=10),OutDom1+11,""),IF(AND(YEAR(OutDom1+18)=AnoCalendário,MONTH(OutDom1+18)=10),OutDom1+18,""))</f>
        <v>47044</v>
      </c>
      <c r="F37" s="32">
        <f>IF(DAY(OutDom1)=1,IF(AND(YEAR(OutDom1+12)=AnoCalendário,MONTH(OutDom1+12)=10),OutDom1+12,""),IF(AND(YEAR(OutDom1+19)=AnoCalendário,MONTH(OutDom1+19)=10),OutDom1+19,""))</f>
        <v>47045</v>
      </c>
      <c r="G37" s="32">
        <f>IF(DAY(OutDom1)=1,IF(AND(YEAR(OutDom1+13)=AnoCalendário,MONTH(OutDom1+13)=10),OutDom1+13,""),IF(AND(YEAR(OutDom1+20)=AnoCalendário,MONTH(OutDom1+20)=10),OutDom1+20,""))</f>
        <v>47046</v>
      </c>
      <c r="H37" s="34">
        <f>IF(DAY(OutDom1)=1,IF(AND(YEAR(OutDom1+14)=AnoCalendário,MONTH(OutDom1+14)=10),OutDom1+14,""),IF(AND(YEAR(OutDom1+21)=AnoCalendário,MONTH(OutDom1+21)=10),OutDom1+21,""))</f>
        <v>47047</v>
      </c>
      <c r="I37" s="28"/>
      <c r="J37" s="33">
        <f>IF(DAY(NovDom1)=1,IF(AND(YEAR(NovDom1+8)=AnoCalendário,MONTH(NovDom1+8)=11),NovDom1+8,""),IF(AND(YEAR(NovDom1+15)=AnoCalendário,MONTH(NovDom1+15)=11),NovDom1+15,""))</f>
        <v>47069</v>
      </c>
      <c r="K37" s="32">
        <f>IF(DAY(NovDom1)=1,IF(AND(YEAR(NovDom1+9)=AnoCalendário,MONTH(NovDom1+9)=11),NovDom1+9,""),IF(AND(YEAR(NovDom1+16)=AnoCalendário,MONTH(NovDom1+16)=11),NovDom1+16,""))</f>
        <v>47070</v>
      </c>
      <c r="L37" s="32">
        <f>IF(DAY(NovDom1)=1,IF(AND(YEAR(NovDom1+10)=AnoCalendário,MONTH(NovDom1+10)=11),NovDom1+10,""),IF(AND(YEAR(NovDom1+17)=AnoCalendário,MONTH(NovDom1+17)=11),NovDom1+17,""))</f>
        <v>47071</v>
      </c>
      <c r="M37" s="32">
        <f>IF(DAY(NovDom1)=1,IF(AND(YEAR(NovDom1+11)=AnoCalendário,MONTH(NovDom1+11)=11),NovDom1+11,""),IF(AND(YEAR(NovDom1+18)=AnoCalendário,MONTH(NovDom1+18)=11),NovDom1+18,""))</f>
        <v>47072</v>
      </c>
      <c r="N37" s="32">
        <f>IF(DAY(NovDom1)=1,IF(AND(YEAR(NovDom1+12)=AnoCalendário,MONTH(NovDom1+12)=11),NovDom1+12,""),IF(AND(YEAR(NovDom1+19)=AnoCalendário,MONTH(NovDom1+19)=11),NovDom1+19,""))</f>
        <v>47073</v>
      </c>
      <c r="O37" s="32">
        <f>IF(DAY(NovDom1)=1,IF(AND(YEAR(NovDom1+13)=AnoCalendário,MONTH(NovDom1+13)=11),NovDom1+13,""),IF(AND(YEAR(NovDom1+20)=AnoCalendário,MONTH(NovDom1+20)=11),NovDom1+20,""))</f>
        <v>47074</v>
      </c>
      <c r="P37" s="34">
        <f>IF(DAY(NovDom1)=1,IF(AND(YEAR(NovDom1+14)=AnoCalendário,MONTH(NovDom1+14)=11),NovDom1+14,""),IF(AND(YEAR(NovDom1+21)=AnoCalendário,MONTH(NovDom1+21)=11),NovDom1+21,""))</f>
        <v>47075</v>
      </c>
      <c r="R37" s="33">
        <f>IF(DAY(DezDom1)=1,IF(AND(YEAR(DezDom1+8)=AnoCalendário,MONTH(DezDom1+8)=12),DezDom1+8,""),IF(AND(YEAR(DezDom1+15)=AnoCalendário,MONTH(DezDom1+15)=12),DezDom1+15,""))</f>
        <v>47097</v>
      </c>
      <c r="S37" s="32">
        <f>IF(DAY(DezDom1)=1,IF(AND(YEAR(DezDom1+9)=AnoCalendário,MONTH(DezDom1+9)=12),DezDom1+9,""),IF(AND(YEAR(DezDom1+16)=AnoCalendário,MONTH(DezDom1+16)=12),DezDom1+16,""))</f>
        <v>47098</v>
      </c>
      <c r="T37" s="32">
        <f>IF(DAY(DezDom1)=1,IF(AND(YEAR(DezDom1+10)=AnoCalendário,MONTH(DezDom1+10)=12),DezDom1+10,""),IF(AND(YEAR(DezDom1+17)=AnoCalendário,MONTH(DezDom1+17)=12),DezDom1+17,""))</f>
        <v>47099</v>
      </c>
      <c r="U37" s="32">
        <f>IF(DAY(DezDom1)=1,IF(AND(YEAR(DezDom1+11)=AnoCalendário,MONTH(DezDom1+11)=12),DezDom1+11,""),IF(AND(YEAR(DezDom1+18)=AnoCalendário,MONTH(DezDom1+18)=12),DezDom1+18,""))</f>
        <v>47100</v>
      </c>
      <c r="V37" s="32">
        <f>IF(DAY(DezDom1)=1,IF(AND(YEAR(DezDom1+12)=AnoCalendário,MONTH(DezDom1+12)=12),DezDom1+12,""),IF(AND(YEAR(DezDom1+19)=AnoCalendário,MONTH(DezDom1+19)=12),DezDom1+19,""))</f>
        <v>47101</v>
      </c>
      <c r="W37" s="32">
        <f>IF(DAY(DezDom1)=1,IF(AND(YEAR(DezDom1+13)=AnoCalendário,MONTH(DezDom1+13)=12),DezDom1+13,""),IF(AND(YEAR(DezDom1+20)=AnoCalendário,MONTH(DezDom1+20)=12),DezDom1+20,""))</f>
        <v>47102</v>
      </c>
      <c r="X37" s="34">
        <f>IF(DAY(DezDom1)=1,IF(AND(YEAR(DezDom1+14)=AnoCalendário,MONTH(DezDom1+14)=12),DezDom1+14,""),IF(AND(YEAR(DezDom1+21)=AnoCalendário,MONTH(DezDom1+21)=12),DezDom1+21,""))</f>
        <v>47103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47048</v>
      </c>
      <c r="C38" s="32">
        <f>IF(DAY(OutDom1)=1,IF(AND(YEAR(OutDom1+16)=AnoCalendário,MONTH(OutDom1+16)=10),OutDom1+16,""),IF(AND(YEAR(OutDom1+23)=AnoCalendário,MONTH(OutDom1+23)=10),OutDom1+23,""))</f>
        <v>47049</v>
      </c>
      <c r="D38" s="32">
        <f>IF(DAY(OutDom1)=1,IF(AND(YEAR(OutDom1+17)=AnoCalendário,MONTH(OutDom1+17)=10),OutDom1+17,""),IF(AND(YEAR(OutDom1+24)=AnoCalendário,MONTH(OutDom1+24)=10),OutDom1+24,""))</f>
        <v>47050</v>
      </c>
      <c r="E38" s="32">
        <f>IF(DAY(OutDom1)=1,IF(AND(YEAR(OutDom1+18)=AnoCalendário,MONTH(OutDom1+18)=10),OutDom1+18,""),IF(AND(YEAR(OutDom1+25)=AnoCalendário,MONTH(OutDom1+25)=10),OutDom1+25,""))</f>
        <v>47051</v>
      </c>
      <c r="F38" s="32">
        <f>IF(DAY(OutDom1)=1,IF(AND(YEAR(OutDom1+19)=AnoCalendário,MONTH(OutDom1+19)=10),OutDom1+19,""),IF(AND(YEAR(OutDom1+26)=AnoCalendário,MONTH(OutDom1+26)=10),OutDom1+26,""))</f>
        <v>47052</v>
      </c>
      <c r="G38" s="32">
        <f>IF(DAY(OutDom1)=1,IF(AND(YEAR(OutDom1+20)=AnoCalendário,MONTH(OutDom1+20)=10),OutDom1+20,""),IF(AND(YEAR(OutDom1+27)=AnoCalendário,MONTH(OutDom1+27)=10),OutDom1+27,""))</f>
        <v>47053</v>
      </c>
      <c r="H38" s="34">
        <f>IF(DAY(OutDom1)=1,IF(AND(YEAR(OutDom1+21)=AnoCalendário,MONTH(OutDom1+21)=10),OutDom1+21,""),IF(AND(YEAR(OutDom1+28)=AnoCalendário,MONTH(OutDom1+28)=10),OutDom1+28,""))</f>
        <v>47054</v>
      </c>
      <c r="I38" s="28"/>
      <c r="J38" s="33">
        <f>IF(DAY(NovDom1)=1,IF(AND(YEAR(NovDom1+15)=AnoCalendário,MONTH(NovDom1+15)=11),NovDom1+15,""),IF(AND(YEAR(NovDom1+22)=AnoCalendário,MONTH(NovDom1+22)=11),NovDom1+22,""))</f>
        <v>47076</v>
      </c>
      <c r="K38" s="32">
        <f>IF(DAY(NovDom1)=1,IF(AND(YEAR(NovDom1+16)=AnoCalendário,MONTH(NovDom1+16)=11),NovDom1+16,""),IF(AND(YEAR(NovDom1+23)=AnoCalendário,MONTH(NovDom1+23)=11),NovDom1+23,""))</f>
        <v>47077</v>
      </c>
      <c r="L38" s="32">
        <f>IF(DAY(NovDom1)=1,IF(AND(YEAR(NovDom1+17)=AnoCalendário,MONTH(NovDom1+17)=11),NovDom1+17,""),IF(AND(YEAR(NovDom1+24)=AnoCalendário,MONTH(NovDom1+24)=11),NovDom1+24,""))</f>
        <v>47078</v>
      </c>
      <c r="M38" s="32">
        <f>IF(DAY(NovDom1)=1,IF(AND(YEAR(NovDom1+18)=AnoCalendário,MONTH(NovDom1+18)=11),NovDom1+18,""),IF(AND(YEAR(NovDom1+25)=AnoCalendário,MONTH(NovDom1+25)=11),NovDom1+25,""))</f>
        <v>47079</v>
      </c>
      <c r="N38" s="32">
        <f>IF(DAY(NovDom1)=1,IF(AND(YEAR(NovDom1+19)=AnoCalendário,MONTH(NovDom1+19)=11),NovDom1+19,""),IF(AND(YEAR(NovDom1+26)=AnoCalendário,MONTH(NovDom1+26)=11),NovDom1+26,""))</f>
        <v>47080</v>
      </c>
      <c r="O38" s="32">
        <f>IF(DAY(NovDom1)=1,IF(AND(YEAR(NovDom1+20)=AnoCalendário,MONTH(NovDom1+20)=11),NovDom1+20,""),IF(AND(YEAR(NovDom1+27)=AnoCalendário,MONTH(NovDom1+27)=11),NovDom1+27,""))</f>
        <v>47081</v>
      </c>
      <c r="P38" s="34">
        <f>IF(DAY(NovDom1)=1,IF(AND(YEAR(NovDom1+21)=AnoCalendário,MONTH(NovDom1+21)=11),NovDom1+21,""),IF(AND(YEAR(NovDom1+28)=AnoCalendário,MONTH(NovDom1+28)=11),NovDom1+28,""))</f>
        <v>47082</v>
      </c>
      <c r="R38" s="33">
        <f>IF(DAY(DezDom1)=1,IF(AND(YEAR(DezDom1+15)=AnoCalendário,MONTH(DezDom1+15)=12),DezDom1+15,""),IF(AND(YEAR(DezDom1+22)=AnoCalendário,MONTH(DezDom1+22)=12),DezDom1+22,""))</f>
        <v>47104</v>
      </c>
      <c r="S38" s="32">
        <f>IF(DAY(DezDom1)=1,IF(AND(YEAR(DezDom1+16)=AnoCalendário,MONTH(DezDom1+16)=12),DezDom1+16,""),IF(AND(YEAR(DezDom1+23)=AnoCalendário,MONTH(DezDom1+23)=12),DezDom1+23,""))</f>
        <v>47105</v>
      </c>
      <c r="T38" s="32">
        <f>IF(DAY(DezDom1)=1,IF(AND(YEAR(DezDom1+17)=AnoCalendário,MONTH(DezDom1+17)=12),DezDom1+17,""),IF(AND(YEAR(DezDom1+24)=AnoCalendário,MONTH(DezDom1+24)=12),DezDom1+24,""))</f>
        <v>47106</v>
      </c>
      <c r="U38" s="32">
        <f>IF(DAY(DezDom1)=1,IF(AND(YEAR(DezDom1+18)=AnoCalendário,MONTH(DezDom1+18)=12),DezDom1+18,""),IF(AND(YEAR(DezDom1+25)=AnoCalendário,MONTH(DezDom1+25)=12),DezDom1+25,""))</f>
        <v>47107</v>
      </c>
      <c r="V38" s="32">
        <f>IF(DAY(DezDom1)=1,IF(AND(YEAR(DezDom1+19)=AnoCalendário,MONTH(DezDom1+19)=12),DezDom1+19,""),IF(AND(YEAR(DezDom1+26)=AnoCalendário,MONTH(DezDom1+26)=12),DezDom1+26,""))</f>
        <v>47108</v>
      </c>
      <c r="W38" s="32">
        <f>IF(DAY(DezDom1)=1,IF(AND(YEAR(DezDom1+20)=AnoCalendário,MONTH(DezDom1+20)=12),DezDom1+20,""),IF(AND(YEAR(DezDom1+27)=AnoCalendário,MONTH(DezDom1+27)=12),DezDom1+27,""))</f>
        <v>47109</v>
      </c>
      <c r="X38" s="34">
        <f>IF(DAY(DezDom1)=1,IF(AND(YEAR(DezDom1+21)=AnoCalendário,MONTH(DezDom1+21)=12),DezDom1+21,""),IF(AND(YEAR(DezDom1+28)=AnoCalendário,MONTH(DezDom1+28)=12),DezDom1+28,""))</f>
        <v>47110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47055</v>
      </c>
      <c r="C39" s="32">
        <f>IF(DAY(OutDom1)=1,IF(AND(YEAR(OutDom1+23)=AnoCalendário,MONTH(OutDom1+23)=10),OutDom1+23,""),IF(AND(YEAR(OutDom1+30)=AnoCalendário,MONTH(OutDom1+30)=10),OutDom1+30,""))</f>
        <v>47056</v>
      </c>
      <c r="D39" s="32">
        <f>IF(DAY(OutDom1)=1,IF(AND(YEAR(OutDom1+24)=AnoCalendário,MONTH(OutDom1+24)=10),OutDom1+24,""),IF(AND(YEAR(OutDom1+31)=AnoCalendário,MONTH(OutDom1+31)=10),OutDom1+31,""))</f>
        <v>47057</v>
      </c>
      <c r="E39" s="32" t="str">
        <f>IF(DAY(OutDom1)=1,IF(AND(YEAR(OutDom1+25)=AnoCalendário,MONTH(OutDom1+25)=10),OutDom1+25,""),IF(AND(YEAR(OutDom1+32)=AnoCalendário,MONTH(OutDom1+32)=10),OutDom1+32,""))</f>
        <v/>
      </c>
      <c r="F39" s="32" t="str">
        <f>IF(DAY(OutDom1)=1,IF(AND(YEAR(OutDom1+26)=AnoCalendário,MONTH(OutDom1+26)=10),OutDom1+26,""),IF(AND(YEAR(OutDom1+33)=AnoCalendário,MONTH(OutDom1+33)=10),OutDom1+33,""))</f>
        <v/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47083</v>
      </c>
      <c r="K39" s="32">
        <f>IF(DAY(NovDom1)=1,IF(AND(YEAR(NovDom1+23)=AnoCalendário,MONTH(NovDom1+23)=11),NovDom1+23,""),IF(AND(YEAR(NovDom1+30)=AnoCalendário,MONTH(NovDom1+30)=11),NovDom1+30,""))</f>
        <v>47084</v>
      </c>
      <c r="L39" s="32">
        <f>IF(DAY(NovDom1)=1,IF(AND(YEAR(NovDom1+24)=AnoCalendário,MONTH(NovDom1+24)=11),NovDom1+24,""),IF(AND(YEAR(NovDom1+31)=AnoCalendário,MONTH(NovDom1+31)=11),NovDom1+31,""))</f>
        <v>47085</v>
      </c>
      <c r="M39" s="32">
        <f>IF(DAY(NovDom1)=1,IF(AND(YEAR(NovDom1+25)=AnoCalendário,MONTH(NovDom1+25)=11),NovDom1+25,""),IF(AND(YEAR(NovDom1+32)=AnoCalendário,MONTH(NovDom1+32)=11),NovDom1+32,""))</f>
        <v>47086</v>
      </c>
      <c r="N39" s="32">
        <f>IF(DAY(NovDom1)=1,IF(AND(YEAR(NovDom1+26)=AnoCalendário,MONTH(NovDom1+26)=11),NovDom1+26,""),IF(AND(YEAR(NovDom1+33)=AnoCalendário,MONTH(NovDom1+33)=11),NovDom1+33,""))</f>
        <v>47087</v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47111</v>
      </c>
      <c r="S39" s="32">
        <f>IF(DAY(DezDom1)=1,IF(AND(YEAR(DezDom1+23)=AnoCalendário,MONTH(DezDom1+23)=12),DezDom1+23,""),IF(AND(YEAR(DezDom1+30)=AnoCalendário,MONTH(DezDom1+30)=12),DezDom1+30,""))</f>
        <v>47112</v>
      </c>
      <c r="T39" s="32">
        <f>IF(DAY(DezDom1)=1,IF(AND(YEAR(DezDom1+24)=AnoCalendário,MONTH(DezDom1+24)=12),DezDom1+24,""),IF(AND(YEAR(DezDom1+31)=AnoCalendário,MONTH(DezDom1+31)=12),DezDom1+31,""))</f>
        <v>47113</v>
      </c>
      <c r="U39" s="32">
        <f>IF(DAY(DezDom1)=1,IF(AND(YEAR(DezDom1+25)=AnoCalendário,MONTH(DezDom1+25)=12),DezDom1+25,""),IF(AND(YEAR(DezDom1+32)=AnoCalendário,MONTH(DezDom1+32)=12),DezDom1+32,""))</f>
        <v>47114</v>
      </c>
      <c r="V39" s="32">
        <f>IF(DAY(DezDom1)=1,IF(AND(YEAR(DezDom1+26)=AnoCalendário,MONTH(DezDom1+26)=12),DezDom1+26,""),IF(AND(YEAR(DezDom1+33)=AnoCalendário,MONTH(DezDom1+33)=12),DezDom1+33,""))</f>
        <v>47115</v>
      </c>
      <c r="W39" s="32">
        <f>IF(DAY(DezDom1)=1,IF(AND(YEAR(DezDom1+27)=AnoCalendário,MONTH(DezDom1+27)=12),DezDom1+27,""),IF(AND(YEAR(DezDom1+34)=AnoCalendário,MONTH(DezDom1+34)=12),DezDom1+34,""))</f>
        <v>47116</v>
      </c>
      <c r="X39" s="34">
        <f>IF(DAY(DezDom1)=1,IF(AND(YEAR(DezDom1+28)=AnoCalendário,MONTH(DezDom1+28)=12),DezDom1+28,""),IF(AND(YEAR(DezDom1+35)=AnoCalendário,MONTH(DezDom1+35)=12),DezDom1+35,""))</f>
        <v>47117</v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>
        <f>IF(DAY(DezDom1)=1,IF(AND(YEAR(DezDom1+29)=AnoCalendário,MONTH(DezDom1+29)=12),DezDom1+29,""),IF(AND(YEAR(DezDom1+36)=AnoCalendário,MONTH(DezDom1+36)=12),DezDom1+36,""))</f>
        <v>47118</v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375" priority="1">
      <formula>LEN(TRIM(B8))&gt;0</formula>
    </cfRule>
  </conditionalFormatting>
  <conditionalFormatting sqref="J8:P13">
    <cfRule type="notContainsBlanks" dxfId="374" priority="2">
      <formula>LEN(TRIM(J8))&gt;0</formula>
    </cfRule>
  </conditionalFormatting>
  <conditionalFormatting sqref="R8:X13">
    <cfRule type="notContainsBlanks" dxfId="373" priority="3">
      <formula>LEN(TRIM(R8))&gt;0</formula>
    </cfRule>
  </conditionalFormatting>
  <conditionalFormatting sqref="B17:H22">
    <cfRule type="notContainsBlanks" dxfId="372" priority="4">
      <formula>LEN(TRIM(B17))&gt;0</formula>
    </cfRule>
  </conditionalFormatting>
  <conditionalFormatting sqref="J17:P22">
    <cfRule type="notContainsBlanks" dxfId="371" priority="5">
      <formula>LEN(TRIM(J17))&gt;0</formula>
    </cfRule>
  </conditionalFormatting>
  <conditionalFormatting sqref="R17:X22">
    <cfRule type="notContainsBlanks" dxfId="370" priority="6">
      <formula>LEN(TRIM(R17))&gt;0</formula>
    </cfRule>
  </conditionalFormatting>
  <conditionalFormatting sqref="R35:X40">
    <cfRule type="notContainsBlanks" dxfId="369" priority="12">
      <formula>LEN(TRIM(R35))&gt;0</formula>
    </cfRule>
  </conditionalFormatting>
  <conditionalFormatting sqref="B26:H31">
    <cfRule type="notContainsBlanks" dxfId="368" priority="7">
      <formula>LEN(TRIM(B26))&gt;0</formula>
    </cfRule>
  </conditionalFormatting>
  <conditionalFormatting sqref="J26:P31">
    <cfRule type="notContainsBlanks" dxfId="367" priority="8">
      <formula>LEN(TRIM(J26))&gt;0</formula>
    </cfRule>
  </conditionalFormatting>
  <conditionalFormatting sqref="R26:X31">
    <cfRule type="notContainsBlanks" dxfId="366" priority="9">
      <formula>LEN(TRIM(R26))&gt;0</formula>
    </cfRule>
  </conditionalFormatting>
  <conditionalFormatting sqref="B35:H40">
    <cfRule type="notContainsBlanks" dxfId="365" priority="10">
      <formula>LEN(TRIM(B35))&gt;0</formula>
    </cfRule>
  </conditionalFormatting>
  <conditionalFormatting sqref="J35:P40">
    <cfRule type="notContainsBlanks" dxfId="364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B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B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wsTCalendar13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2029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>
        <f>IF(DAY(JanDom1)=1,"",IF(AND(YEAR(JanDom1+2)=AnoCalendário,MONTH(JanDom1+2)=1),JanDom1+2,""))</f>
        <v>47119</v>
      </c>
      <c r="D8" s="32">
        <f>IF(DAY(JanDom1)=1,"",IF(AND(YEAR(JanDom1+3)=AnoCalendário,MONTH(JanDom1+3)=1),JanDom1+3,""))</f>
        <v>47120</v>
      </c>
      <c r="E8" s="32">
        <f>IF(DAY(JanDom1)=1,"",IF(AND(YEAR(JanDom1+4)=AnoCalendário,MONTH(JanDom1+4)=1),JanDom1+4,""))</f>
        <v>47121</v>
      </c>
      <c r="F8" s="32">
        <f>IF(DAY(JanDom1)=1,"",IF(AND(YEAR(JanDom1+5)=AnoCalendário,MONTH(JanDom1+5)=1),JanDom1+5,""))</f>
        <v>47122</v>
      </c>
      <c r="G8" s="32">
        <f>IF(DAY(JanDom1)=1,"",IF(AND(YEAR(JanDom1+6)=AnoCalendário,MONTH(JanDom1+6)=1),JanDom1+6,""))</f>
        <v>47123</v>
      </c>
      <c r="H8" s="32">
        <f>IF(DAY(JanDom1)=1,IF(AND(YEAR(JanDom1)=AnoCalendário,MONTH(JanDom1)=1),JanDom1,""),IF(AND(YEAR(JanDom1+7)=AnoCalendário,MONTH(JanDom1+7)=1),JanDom1+7,""))</f>
        <v>47124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>
        <f>IF(DAY(FevDom1)=1,"",IF(AND(YEAR(FevDom1+5)=AnoCalendário,MONTH(FevDom1+5)=2),FevDom1+5,""))</f>
        <v>47150</v>
      </c>
      <c r="O8" s="32">
        <f>IF(DAY(FevDom1)=1,"",IF(AND(YEAR(FevDom1+6)=AnoCalendário,MONTH(FevDom1+6)=2),FevDom1+6,""))</f>
        <v>47151</v>
      </c>
      <c r="P8" s="32">
        <f>IF(DAY(FevDom1)=1,IF(AND(YEAR(FevDom1)=AnoCalendário,MONTH(FevDom1)=2),FevDom1,""),IF(AND(YEAR(FevDom1+7)=AnoCalendário,MONTH(FevDom1+7)=2),FevDom1+7,""))</f>
        <v>47152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>
        <f>IF(DAY(MarDom1)=1,"",IF(AND(YEAR(MarDom1+5)=AnoCalendário,MONTH(MarDom1+5)=3),MarDom1+5,""))</f>
        <v>47178</v>
      </c>
      <c r="W8" s="32">
        <f>IF(DAY(MarDom1)=1,"",IF(AND(YEAR(MarDom1+6)=AnoCalendário,MONTH(MarDom1+6)=3),MarDom1+6,""))</f>
        <v>47179</v>
      </c>
      <c r="X8" s="32">
        <f>IF(DAY(MarDom1)=1,IF(AND(YEAR(MarDom1)=AnoCalendário,MONTH(MarDom1)=3),MarDom1,""),IF(AND(YEAR(MarDom1+7)=AnoCalendário,MONTH(MarDom1+7)=3),MarDom1+7,""))</f>
        <v>47180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47125</v>
      </c>
      <c r="C9" s="32">
        <f>IF(DAY(JanDom1)=1,IF(AND(YEAR(JanDom1+2)=AnoCalendário,MONTH(JanDom1+2)=1),JanDom1+2,""),IF(AND(YEAR(JanDom1+9)=AnoCalendário,MONTH(JanDom1+9)=1),JanDom1+9,""))</f>
        <v>47126</v>
      </c>
      <c r="D9" s="32">
        <f>IF(DAY(JanDom1)=1,IF(AND(YEAR(JanDom1+3)=AnoCalendário,MONTH(JanDom1+3)=1),JanDom1+3,""),IF(AND(YEAR(JanDom1+10)=AnoCalendário,MONTH(JanDom1+10)=1),JanDom1+10,""))</f>
        <v>47127</v>
      </c>
      <c r="E9" s="32">
        <f>IF(DAY(JanDom1)=1,IF(AND(YEAR(JanDom1+4)=AnoCalendário,MONTH(JanDom1+4)=1),JanDom1+4,""),IF(AND(YEAR(JanDom1+11)=AnoCalendário,MONTH(JanDom1+11)=1),JanDom1+11,""))</f>
        <v>47128</v>
      </c>
      <c r="F9" s="32">
        <f>IF(DAY(JanDom1)=1,IF(AND(YEAR(JanDom1+5)=AnoCalendário,MONTH(JanDom1+5)=1),JanDom1+5,""),IF(AND(YEAR(JanDom1+12)=AnoCalendário,MONTH(JanDom1+12)=1),JanDom1+12,""))</f>
        <v>47129</v>
      </c>
      <c r="G9" s="32">
        <f>IF(DAY(JanDom1)=1,IF(AND(YEAR(JanDom1+6)=AnoCalendário,MONTH(JanDom1+6)=1),JanDom1+6,""),IF(AND(YEAR(JanDom1+13)=AnoCalendário,MONTH(JanDom1+13)=1),JanDom1+13,""))</f>
        <v>47130</v>
      </c>
      <c r="H9" s="32">
        <f>IF(DAY(JanDom1)=1,IF(AND(YEAR(JanDom1+7)=AnoCalendário,MONTH(JanDom1+7)=1),JanDom1+7,""),IF(AND(YEAR(JanDom1+14)=AnoCalendário,MONTH(JanDom1+14)=1),JanDom1+14,""))</f>
        <v>47131</v>
      </c>
      <c r="I9" s="28"/>
      <c r="J9" s="32">
        <f>IF(DAY(FevDom1)=1,IF(AND(YEAR(FevDom1+1)=AnoCalendário,MONTH(FevDom1+1)=2),FevDom1+1,""),IF(AND(YEAR(FevDom1+8)=AnoCalendário,MONTH(FevDom1+8)=2),FevDom1+8,""))</f>
        <v>47153</v>
      </c>
      <c r="K9" s="32">
        <f>IF(DAY(FevDom1)=1,IF(AND(YEAR(FevDom1+2)=AnoCalendário,MONTH(FevDom1+2)=2),FevDom1+2,""),IF(AND(YEAR(FevDom1+9)=AnoCalendário,MONTH(FevDom1+9)=2),FevDom1+9,""))</f>
        <v>47154</v>
      </c>
      <c r="L9" s="32">
        <f>IF(DAY(FevDom1)=1,IF(AND(YEAR(FevDom1+3)=AnoCalendário,MONTH(FevDom1+3)=2),FevDom1+3,""),IF(AND(YEAR(FevDom1+10)=AnoCalendário,MONTH(FevDom1+10)=2),FevDom1+10,""))</f>
        <v>47155</v>
      </c>
      <c r="M9" s="32">
        <f>IF(DAY(FevDom1)=1,IF(AND(YEAR(FevDom1+4)=AnoCalendário,MONTH(FevDom1+4)=2),FevDom1+4,""),IF(AND(YEAR(FevDom1+11)=AnoCalendário,MONTH(FevDom1+11)=2),FevDom1+11,""))</f>
        <v>47156</v>
      </c>
      <c r="N9" s="32">
        <f>IF(DAY(FevDom1)=1,IF(AND(YEAR(FevDom1+5)=AnoCalendário,MONTH(FevDom1+5)=2),FevDom1+5,""),IF(AND(YEAR(FevDom1+12)=AnoCalendário,MONTH(FevDom1+12)=2),FevDom1+12,""))</f>
        <v>47157</v>
      </c>
      <c r="O9" s="32">
        <f>IF(DAY(FevDom1)=1,IF(AND(YEAR(FevDom1+6)=AnoCalendário,MONTH(FevDom1+6)=2),FevDom1+6,""),IF(AND(YEAR(FevDom1+13)=AnoCalendário,MONTH(FevDom1+13)=2),FevDom1+13,""))</f>
        <v>47158</v>
      </c>
      <c r="P9" s="32">
        <f>IF(DAY(FevDom1)=1,IF(AND(YEAR(FevDom1+7)=AnoCalendário,MONTH(FevDom1+7)=2),FevDom1+7,""),IF(AND(YEAR(FevDom1+14)=AnoCalendário,MONTH(FevDom1+14)=2),FevDom1+14,""))</f>
        <v>47159</v>
      </c>
      <c r="Q9" s="28"/>
      <c r="R9" s="32">
        <f>IF(DAY(MarDom1)=1,IF(AND(YEAR(MarDom1+1)=AnoCalendário,MONTH(MarDom1+1)=3),MarDom1+1,""),IF(AND(YEAR(MarDom1+8)=AnoCalendário,MONTH(MarDom1+8)=3),MarDom1+8,""))</f>
        <v>47181</v>
      </c>
      <c r="S9" s="32">
        <f>IF(DAY(MarDom1)=1,IF(AND(YEAR(MarDom1+2)=AnoCalendário,MONTH(MarDom1+2)=3),MarDom1+2,""),IF(AND(YEAR(MarDom1+9)=AnoCalendário,MONTH(MarDom1+9)=3),MarDom1+9,""))</f>
        <v>47182</v>
      </c>
      <c r="T9" s="32">
        <f>IF(DAY(MarDom1)=1,IF(AND(YEAR(MarDom1+3)=AnoCalendário,MONTH(MarDom1+3)=3),MarDom1+3,""),IF(AND(YEAR(MarDom1+10)=AnoCalendário,MONTH(MarDom1+10)=3),MarDom1+10,""))</f>
        <v>47183</v>
      </c>
      <c r="U9" s="32">
        <f>IF(DAY(MarDom1)=1,IF(AND(YEAR(MarDom1+4)=AnoCalendário,MONTH(MarDom1+4)=3),MarDom1+4,""),IF(AND(YEAR(MarDom1+11)=AnoCalendário,MONTH(MarDom1+11)=3),MarDom1+11,""))</f>
        <v>47184</v>
      </c>
      <c r="V9" s="32">
        <f>IF(DAY(MarDom1)=1,IF(AND(YEAR(MarDom1+5)=AnoCalendário,MONTH(MarDom1+5)=3),MarDom1+5,""),IF(AND(YEAR(MarDom1+12)=AnoCalendário,MONTH(MarDom1+12)=3),MarDom1+12,""))</f>
        <v>47185</v>
      </c>
      <c r="W9" s="32">
        <f>IF(DAY(MarDom1)=1,IF(AND(YEAR(MarDom1+6)=AnoCalendário,MONTH(MarDom1+6)=3),MarDom1+6,""),IF(AND(YEAR(MarDom1+13)=AnoCalendário,MONTH(MarDom1+13)=3),MarDom1+13,""))</f>
        <v>47186</v>
      </c>
      <c r="X9" s="32">
        <f>IF(DAY(MarDom1)=1,IF(AND(YEAR(MarDom1+7)=AnoCalendário,MONTH(MarDom1+7)=3),MarDom1+7,""),IF(AND(YEAR(MarDom1+14)=AnoCalendário,MONTH(MarDom1+14)=3),MarDom1+14,""))</f>
        <v>47187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47132</v>
      </c>
      <c r="C10" s="32">
        <f>IF(DAY(JanDom1)=1,IF(AND(YEAR(JanDom1+9)=AnoCalendário,MONTH(JanDom1+9)=1),JanDom1+9,""),IF(AND(YEAR(JanDom1+16)=AnoCalendário,MONTH(JanDom1+16)=1),JanDom1+16,""))</f>
        <v>47133</v>
      </c>
      <c r="D10" s="32">
        <f>IF(DAY(JanDom1)=1,IF(AND(YEAR(JanDom1+10)=AnoCalendário,MONTH(JanDom1+10)=1),JanDom1+10,""),IF(AND(YEAR(JanDom1+17)=AnoCalendário,MONTH(JanDom1+17)=1),JanDom1+17,""))</f>
        <v>47134</v>
      </c>
      <c r="E10" s="32">
        <f>IF(DAY(JanDom1)=1,IF(AND(YEAR(JanDom1+11)=AnoCalendário,MONTH(JanDom1+11)=1),JanDom1+11,""),IF(AND(YEAR(JanDom1+18)=AnoCalendário,MONTH(JanDom1+18)=1),JanDom1+18,""))</f>
        <v>47135</v>
      </c>
      <c r="F10" s="32">
        <f>IF(DAY(JanDom1)=1,IF(AND(YEAR(JanDom1+12)=AnoCalendário,MONTH(JanDom1+12)=1),JanDom1+12,""),IF(AND(YEAR(JanDom1+19)=AnoCalendário,MONTH(JanDom1+19)=1),JanDom1+19,""))</f>
        <v>47136</v>
      </c>
      <c r="G10" s="32">
        <f>IF(DAY(JanDom1)=1,IF(AND(YEAR(JanDom1+13)=AnoCalendário,MONTH(JanDom1+13)=1),JanDom1+13,""),IF(AND(YEAR(JanDom1+20)=AnoCalendário,MONTH(JanDom1+20)=1),JanDom1+20,""))</f>
        <v>47137</v>
      </c>
      <c r="H10" s="32">
        <f>IF(DAY(JanDom1)=1,IF(AND(YEAR(JanDom1+14)=AnoCalendário,MONTH(JanDom1+14)=1),JanDom1+14,""),IF(AND(YEAR(JanDom1+21)=AnoCalendário,MONTH(JanDom1+21)=1),JanDom1+21,""))</f>
        <v>47138</v>
      </c>
      <c r="I10" s="28"/>
      <c r="J10" s="32">
        <f>IF(DAY(FevDom1)=1,IF(AND(YEAR(FevDom1+8)=AnoCalendário,MONTH(FevDom1+8)=2),FevDom1+8,""),IF(AND(YEAR(FevDom1+15)=AnoCalendário,MONTH(FevDom1+15)=2),FevDom1+15,""))</f>
        <v>47160</v>
      </c>
      <c r="K10" s="32">
        <f>IF(DAY(FevDom1)=1,IF(AND(YEAR(FevDom1+9)=AnoCalendário,MONTH(FevDom1+9)=2),FevDom1+9,""),IF(AND(YEAR(FevDom1+16)=AnoCalendário,MONTH(FevDom1+16)=2),FevDom1+16,""))</f>
        <v>47161</v>
      </c>
      <c r="L10" s="32">
        <f>IF(DAY(FevDom1)=1,IF(AND(YEAR(FevDom1+10)=AnoCalendário,MONTH(FevDom1+10)=2),FevDom1+10,""),IF(AND(YEAR(FevDom1+17)=AnoCalendário,MONTH(FevDom1+17)=2),FevDom1+17,""))</f>
        <v>47162</v>
      </c>
      <c r="M10" s="32">
        <f>IF(DAY(FevDom1)=1,IF(AND(YEAR(FevDom1+11)=AnoCalendário,MONTH(FevDom1+11)=2),FevDom1+11,""),IF(AND(YEAR(FevDom1+18)=AnoCalendário,MONTH(FevDom1+18)=2),FevDom1+18,""))</f>
        <v>47163</v>
      </c>
      <c r="N10" s="32">
        <f>IF(DAY(FevDom1)=1,IF(AND(YEAR(FevDom1+12)=AnoCalendário,MONTH(FevDom1+12)=2),FevDom1+12,""),IF(AND(YEAR(FevDom1+19)=AnoCalendário,MONTH(FevDom1+19)=2),FevDom1+19,""))</f>
        <v>47164</v>
      </c>
      <c r="O10" s="32">
        <f>IF(DAY(FevDom1)=1,IF(AND(YEAR(FevDom1+13)=AnoCalendário,MONTH(FevDom1+13)=2),FevDom1+13,""),IF(AND(YEAR(FevDom1+20)=AnoCalendário,MONTH(FevDom1+20)=2),FevDom1+20,""))</f>
        <v>47165</v>
      </c>
      <c r="P10" s="32">
        <f>IF(DAY(FevDom1)=1,IF(AND(YEAR(FevDom1+14)=AnoCalendário,MONTH(FevDom1+14)=2),FevDom1+14,""),IF(AND(YEAR(FevDom1+21)=AnoCalendário,MONTH(FevDom1+21)=2),FevDom1+21,""))</f>
        <v>47166</v>
      </c>
      <c r="Q10" s="28"/>
      <c r="R10" s="32">
        <f>IF(DAY(MarDom1)=1,IF(AND(YEAR(MarDom1+8)=AnoCalendário,MONTH(MarDom1+8)=3),MarDom1+8,""),IF(AND(YEAR(MarDom1+15)=AnoCalendário,MONTH(MarDom1+15)=3),MarDom1+15,""))</f>
        <v>47188</v>
      </c>
      <c r="S10" s="32">
        <f>IF(DAY(MarDom1)=1,IF(AND(YEAR(MarDom1+9)=AnoCalendário,MONTH(MarDom1+9)=3),MarDom1+9,""),IF(AND(YEAR(MarDom1+16)=AnoCalendário,MONTH(MarDom1+16)=3),MarDom1+16,""))</f>
        <v>47189</v>
      </c>
      <c r="T10" s="32">
        <f>IF(DAY(MarDom1)=1,IF(AND(YEAR(MarDom1+10)=AnoCalendário,MONTH(MarDom1+10)=3),MarDom1+10,""),IF(AND(YEAR(MarDom1+17)=AnoCalendário,MONTH(MarDom1+17)=3),MarDom1+17,""))</f>
        <v>47190</v>
      </c>
      <c r="U10" s="32">
        <f>IF(DAY(MarDom1)=1,IF(AND(YEAR(MarDom1+11)=AnoCalendário,MONTH(MarDom1+11)=3),MarDom1+11,""),IF(AND(YEAR(MarDom1+18)=AnoCalendário,MONTH(MarDom1+18)=3),MarDom1+18,""))</f>
        <v>47191</v>
      </c>
      <c r="V10" s="32">
        <f>IF(DAY(MarDom1)=1,IF(AND(YEAR(MarDom1+12)=AnoCalendário,MONTH(MarDom1+12)=3),MarDom1+12,""),IF(AND(YEAR(MarDom1+19)=AnoCalendário,MONTH(MarDom1+19)=3),MarDom1+19,""))</f>
        <v>47192</v>
      </c>
      <c r="W10" s="32">
        <f>IF(DAY(MarDom1)=1,IF(AND(YEAR(MarDom1+13)=AnoCalendário,MONTH(MarDom1+13)=3),MarDom1+13,""),IF(AND(YEAR(MarDom1+20)=AnoCalendário,MONTH(MarDom1+20)=3),MarDom1+20,""))</f>
        <v>47193</v>
      </c>
      <c r="X10" s="32">
        <f>IF(DAY(MarDom1)=1,IF(AND(YEAR(MarDom1+14)=AnoCalendário,MONTH(MarDom1+14)=3),MarDom1+14,""),IF(AND(YEAR(MarDom1+21)=AnoCalendário,MONTH(MarDom1+21)=3),MarDom1+21,""))</f>
        <v>47194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47139</v>
      </c>
      <c r="C11" s="32">
        <f>IF(DAY(JanDom1)=1,IF(AND(YEAR(JanDom1+16)=AnoCalendário,MONTH(JanDom1+16)=1),JanDom1+16,""),IF(AND(YEAR(JanDom1+23)=AnoCalendário,MONTH(JanDom1+23)=1),JanDom1+23,""))</f>
        <v>47140</v>
      </c>
      <c r="D11" s="32">
        <f>IF(DAY(JanDom1)=1,IF(AND(YEAR(JanDom1+17)=AnoCalendário,MONTH(JanDom1+17)=1),JanDom1+17,""),IF(AND(YEAR(JanDom1+24)=AnoCalendário,MONTH(JanDom1+24)=1),JanDom1+24,""))</f>
        <v>47141</v>
      </c>
      <c r="E11" s="32">
        <f>IF(DAY(JanDom1)=1,IF(AND(YEAR(JanDom1+18)=AnoCalendário,MONTH(JanDom1+18)=1),JanDom1+18,""),IF(AND(YEAR(JanDom1+25)=AnoCalendário,MONTH(JanDom1+25)=1),JanDom1+25,""))</f>
        <v>47142</v>
      </c>
      <c r="F11" s="32">
        <f>IF(DAY(JanDom1)=1,IF(AND(YEAR(JanDom1+19)=AnoCalendário,MONTH(JanDom1+19)=1),JanDom1+19,""),IF(AND(YEAR(JanDom1+26)=AnoCalendário,MONTH(JanDom1+26)=1),JanDom1+26,""))</f>
        <v>47143</v>
      </c>
      <c r="G11" s="32">
        <f>IF(DAY(JanDom1)=1,IF(AND(YEAR(JanDom1+20)=AnoCalendário,MONTH(JanDom1+20)=1),JanDom1+20,""),IF(AND(YEAR(JanDom1+27)=AnoCalendário,MONTH(JanDom1+27)=1),JanDom1+27,""))</f>
        <v>47144</v>
      </c>
      <c r="H11" s="32">
        <f>IF(DAY(JanDom1)=1,IF(AND(YEAR(JanDom1+21)=AnoCalendário,MONTH(JanDom1+21)=1),JanDom1+21,""),IF(AND(YEAR(JanDom1+28)=AnoCalendário,MONTH(JanDom1+28)=1),JanDom1+28,""))</f>
        <v>47145</v>
      </c>
      <c r="I11" s="28"/>
      <c r="J11" s="32">
        <f>IF(DAY(FevDom1)=1,IF(AND(YEAR(FevDom1+15)=AnoCalendário,MONTH(FevDom1+15)=2),FevDom1+15,""),IF(AND(YEAR(FevDom1+22)=AnoCalendário,MONTH(FevDom1+22)=2),FevDom1+22,""))</f>
        <v>47167</v>
      </c>
      <c r="K11" s="32">
        <f>IF(DAY(FevDom1)=1,IF(AND(YEAR(FevDom1+16)=AnoCalendário,MONTH(FevDom1+16)=2),FevDom1+16,""),IF(AND(YEAR(FevDom1+23)=AnoCalendário,MONTH(FevDom1+23)=2),FevDom1+23,""))</f>
        <v>47168</v>
      </c>
      <c r="L11" s="32">
        <f>IF(DAY(FevDom1)=1,IF(AND(YEAR(FevDom1+17)=AnoCalendário,MONTH(FevDom1+17)=2),FevDom1+17,""),IF(AND(YEAR(FevDom1+24)=AnoCalendário,MONTH(FevDom1+24)=2),FevDom1+24,""))</f>
        <v>47169</v>
      </c>
      <c r="M11" s="32">
        <f>IF(DAY(FevDom1)=1,IF(AND(YEAR(FevDom1+18)=AnoCalendário,MONTH(FevDom1+18)=2),FevDom1+18,""),IF(AND(YEAR(FevDom1+25)=AnoCalendário,MONTH(FevDom1+25)=2),FevDom1+25,""))</f>
        <v>47170</v>
      </c>
      <c r="N11" s="32">
        <f>IF(DAY(FevDom1)=1,IF(AND(YEAR(FevDom1+19)=AnoCalendário,MONTH(FevDom1+19)=2),FevDom1+19,""),IF(AND(YEAR(FevDom1+26)=AnoCalendário,MONTH(FevDom1+26)=2),FevDom1+26,""))</f>
        <v>47171</v>
      </c>
      <c r="O11" s="32">
        <f>IF(DAY(FevDom1)=1,IF(AND(YEAR(FevDom1+20)=AnoCalendário,MONTH(FevDom1+20)=2),FevDom1+20,""),IF(AND(YEAR(FevDom1+27)=AnoCalendário,MONTH(FevDom1+27)=2),FevDom1+27,""))</f>
        <v>47172</v>
      </c>
      <c r="P11" s="32">
        <f>IF(DAY(FevDom1)=1,IF(AND(YEAR(FevDom1+21)=AnoCalendário,MONTH(FevDom1+21)=2),FevDom1+21,""),IF(AND(YEAR(FevDom1+28)=AnoCalendário,MONTH(FevDom1+28)=2),FevDom1+28,""))</f>
        <v>47173</v>
      </c>
      <c r="Q11" s="28"/>
      <c r="R11" s="32">
        <f>IF(DAY(MarDom1)=1,IF(AND(YEAR(MarDom1+15)=AnoCalendário,MONTH(MarDom1+15)=3),MarDom1+15,""),IF(AND(YEAR(MarDom1+22)=AnoCalendário,MONTH(MarDom1+22)=3),MarDom1+22,""))</f>
        <v>47195</v>
      </c>
      <c r="S11" s="32">
        <f>IF(DAY(MarDom1)=1,IF(AND(YEAR(MarDom1+16)=AnoCalendário,MONTH(MarDom1+16)=3),MarDom1+16,""),IF(AND(YEAR(MarDom1+23)=AnoCalendário,MONTH(MarDom1+23)=3),MarDom1+23,""))</f>
        <v>47196</v>
      </c>
      <c r="T11" s="32">
        <f>IF(DAY(MarDom1)=1,IF(AND(YEAR(MarDom1+17)=AnoCalendário,MONTH(MarDom1+17)=3),MarDom1+17,""),IF(AND(YEAR(MarDom1+24)=AnoCalendário,MONTH(MarDom1+24)=3),MarDom1+24,""))</f>
        <v>47197</v>
      </c>
      <c r="U11" s="32">
        <f>IF(DAY(MarDom1)=1,IF(AND(YEAR(MarDom1+18)=AnoCalendário,MONTH(MarDom1+18)=3),MarDom1+18,""),IF(AND(YEAR(MarDom1+25)=AnoCalendário,MONTH(MarDom1+25)=3),MarDom1+25,""))</f>
        <v>47198</v>
      </c>
      <c r="V11" s="32">
        <f>IF(DAY(MarDom1)=1,IF(AND(YEAR(MarDom1+19)=AnoCalendário,MONTH(MarDom1+19)=3),MarDom1+19,""),IF(AND(YEAR(MarDom1+26)=AnoCalendário,MONTH(MarDom1+26)=3),MarDom1+26,""))</f>
        <v>47199</v>
      </c>
      <c r="W11" s="32">
        <f>IF(DAY(MarDom1)=1,IF(AND(YEAR(MarDom1+20)=AnoCalendário,MONTH(MarDom1+20)=3),MarDom1+20,""),IF(AND(YEAR(MarDom1+27)=AnoCalendário,MONTH(MarDom1+27)=3),MarDom1+27,""))</f>
        <v>47200</v>
      </c>
      <c r="X11" s="32">
        <f>IF(DAY(MarDom1)=1,IF(AND(YEAR(MarDom1+21)=AnoCalendário,MONTH(MarDom1+21)=3),MarDom1+21,""),IF(AND(YEAR(MarDom1+28)=AnoCalendário,MONTH(MarDom1+28)=3),MarDom1+28,""))</f>
        <v>47201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47146</v>
      </c>
      <c r="C12" s="32">
        <f>IF(DAY(JanDom1)=1,IF(AND(YEAR(JanDom1+23)=AnoCalendário,MONTH(JanDom1+23)=1),JanDom1+23,""),IF(AND(YEAR(JanDom1+30)=AnoCalendário,MONTH(JanDom1+30)=1),JanDom1+30,""))</f>
        <v>47147</v>
      </c>
      <c r="D12" s="32">
        <f>IF(DAY(JanDom1)=1,IF(AND(YEAR(JanDom1+24)=AnoCalendário,MONTH(JanDom1+24)=1),JanDom1+24,""),IF(AND(YEAR(JanDom1+31)=AnoCalendário,MONTH(JanDom1+31)=1),JanDom1+31,""))</f>
        <v>47148</v>
      </c>
      <c r="E12" s="32">
        <f>IF(DAY(JanDom1)=1,IF(AND(YEAR(JanDom1+25)=AnoCalendário,MONTH(JanDom1+25)=1),JanDom1+25,""),IF(AND(YEAR(JanDom1+32)=AnoCalendário,MONTH(JanDom1+32)=1),JanDom1+32,""))</f>
        <v>47149</v>
      </c>
      <c r="F12" s="32" t="str">
        <f>IF(DAY(JanDom1)=1,IF(AND(YEAR(JanDom1+26)=AnoCalendário,MONTH(JanDom1+26)=1),JanDom1+26,""),IF(AND(YEAR(JanDom1+33)=AnoCalendário,MONTH(JanDom1+33)=1),JanDom1+33,""))</f>
        <v/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47174</v>
      </c>
      <c r="K12" s="32">
        <f>IF(DAY(FevDom1)=1,IF(AND(YEAR(FevDom1+23)=AnoCalendário,MONTH(FevDom1+23)=2),FevDom1+23,""),IF(AND(YEAR(FevDom1+30)=AnoCalendário,MONTH(FevDom1+30)=2),FevDom1+30,""))</f>
        <v>47175</v>
      </c>
      <c r="L12" s="32">
        <f>IF(DAY(FevDom1)=1,IF(AND(YEAR(FevDom1+24)=AnoCalendário,MONTH(FevDom1+24)=2),FevDom1+24,""),IF(AND(YEAR(FevDom1+31)=AnoCalendário,MONTH(FevDom1+31)=2),FevDom1+31,""))</f>
        <v>47176</v>
      </c>
      <c r="M12" s="32">
        <f>IF(DAY(FevDom1)=1,IF(AND(YEAR(FevDom1+25)=AnoCalendário,MONTH(FevDom1+25)=2),FevDom1+25,""),IF(AND(YEAR(FevDom1+32)=AnoCalendário,MONTH(FevDom1+32)=2),FevDom1+32,""))</f>
        <v>47177</v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47202</v>
      </c>
      <c r="S12" s="32">
        <f>IF(DAY(MarDom1)=1,IF(AND(YEAR(MarDom1+23)=AnoCalendário,MONTH(MarDom1+23)=3),MarDom1+23,""),IF(AND(YEAR(MarDom1+30)=AnoCalendário,MONTH(MarDom1+30)=3),MarDom1+30,""))</f>
        <v>47203</v>
      </c>
      <c r="T12" s="32">
        <f>IF(DAY(MarDom1)=1,IF(AND(YEAR(MarDom1+24)=AnoCalendário,MONTH(MarDom1+24)=3),MarDom1+24,""),IF(AND(YEAR(MarDom1+31)=AnoCalendário,MONTH(MarDom1+31)=3),MarDom1+31,""))</f>
        <v>47204</v>
      </c>
      <c r="U12" s="32">
        <f>IF(DAY(MarDom1)=1,IF(AND(YEAR(MarDom1+25)=AnoCalendário,MONTH(MarDom1+25)=3),MarDom1+25,""),IF(AND(YEAR(MarDom1+32)=AnoCalendário,MONTH(MarDom1+32)=3),MarDom1+32,""))</f>
        <v>47205</v>
      </c>
      <c r="V12" s="32">
        <f>IF(DAY(MarDom1)=1,IF(AND(YEAR(MarDom1+26)=AnoCalendário,MONTH(MarDom1+26)=3),MarDom1+26,""),IF(AND(YEAR(MarDom1+33)=AnoCalendário,MONTH(MarDom1+33)=3),MarDom1+33,""))</f>
        <v>47206</v>
      </c>
      <c r="W12" s="32">
        <f>IF(DAY(MarDom1)=1,IF(AND(YEAR(MarDom1+27)=AnoCalendário,MONTH(MarDom1+27)=3),MarDom1+27,""),IF(AND(YEAR(MarDom1+34)=AnoCalendário,MONTH(MarDom1+34)=3),MarDom1+34,""))</f>
        <v>47207</v>
      </c>
      <c r="X12" s="32">
        <f>IF(DAY(MarDom1)=1,IF(AND(YEAR(MarDom1+28)=AnoCalendário,MONTH(MarDom1+28)=3),MarDom1+28,""),IF(AND(YEAR(MarDom1+35)=AnoCalendário,MONTH(MarDom1+35)=3),MarDom1+35,""))</f>
        <v>47208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>
        <f>IF(DAY(AbrDom1)=1,"",IF(AND(YEAR(AbrDom1+1)=AnoCalendário,MONTH(AbrDom1+1)=4),AbrDom1+1,""))</f>
        <v>47209</v>
      </c>
      <c r="C17" s="32">
        <f>IF(DAY(AbrDom1)=1,"",IF(AND(YEAR(AbrDom1+2)=AnoCalendário,MONTH(AbrDom1+2)=4),AbrDom1+2,""))</f>
        <v>47210</v>
      </c>
      <c r="D17" s="32">
        <f>IF(DAY(AbrDom1)=1,"",IF(AND(YEAR(AbrDom1+3)=AnoCalendário,MONTH(AbrDom1+3)=4),AbrDom1+3,""))</f>
        <v>47211</v>
      </c>
      <c r="E17" s="32">
        <f>IF(DAY(AbrDom1)=1,"",IF(AND(YEAR(AbrDom1+4)=AnoCalendário,MONTH(AbrDom1+4)=4),AbrDom1+4,""))</f>
        <v>47212</v>
      </c>
      <c r="F17" s="32">
        <f>IF(DAY(AbrDom1)=1,"",IF(AND(YEAR(AbrDom1+5)=AnoCalendário,MONTH(AbrDom1+5)=4),AbrDom1+5,""))</f>
        <v>47213</v>
      </c>
      <c r="G17" s="32">
        <f>IF(DAY(AbrDom1)=1,"",IF(AND(YEAR(AbrDom1+6)=AnoCalendário,MONTH(AbrDom1+6)=4),AbrDom1+6,""))</f>
        <v>47214</v>
      </c>
      <c r="H17" s="34">
        <f>IF(DAY(AbrDom1)=1,IF(AND(YEAR(AbrDom1)=AnoCalendário,MONTH(AbrDom1)=4),AbrDom1,""),IF(AND(YEAR(AbrDom1+7)=AnoCalendário,MONTH(AbrDom1+7)=4),AbrDom1+7,""))</f>
        <v>47215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>
        <f>IF(DAY(MaiDom1)=1,"",IF(AND(YEAR(MaiDom1+3)=AnoCalendário,MONTH(MaiDom1+3)=5),MaiDom1+3,""))</f>
        <v>47239</v>
      </c>
      <c r="M17" s="32">
        <f>IF(DAY(MaiDom1)=1,"",IF(AND(YEAR(MaiDom1+4)=AnoCalendário,MONTH(MaiDom1+4)=5),MaiDom1+4,""))</f>
        <v>47240</v>
      </c>
      <c r="N17" s="32">
        <f>IF(DAY(MaiDom1)=1,"",IF(AND(YEAR(MaiDom1+5)=AnoCalendário,MONTH(MaiDom1+5)=5),MaiDom1+5,""))</f>
        <v>47241</v>
      </c>
      <c r="O17" s="32">
        <f>IF(DAY(MaiDom1)=1,"",IF(AND(YEAR(MaiDom1+6)=AnoCalendário,MONTH(MaiDom1+6)=5),MaiDom1+6,""))</f>
        <v>47242</v>
      </c>
      <c r="P17" s="34">
        <f>IF(DAY(MaiDom1)=1,IF(AND(YEAR(MaiDom1)=AnoCalendário,MONTH(MaiDom1)=5),MaiDom1,""),IF(AND(YEAR(MaiDom1+7)=AnoCalendário,MONTH(MaiDom1+7)=5),MaiDom1+7,""))</f>
        <v>47243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 t="str">
        <f>IF(DAY(JunDom1)=1,"",IF(AND(YEAR(JunDom1+5)=AnoCalendário,MONTH(JunDom1+5)=6),JunDom1+5,""))</f>
        <v/>
      </c>
      <c r="W17" s="32">
        <f>IF(DAY(JunDom1)=1,"",IF(AND(YEAR(JunDom1+6)=AnoCalendário,MONTH(JunDom1+6)=6),JunDom1+6,""))</f>
        <v>47270</v>
      </c>
      <c r="X17" s="34">
        <f>IF(DAY(JunDom1)=1,IF(AND(YEAR(JunDom1)=AnoCalendário,MONTH(JunDom1)=6),JunDom1,""),IF(AND(YEAR(JunDom1+7)=AnoCalendário,MONTH(JunDom1+7)=6),JunDom1+7,""))</f>
        <v>47271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47216</v>
      </c>
      <c r="C18" s="32">
        <f>IF(DAY(AbrDom1)=1,IF(AND(YEAR(AbrDom1+2)=AnoCalendário,MONTH(AbrDom1+2)=4),AbrDom1+2,""),IF(AND(YEAR(AbrDom1+9)=AnoCalendário,MONTH(AbrDom1+9)=4),AbrDom1+9,""))</f>
        <v>47217</v>
      </c>
      <c r="D18" s="32">
        <f>IF(DAY(AbrDom1)=1,IF(AND(YEAR(AbrDom1+3)=AnoCalendário,MONTH(AbrDom1+3)=4),AbrDom1+3,""),IF(AND(YEAR(AbrDom1+10)=AnoCalendário,MONTH(AbrDom1+10)=4),AbrDom1+10,""))</f>
        <v>47218</v>
      </c>
      <c r="E18" s="32">
        <f>IF(DAY(AbrDom1)=1,IF(AND(YEAR(AbrDom1+4)=AnoCalendário,MONTH(AbrDom1+4)=4),AbrDom1+4,""),IF(AND(YEAR(AbrDom1+11)=AnoCalendário,MONTH(AbrDom1+11)=4),AbrDom1+11,""))</f>
        <v>47219</v>
      </c>
      <c r="F18" s="32">
        <f>IF(DAY(AbrDom1)=1,IF(AND(YEAR(AbrDom1+5)=AnoCalendário,MONTH(AbrDom1+5)=4),AbrDom1+5,""),IF(AND(YEAR(AbrDom1+12)=AnoCalendário,MONTH(AbrDom1+12)=4),AbrDom1+12,""))</f>
        <v>47220</v>
      </c>
      <c r="G18" s="32">
        <f>IF(DAY(AbrDom1)=1,IF(AND(YEAR(AbrDom1+6)=AnoCalendário,MONTH(AbrDom1+6)=4),AbrDom1+6,""),IF(AND(YEAR(AbrDom1+13)=AnoCalendário,MONTH(AbrDom1+13)=4),AbrDom1+13,""))</f>
        <v>47221</v>
      </c>
      <c r="H18" s="34">
        <f>IF(DAY(AbrDom1)=1,IF(AND(YEAR(AbrDom1+7)=AnoCalendário,MONTH(AbrDom1+7)=4),AbrDom1+7,""),IF(AND(YEAR(AbrDom1+14)=AnoCalendário,MONTH(AbrDom1+14)=4),AbrDom1+14,""))</f>
        <v>47222</v>
      </c>
      <c r="I18" s="28"/>
      <c r="J18" s="33">
        <f>IF(DAY(MaiDom1)=1,IF(AND(YEAR(MaiDom1+1)=AnoCalendário,MONTH(MaiDom1+1)=5),MaiDom1+1,""),IF(AND(YEAR(MaiDom1+8)=AnoCalendário,MONTH(MaiDom1+8)=5),MaiDom1+8,""))</f>
        <v>47244</v>
      </c>
      <c r="K18" s="32">
        <f>IF(DAY(MaiDom1)=1,IF(AND(YEAR(MaiDom1+2)=AnoCalendário,MONTH(MaiDom1+2)=5),MaiDom1+2,""),IF(AND(YEAR(MaiDom1+9)=AnoCalendário,MONTH(MaiDom1+9)=5),MaiDom1+9,""))</f>
        <v>47245</v>
      </c>
      <c r="L18" s="32">
        <f>IF(DAY(MaiDom1)=1,IF(AND(YEAR(MaiDom1+3)=AnoCalendário,MONTH(MaiDom1+3)=5),MaiDom1+3,""),IF(AND(YEAR(MaiDom1+10)=AnoCalendário,MONTH(MaiDom1+10)=5),MaiDom1+10,""))</f>
        <v>47246</v>
      </c>
      <c r="M18" s="32">
        <f>IF(DAY(MaiDom1)=1,IF(AND(YEAR(MaiDom1+4)=AnoCalendário,MONTH(MaiDom1+4)=5),MaiDom1+4,""),IF(AND(YEAR(MaiDom1+11)=AnoCalendário,MONTH(MaiDom1+11)=5),MaiDom1+11,""))</f>
        <v>47247</v>
      </c>
      <c r="N18" s="32">
        <f>IF(DAY(MaiDom1)=1,IF(AND(YEAR(MaiDom1+5)=AnoCalendário,MONTH(MaiDom1+5)=5),MaiDom1+5,""),IF(AND(YEAR(MaiDom1+12)=AnoCalendário,MONTH(MaiDom1+12)=5),MaiDom1+12,""))</f>
        <v>47248</v>
      </c>
      <c r="O18" s="32">
        <f>IF(DAY(MaiDom1)=1,IF(AND(YEAR(MaiDom1+6)=AnoCalendário,MONTH(MaiDom1+6)=5),MaiDom1+6,""),IF(AND(YEAR(MaiDom1+13)=AnoCalendário,MONTH(MaiDom1+13)=5),MaiDom1+13,""))</f>
        <v>47249</v>
      </c>
      <c r="P18" s="34">
        <f>IF(DAY(MaiDom1)=1,IF(AND(YEAR(MaiDom1+7)=AnoCalendário,MONTH(MaiDom1+7)=5),MaiDom1+7,""),IF(AND(YEAR(MaiDom1+14)=AnoCalendário,MONTH(MaiDom1+14)=5),MaiDom1+14,""))</f>
        <v>47250</v>
      </c>
      <c r="Q18" s="28"/>
      <c r="R18" s="33">
        <f>IF(DAY(JunDom1)=1,IF(AND(YEAR(JunDom1+1)=AnoCalendário,MONTH(JunDom1+1)=6),JunDom1+1,""),IF(AND(YEAR(JunDom1+8)=AnoCalendário,MONTH(JunDom1+8)=6),JunDom1+8,""))</f>
        <v>47272</v>
      </c>
      <c r="S18" s="32">
        <f>IF(DAY(JunDom1)=1,IF(AND(YEAR(JunDom1+2)=AnoCalendário,MONTH(JunDom1+2)=6),JunDom1+2,""),IF(AND(YEAR(JunDom1+9)=AnoCalendário,MONTH(JunDom1+9)=6),JunDom1+9,""))</f>
        <v>47273</v>
      </c>
      <c r="T18" s="32">
        <f>IF(DAY(JunDom1)=1,IF(AND(YEAR(JunDom1+3)=AnoCalendário,MONTH(JunDom1+3)=6),JunDom1+3,""),IF(AND(YEAR(JunDom1+10)=AnoCalendário,MONTH(JunDom1+10)=6),JunDom1+10,""))</f>
        <v>47274</v>
      </c>
      <c r="U18" s="32">
        <f>IF(DAY(JunDom1)=1,IF(AND(YEAR(JunDom1+4)=AnoCalendário,MONTH(JunDom1+4)=6),JunDom1+4,""),IF(AND(YEAR(JunDom1+11)=AnoCalendário,MONTH(JunDom1+11)=6),JunDom1+11,""))</f>
        <v>47275</v>
      </c>
      <c r="V18" s="32">
        <f>IF(DAY(JunDom1)=1,IF(AND(YEAR(JunDom1+5)=AnoCalendário,MONTH(JunDom1+5)=6),JunDom1+5,""),IF(AND(YEAR(JunDom1+12)=AnoCalendário,MONTH(JunDom1+12)=6),JunDom1+12,""))</f>
        <v>47276</v>
      </c>
      <c r="W18" s="32">
        <f>IF(DAY(JunDom1)=1,IF(AND(YEAR(JunDom1+6)=AnoCalendário,MONTH(JunDom1+6)=6),JunDom1+6,""),IF(AND(YEAR(JunDom1+13)=AnoCalendário,MONTH(JunDom1+13)=6),JunDom1+13,""))</f>
        <v>47277</v>
      </c>
      <c r="X18" s="34">
        <f>IF(DAY(JunDom1)=1,IF(AND(YEAR(JunDom1+7)=AnoCalendário,MONTH(JunDom1+7)=6),JunDom1+7,""),IF(AND(YEAR(JunDom1+14)=AnoCalendário,MONTH(JunDom1+14)=6),JunDom1+14,""))</f>
        <v>47278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47223</v>
      </c>
      <c r="C19" s="32">
        <f>IF(DAY(AbrDom1)=1,IF(AND(YEAR(AbrDom1+9)=AnoCalendário,MONTH(AbrDom1+9)=4),AbrDom1+9,""),IF(AND(YEAR(AbrDom1+16)=AnoCalendário,MONTH(AbrDom1+16)=4),AbrDom1+16,""))</f>
        <v>47224</v>
      </c>
      <c r="D19" s="32">
        <f>IF(DAY(AbrDom1)=1,IF(AND(YEAR(AbrDom1+10)=AnoCalendário,MONTH(AbrDom1+10)=4),AbrDom1+10,""),IF(AND(YEAR(AbrDom1+17)=AnoCalendário,MONTH(AbrDom1+17)=4),AbrDom1+17,""))</f>
        <v>47225</v>
      </c>
      <c r="E19" s="32">
        <f>IF(DAY(AbrDom1)=1,IF(AND(YEAR(AbrDom1+11)=AnoCalendário,MONTH(AbrDom1+11)=4),AbrDom1+11,""),IF(AND(YEAR(AbrDom1+18)=AnoCalendário,MONTH(AbrDom1+18)=4),AbrDom1+18,""))</f>
        <v>47226</v>
      </c>
      <c r="F19" s="32">
        <f>IF(DAY(AbrDom1)=1,IF(AND(YEAR(AbrDom1+12)=AnoCalendário,MONTH(AbrDom1+12)=4),AbrDom1+12,""),IF(AND(YEAR(AbrDom1+19)=AnoCalendário,MONTH(AbrDom1+19)=4),AbrDom1+19,""))</f>
        <v>47227</v>
      </c>
      <c r="G19" s="32">
        <f>IF(DAY(AbrDom1)=1,IF(AND(YEAR(AbrDom1+13)=AnoCalendário,MONTH(AbrDom1+13)=4),AbrDom1+13,""),IF(AND(YEAR(AbrDom1+20)=AnoCalendário,MONTH(AbrDom1+20)=4),AbrDom1+20,""))</f>
        <v>47228</v>
      </c>
      <c r="H19" s="34">
        <f>IF(DAY(AbrDom1)=1,IF(AND(YEAR(AbrDom1+14)=AnoCalendário,MONTH(AbrDom1+14)=4),AbrDom1+14,""),IF(AND(YEAR(AbrDom1+21)=AnoCalendário,MONTH(AbrDom1+21)=4),AbrDom1+21,""))</f>
        <v>47229</v>
      </c>
      <c r="I19" s="28"/>
      <c r="J19" s="33">
        <f>IF(DAY(MaiDom1)=1,IF(AND(YEAR(MaiDom1+8)=AnoCalendário,MONTH(MaiDom1+8)=5),MaiDom1+8,""),IF(AND(YEAR(MaiDom1+15)=AnoCalendário,MONTH(MaiDom1+15)=5),MaiDom1+15,""))</f>
        <v>47251</v>
      </c>
      <c r="K19" s="32">
        <f>IF(DAY(MaiDom1)=1,IF(AND(YEAR(MaiDom1+9)=AnoCalendário,MONTH(MaiDom1+9)=5),MaiDom1+9,""),IF(AND(YEAR(MaiDom1+16)=AnoCalendário,MONTH(MaiDom1+16)=5),MaiDom1+16,""))</f>
        <v>47252</v>
      </c>
      <c r="L19" s="32">
        <f>IF(DAY(MaiDom1)=1,IF(AND(YEAR(MaiDom1+10)=AnoCalendário,MONTH(MaiDom1+10)=5),MaiDom1+10,""),IF(AND(YEAR(MaiDom1+17)=AnoCalendário,MONTH(MaiDom1+17)=5),MaiDom1+17,""))</f>
        <v>47253</v>
      </c>
      <c r="M19" s="32">
        <f>IF(DAY(MaiDom1)=1,IF(AND(YEAR(MaiDom1+11)=AnoCalendário,MONTH(MaiDom1+11)=5),MaiDom1+11,""),IF(AND(YEAR(MaiDom1+18)=AnoCalendário,MONTH(MaiDom1+18)=5),MaiDom1+18,""))</f>
        <v>47254</v>
      </c>
      <c r="N19" s="32">
        <f>IF(DAY(MaiDom1)=1,IF(AND(YEAR(MaiDom1+12)=AnoCalendário,MONTH(MaiDom1+12)=5),MaiDom1+12,""),IF(AND(YEAR(MaiDom1+19)=AnoCalendário,MONTH(MaiDom1+19)=5),MaiDom1+19,""))</f>
        <v>47255</v>
      </c>
      <c r="O19" s="32">
        <f>IF(DAY(MaiDom1)=1,IF(AND(YEAR(MaiDom1+13)=AnoCalendário,MONTH(MaiDom1+13)=5),MaiDom1+13,""),IF(AND(YEAR(MaiDom1+20)=AnoCalendário,MONTH(MaiDom1+20)=5),MaiDom1+20,""))</f>
        <v>47256</v>
      </c>
      <c r="P19" s="34">
        <f>IF(DAY(MaiDom1)=1,IF(AND(YEAR(MaiDom1+14)=AnoCalendário,MONTH(MaiDom1+14)=5),MaiDom1+14,""),IF(AND(YEAR(MaiDom1+21)=AnoCalendário,MONTH(MaiDom1+21)=5),MaiDom1+21,""))</f>
        <v>47257</v>
      </c>
      <c r="Q19" s="28"/>
      <c r="R19" s="33">
        <f>IF(DAY(JunDom1)=1,IF(AND(YEAR(JunDom1+8)=AnoCalendário,MONTH(JunDom1+8)=6),JunDom1+8,""),IF(AND(YEAR(JunDom1+15)=AnoCalendário,MONTH(JunDom1+15)=6),JunDom1+15,""))</f>
        <v>47279</v>
      </c>
      <c r="S19" s="32">
        <f>IF(DAY(JunDom1)=1,IF(AND(YEAR(JunDom1+9)=AnoCalendário,MONTH(JunDom1+9)=6),JunDom1+9,""),IF(AND(YEAR(JunDom1+16)=AnoCalendário,MONTH(JunDom1+16)=6),JunDom1+16,""))</f>
        <v>47280</v>
      </c>
      <c r="T19" s="32">
        <f>IF(DAY(JunDom1)=1,IF(AND(YEAR(JunDom1+10)=AnoCalendário,MONTH(JunDom1+10)=6),JunDom1+10,""),IF(AND(YEAR(JunDom1+17)=AnoCalendário,MONTH(JunDom1+17)=6),JunDom1+17,""))</f>
        <v>47281</v>
      </c>
      <c r="U19" s="32">
        <f>IF(DAY(JunDom1)=1,IF(AND(YEAR(JunDom1+11)=AnoCalendário,MONTH(JunDom1+11)=6),JunDom1+11,""),IF(AND(YEAR(JunDom1+18)=AnoCalendário,MONTH(JunDom1+18)=6),JunDom1+18,""))</f>
        <v>47282</v>
      </c>
      <c r="V19" s="32">
        <f>IF(DAY(JunDom1)=1,IF(AND(YEAR(JunDom1+12)=AnoCalendário,MONTH(JunDom1+12)=6),JunDom1+12,""),IF(AND(YEAR(JunDom1+19)=AnoCalendário,MONTH(JunDom1+19)=6),JunDom1+19,""))</f>
        <v>47283</v>
      </c>
      <c r="W19" s="32">
        <f>IF(DAY(JunDom1)=1,IF(AND(YEAR(JunDom1+13)=AnoCalendário,MONTH(JunDom1+13)=6),JunDom1+13,""),IF(AND(YEAR(JunDom1+20)=AnoCalendário,MONTH(JunDom1+20)=6),JunDom1+20,""))</f>
        <v>47284</v>
      </c>
      <c r="X19" s="34">
        <f>IF(DAY(JunDom1)=1,IF(AND(YEAR(JunDom1+14)=AnoCalendário,MONTH(JunDom1+14)=6),JunDom1+14,""),IF(AND(YEAR(JunDom1+21)=AnoCalendário,MONTH(JunDom1+21)=6),JunDom1+21,""))</f>
        <v>47285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47230</v>
      </c>
      <c r="C20" s="32">
        <f>IF(DAY(AbrDom1)=1,IF(AND(YEAR(AbrDom1+16)=AnoCalendário,MONTH(AbrDom1+16)=4),AbrDom1+16,""),IF(AND(YEAR(AbrDom1+23)=AnoCalendário,MONTH(AbrDom1+23)=4),AbrDom1+23,""))</f>
        <v>47231</v>
      </c>
      <c r="D20" s="32">
        <f>IF(DAY(AbrDom1)=1,IF(AND(YEAR(AbrDom1+17)=AnoCalendário,MONTH(AbrDom1+17)=4),AbrDom1+17,""),IF(AND(YEAR(AbrDom1+24)=AnoCalendário,MONTH(AbrDom1+24)=4),AbrDom1+24,""))</f>
        <v>47232</v>
      </c>
      <c r="E20" s="32">
        <f>IF(DAY(AbrDom1)=1,IF(AND(YEAR(AbrDom1+18)=AnoCalendário,MONTH(AbrDom1+18)=4),AbrDom1+18,""),IF(AND(YEAR(AbrDom1+25)=AnoCalendário,MONTH(AbrDom1+25)=4),AbrDom1+25,""))</f>
        <v>47233</v>
      </c>
      <c r="F20" s="32">
        <f>IF(DAY(AbrDom1)=1,IF(AND(YEAR(AbrDom1+19)=AnoCalendário,MONTH(AbrDom1+19)=4),AbrDom1+19,""),IF(AND(YEAR(AbrDom1+26)=AnoCalendário,MONTH(AbrDom1+26)=4),AbrDom1+26,""))</f>
        <v>47234</v>
      </c>
      <c r="G20" s="32">
        <f>IF(DAY(AbrDom1)=1,IF(AND(YEAR(AbrDom1+20)=AnoCalendário,MONTH(AbrDom1+20)=4),AbrDom1+20,""),IF(AND(YEAR(AbrDom1+27)=AnoCalendário,MONTH(AbrDom1+27)=4),AbrDom1+27,""))</f>
        <v>47235</v>
      </c>
      <c r="H20" s="34">
        <f>IF(DAY(AbrDom1)=1,IF(AND(YEAR(AbrDom1+21)=AnoCalendário,MONTH(AbrDom1+21)=4),AbrDom1+21,""),IF(AND(YEAR(AbrDom1+28)=AnoCalendário,MONTH(AbrDom1+28)=4),AbrDom1+28,""))</f>
        <v>47236</v>
      </c>
      <c r="I20" s="28"/>
      <c r="J20" s="33">
        <f>IF(DAY(MaiDom1)=1,IF(AND(YEAR(MaiDom1+15)=AnoCalendário,MONTH(MaiDom1+15)=5),MaiDom1+15,""),IF(AND(YEAR(MaiDom1+22)=AnoCalendário,MONTH(MaiDom1+22)=5),MaiDom1+22,""))</f>
        <v>47258</v>
      </c>
      <c r="K20" s="32">
        <f>IF(DAY(MaiDom1)=1,IF(AND(YEAR(MaiDom1+16)=AnoCalendário,MONTH(MaiDom1+16)=5),MaiDom1+16,""),IF(AND(YEAR(MaiDom1+23)=AnoCalendário,MONTH(MaiDom1+23)=5),MaiDom1+23,""))</f>
        <v>47259</v>
      </c>
      <c r="L20" s="32">
        <f>IF(DAY(MaiDom1)=1,IF(AND(YEAR(MaiDom1+17)=AnoCalendário,MONTH(MaiDom1+17)=5),MaiDom1+17,""),IF(AND(YEAR(MaiDom1+24)=AnoCalendário,MONTH(MaiDom1+24)=5),MaiDom1+24,""))</f>
        <v>47260</v>
      </c>
      <c r="M20" s="32">
        <f>IF(DAY(MaiDom1)=1,IF(AND(YEAR(MaiDom1+18)=AnoCalendário,MONTH(MaiDom1+18)=5),MaiDom1+18,""),IF(AND(YEAR(MaiDom1+25)=AnoCalendário,MONTH(MaiDom1+25)=5),MaiDom1+25,""))</f>
        <v>47261</v>
      </c>
      <c r="N20" s="32">
        <f>IF(DAY(MaiDom1)=1,IF(AND(YEAR(MaiDom1+19)=AnoCalendário,MONTH(MaiDom1+19)=5),MaiDom1+19,""),IF(AND(YEAR(MaiDom1+26)=AnoCalendário,MONTH(MaiDom1+26)=5),MaiDom1+26,""))</f>
        <v>47262</v>
      </c>
      <c r="O20" s="32">
        <f>IF(DAY(MaiDom1)=1,IF(AND(YEAR(MaiDom1+20)=AnoCalendário,MONTH(MaiDom1+20)=5),MaiDom1+20,""),IF(AND(YEAR(MaiDom1+27)=AnoCalendário,MONTH(MaiDom1+27)=5),MaiDom1+27,""))</f>
        <v>47263</v>
      </c>
      <c r="P20" s="34">
        <f>IF(DAY(MaiDom1)=1,IF(AND(YEAR(MaiDom1+21)=AnoCalendário,MONTH(MaiDom1+21)=5),MaiDom1+21,""),IF(AND(YEAR(MaiDom1+28)=AnoCalendário,MONTH(MaiDom1+28)=5),MaiDom1+28,""))</f>
        <v>47264</v>
      </c>
      <c r="Q20" s="28"/>
      <c r="R20" s="33">
        <f>IF(DAY(JunDom1)=1,IF(AND(YEAR(JunDom1+15)=AnoCalendário,MONTH(JunDom1+15)=6),JunDom1+15,""),IF(AND(YEAR(JunDom1+22)=AnoCalendário,MONTH(JunDom1+22)=6),JunDom1+22,""))</f>
        <v>47286</v>
      </c>
      <c r="S20" s="32">
        <f>IF(DAY(JunDom1)=1,IF(AND(YEAR(JunDom1+16)=AnoCalendário,MONTH(JunDom1+16)=6),JunDom1+16,""),IF(AND(YEAR(JunDom1+23)=AnoCalendário,MONTH(JunDom1+23)=6),JunDom1+23,""))</f>
        <v>47287</v>
      </c>
      <c r="T20" s="32">
        <f>IF(DAY(JunDom1)=1,IF(AND(YEAR(JunDom1+17)=AnoCalendário,MONTH(JunDom1+17)=6),JunDom1+17,""),IF(AND(YEAR(JunDom1+24)=AnoCalendário,MONTH(JunDom1+24)=6),JunDom1+24,""))</f>
        <v>47288</v>
      </c>
      <c r="U20" s="32">
        <f>IF(DAY(JunDom1)=1,IF(AND(YEAR(JunDom1+18)=AnoCalendário,MONTH(JunDom1+18)=6),JunDom1+18,""),IF(AND(YEAR(JunDom1+25)=AnoCalendário,MONTH(JunDom1+25)=6),JunDom1+25,""))</f>
        <v>47289</v>
      </c>
      <c r="V20" s="32">
        <f>IF(DAY(JunDom1)=1,IF(AND(YEAR(JunDom1+19)=AnoCalendário,MONTH(JunDom1+19)=6),JunDom1+19,""),IF(AND(YEAR(JunDom1+26)=AnoCalendário,MONTH(JunDom1+26)=6),JunDom1+26,""))</f>
        <v>47290</v>
      </c>
      <c r="W20" s="32">
        <f>IF(DAY(JunDom1)=1,IF(AND(YEAR(JunDom1+20)=AnoCalendário,MONTH(JunDom1+20)=6),JunDom1+20,""),IF(AND(YEAR(JunDom1+27)=AnoCalendário,MONTH(JunDom1+27)=6),JunDom1+27,""))</f>
        <v>47291</v>
      </c>
      <c r="X20" s="34">
        <f>IF(DAY(JunDom1)=1,IF(AND(YEAR(JunDom1+21)=AnoCalendário,MONTH(JunDom1+21)=6),JunDom1+21,""),IF(AND(YEAR(JunDom1+28)=AnoCalendário,MONTH(JunDom1+28)=6),JunDom1+28,""))</f>
        <v>47292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47237</v>
      </c>
      <c r="C21" s="32">
        <f>IF(DAY(AbrDom1)=1,IF(AND(YEAR(AbrDom1+23)=AnoCalendário,MONTH(AbrDom1+23)=4),AbrDom1+23,""),IF(AND(YEAR(AbrDom1+30)=AnoCalendário,MONTH(AbrDom1+30)=4),AbrDom1+30,""))</f>
        <v>47238</v>
      </c>
      <c r="D21" s="32" t="str">
        <f>IF(DAY(AbrDom1)=1,IF(AND(YEAR(AbrDom1+24)=AnoCalendário,MONTH(AbrDom1+24)=4),AbrDom1+24,""),IF(AND(YEAR(AbrDom1+31)=AnoCalendário,MONTH(AbrDom1+31)=4),AbrDom1+31,""))</f>
        <v/>
      </c>
      <c r="E21" s="32" t="str">
        <f>IF(DAY(AbrDom1)=1,IF(AND(YEAR(AbrDom1+25)=AnoCalendário,MONTH(AbrDom1+25)=4),AbrDom1+25,""),IF(AND(YEAR(AbrDom1+32)=AnoCalendário,MONTH(AbrDom1+32)=4),AbrDom1+32,""))</f>
        <v/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47265</v>
      </c>
      <c r="K21" s="32">
        <f>IF(DAY(MaiDom1)=1,IF(AND(YEAR(MaiDom1+23)=AnoCalendário,MONTH(MaiDom1+23)=5),MaiDom1+23,""),IF(AND(YEAR(MaiDom1+30)=AnoCalendário,MONTH(MaiDom1+30)=5),MaiDom1+30,""))</f>
        <v>47266</v>
      </c>
      <c r="L21" s="32">
        <f>IF(DAY(MaiDom1)=1,IF(AND(YEAR(MaiDom1+24)=AnoCalendário,MONTH(MaiDom1+24)=5),MaiDom1+24,""),IF(AND(YEAR(MaiDom1+31)=AnoCalendário,MONTH(MaiDom1+31)=5),MaiDom1+31,""))</f>
        <v>47267</v>
      </c>
      <c r="M21" s="32">
        <f>IF(DAY(MaiDom1)=1,IF(AND(YEAR(MaiDom1+25)=AnoCalendário,MONTH(MaiDom1+25)=5),MaiDom1+25,""),IF(AND(YEAR(MaiDom1+32)=AnoCalendário,MONTH(MaiDom1+32)=5),MaiDom1+32,""))</f>
        <v>47268</v>
      </c>
      <c r="N21" s="32">
        <f>IF(DAY(MaiDom1)=1,IF(AND(YEAR(MaiDom1+26)=AnoCalendário,MONTH(MaiDom1+26)=5),MaiDom1+26,""),IF(AND(YEAR(MaiDom1+33)=AnoCalendário,MONTH(MaiDom1+33)=5),MaiDom1+33,""))</f>
        <v>47269</v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47293</v>
      </c>
      <c r="S21" s="32">
        <f>IF(DAY(JunDom1)=1,IF(AND(YEAR(JunDom1+23)=AnoCalendário,MONTH(JunDom1+23)=6),JunDom1+23,""),IF(AND(YEAR(JunDom1+30)=AnoCalendário,MONTH(JunDom1+30)=6),JunDom1+30,""))</f>
        <v>47294</v>
      </c>
      <c r="T21" s="32">
        <f>IF(DAY(JunDom1)=1,IF(AND(YEAR(JunDom1+24)=AnoCalendário,MONTH(JunDom1+24)=6),JunDom1+24,""),IF(AND(YEAR(JunDom1+31)=AnoCalendário,MONTH(JunDom1+31)=6),JunDom1+31,""))</f>
        <v>47295</v>
      </c>
      <c r="U21" s="32">
        <f>IF(DAY(JunDom1)=1,IF(AND(YEAR(JunDom1+25)=AnoCalendário,MONTH(JunDom1+25)=6),JunDom1+25,""),IF(AND(YEAR(JunDom1+32)=AnoCalendário,MONTH(JunDom1+32)=6),JunDom1+32,""))</f>
        <v>47296</v>
      </c>
      <c r="V21" s="32">
        <f>IF(DAY(JunDom1)=1,IF(AND(YEAR(JunDom1+26)=AnoCalendário,MONTH(JunDom1+26)=6),JunDom1+26,""),IF(AND(YEAR(JunDom1+33)=AnoCalendário,MONTH(JunDom1+33)=6),JunDom1+33,""))</f>
        <v>47297</v>
      </c>
      <c r="W21" s="32">
        <f>IF(DAY(JunDom1)=1,IF(AND(YEAR(JunDom1+27)=AnoCalendário,MONTH(JunDom1+27)=6),JunDom1+27,""),IF(AND(YEAR(JunDom1+34)=AnoCalendário,MONTH(JunDom1+34)=6),JunDom1+34,""))</f>
        <v>47298</v>
      </c>
      <c r="X21" s="34">
        <f>IF(DAY(JunDom1)=1,IF(AND(YEAR(JunDom1+28)=AnoCalendário,MONTH(JunDom1+28)=6),JunDom1+28,""),IF(AND(YEAR(JunDom1+35)=AnoCalendário,MONTH(JunDom1+35)=6),JunDom1+35,""))</f>
        <v>47299</v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>
        <f>IF(DAY(JulDom1)=1,"",IF(AND(YEAR(JulDom1+1)=AnoCalendário,MONTH(JulDom1+1)=7),JulDom1+1,""))</f>
        <v>47300</v>
      </c>
      <c r="C26" s="32">
        <f>IF(DAY(JulDom1)=1,"",IF(AND(YEAR(JulDom1+2)=AnoCalendário,MONTH(JulDom1+2)=7),JulDom1+2,""))</f>
        <v>47301</v>
      </c>
      <c r="D26" s="32">
        <f>IF(DAY(JulDom1)=1,"",IF(AND(YEAR(JulDom1+3)=AnoCalendário,MONTH(JulDom1+3)=7),JulDom1+3,""))</f>
        <v>47302</v>
      </c>
      <c r="E26" s="32">
        <f>IF(DAY(JulDom1)=1,"",IF(AND(YEAR(JulDom1+4)=AnoCalendário,MONTH(JulDom1+4)=7),JulDom1+4,""))</f>
        <v>47303</v>
      </c>
      <c r="F26" s="32">
        <f>IF(DAY(JulDom1)=1,"",IF(AND(YEAR(JulDom1+5)=AnoCalendário,MONTH(JulDom1+5)=7),JulDom1+5,""))</f>
        <v>47304</v>
      </c>
      <c r="G26" s="32">
        <f>IF(DAY(JulDom1)=1,"",IF(AND(YEAR(JulDom1+6)=AnoCalendário,MONTH(JulDom1+6)=7),JulDom1+6,""))</f>
        <v>47305</v>
      </c>
      <c r="H26" s="34">
        <f>IF(DAY(JulDom1)=1,IF(AND(YEAR(JulDom1)=AnoCalendário,MONTH(JulDom1)=7),JulDom1,""),IF(AND(YEAR(JulDom1+7)=AnoCalendário,MONTH(JulDom1+7)=7),JulDom1+7,""))</f>
        <v>47306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>
        <f>IF(DAY(AgoDom1)=1,"",IF(AND(YEAR(AgoDom1+4)=AnoCalendário,MONTH(AgoDom1+4)=8),AgoDom1+4,""))</f>
        <v>47331</v>
      </c>
      <c r="N26" s="32">
        <f>IF(DAY(AgoDom1)=1,"",IF(AND(YEAR(AgoDom1+5)=AnoCalendário,MONTH(AgoDom1+5)=8),AgoDom1+5,""))</f>
        <v>47332</v>
      </c>
      <c r="O26" s="32">
        <f>IF(DAY(AgoDom1)=1,"",IF(AND(YEAR(AgoDom1+6)=AnoCalendário,MONTH(AgoDom1+6)=8),AgoDom1+6,""))</f>
        <v>47333</v>
      </c>
      <c r="P26" s="34">
        <f>IF(DAY(AgoDom1)=1,IF(AND(YEAR(AgoDom1)=AnoCalendário,MONTH(AgoDom1)=8),AgoDom1,""),IF(AND(YEAR(AgoDom1+7)=AnoCalendário,MONTH(AgoDom1+7)=8),AgoDom1+7,""))</f>
        <v>47334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 t="str">
        <f>IF(DAY(SetDom1)=1,"",IF(AND(YEAR(SetDom1+5)=AnoCalendário,MONTH(SetDom1+5)=9),SetDom1+5,""))</f>
        <v/>
      </c>
      <c r="W26" s="32" t="str">
        <f>IF(DAY(SetDom1)=1,"",IF(AND(YEAR(SetDom1+6)=AnoCalendário,MONTH(SetDom1+6)=9),SetDom1+6,""))</f>
        <v/>
      </c>
      <c r="X26" s="34">
        <f>IF(DAY(SetDom1)=1,IF(AND(YEAR(SetDom1)=AnoCalendário,MONTH(SetDom1)=9),SetDom1,""),IF(AND(YEAR(SetDom1+7)=AnoCalendário,MONTH(SetDom1+7)=9),SetDom1+7,""))</f>
        <v>47362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47307</v>
      </c>
      <c r="C27" s="32">
        <f>IF(DAY(JulDom1)=1,IF(AND(YEAR(JulDom1+2)=AnoCalendário,MONTH(JulDom1+2)=7),JulDom1+2,""),IF(AND(YEAR(JulDom1+9)=AnoCalendário,MONTH(JulDom1+9)=7),JulDom1+9,""))</f>
        <v>47308</v>
      </c>
      <c r="D27" s="32">
        <f>IF(DAY(JulDom1)=1,IF(AND(YEAR(JulDom1+3)=AnoCalendário,MONTH(JulDom1+3)=7),JulDom1+3,""),IF(AND(YEAR(JulDom1+10)=AnoCalendário,MONTH(JulDom1+10)=7),JulDom1+10,""))</f>
        <v>47309</v>
      </c>
      <c r="E27" s="32">
        <f>IF(DAY(JulDom1)=1,IF(AND(YEAR(JulDom1+4)=AnoCalendário,MONTH(JulDom1+4)=7),JulDom1+4,""),IF(AND(YEAR(JulDom1+11)=AnoCalendário,MONTH(JulDom1+11)=7),JulDom1+11,""))</f>
        <v>47310</v>
      </c>
      <c r="F27" s="32">
        <f>IF(DAY(JulDom1)=1,IF(AND(YEAR(JulDom1+5)=AnoCalendário,MONTH(JulDom1+5)=7),JulDom1+5,""),IF(AND(YEAR(JulDom1+12)=AnoCalendário,MONTH(JulDom1+12)=7),JulDom1+12,""))</f>
        <v>47311</v>
      </c>
      <c r="G27" s="32">
        <f>IF(DAY(JulDom1)=1,IF(AND(YEAR(JulDom1+6)=AnoCalendário,MONTH(JulDom1+6)=7),JulDom1+6,""),IF(AND(YEAR(JulDom1+13)=AnoCalendário,MONTH(JulDom1+13)=7),JulDom1+13,""))</f>
        <v>47312</v>
      </c>
      <c r="H27" s="34">
        <f>IF(DAY(JulDom1)=1,IF(AND(YEAR(JulDom1+7)=AnoCalendário,MONTH(JulDom1+7)=7),JulDom1+7,""),IF(AND(YEAR(JulDom1+14)=AnoCalendário,MONTH(JulDom1+14)=7),JulDom1+14,""))</f>
        <v>47313</v>
      </c>
      <c r="J27" s="33">
        <f>IF(DAY(AgoDom1)=1,IF(AND(YEAR(AgoDom1+1)=AnoCalendário,MONTH(AgoDom1+1)=8),AgoDom1+1,""),IF(AND(YEAR(AgoDom1+8)=AnoCalendário,MONTH(AgoDom1+8)=8),AgoDom1+8,""))</f>
        <v>47335</v>
      </c>
      <c r="K27" s="32">
        <f>IF(DAY(AgoDom1)=1,IF(AND(YEAR(AgoDom1+2)=AnoCalendário,MONTH(AgoDom1+2)=8),AgoDom1+2,""),IF(AND(YEAR(AgoDom1+9)=AnoCalendário,MONTH(AgoDom1+9)=8),AgoDom1+9,""))</f>
        <v>47336</v>
      </c>
      <c r="L27" s="32">
        <f>IF(DAY(AgoDom1)=1,IF(AND(YEAR(AgoDom1+3)=AnoCalendário,MONTH(AgoDom1+3)=8),AgoDom1+3,""),IF(AND(YEAR(AgoDom1+10)=AnoCalendário,MONTH(AgoDom1+10)=8),AgoDom1+10,""))</f>
        <v>47337</v>
      </c>
      <c r="M27" s="32">
        <f>IF(DAY(AgoDom1)=1,IF(AND(YEAR(AgoDom1+4)=AnoCalendário,MONTH(AgoDom1+4)=8),AgoDom1+4,""),IF(AND(YEAR(AgoDom1+11)=AnoCalendário,MONTH(AgoDom1+11)=8),AgoDom1+11,""))</f>
        <v>47338</v>
      </c>
      <c r="N27" s="32">
        <f>IF(DAY(AgoDom1)=1,IF(AND(YEAR(AgoDom1+5)=AnoCalendário,MONTH(AgoDom1+5)=8),AgoDom1+5,""),IF(AND(YEAR(AgoDom1+12)=AnoCalendário,MONTH(AgoDom1+12)=8),AgoDom1+12,""))</f>
        <v>47339</v>
      </c>
      <c r="O27" s="32">
        <f>IF(DAY(AgoDom1)=1,IF(AND(YEAR(AgoDom1+6)=AnoCalendário,MONTH(AgoDom1+6)=8),AgoDom1+6,""),IF(AND(YEAR(AgoDom1+13)=AnoCalendário,MONTH(AgoDom1+13)=8),AgoDom1+13,""))</f>
        <v>47340</v>
      </c>
      <c r="P27" s="34">
        <f>IF(DAY(AgoDom1)=1,IF(AND(YEAR(AgoDom1+7)=AnoCalendário,MONTH(AgoDom1+7)=8),AgoDom1+7,""),IF(AND(YEAR(AgoDom1+14)=AnoCalendário,MONTH(AgoDom1+14)=8),AgoDom1+14,""))</f>
        <v>47341</v>
      </c>
      <c r="Q27" s="1"/>
      <c r="R27" s="33">
        <f>IF(DAY(SetDom1)=1,IF(AND(YEAR(SetDom1+1)=AnoCalendário,MONTH(SetDom1+1)=9),SetDom1+1,""),IF(AND(YEAR(SetDom1+8)=AnoCalendário,MONTH(SetDom1+8)=9),SetDom1+8,""))</f>
        <v>47363</v>
      </c>
      <c r="S27" s="32">
        <f>IF(DAY(SetDom1)=1,IF(AND(YEAR(SetDom1+2)=AnoCalendário,MONTH(SetDom1+2)=9),SetDom1+2,""),IF(AND(YEAR(SetDom1+9)=AnoCalendário,MONTH(SetDom1+9)=9),SetDom1+9,""))</f>
        <v>47364</v>
      </c>
      <c r="T27" s="32">
        <f>IF(DAY(SetDom1)=1,IF(AND(YEAR(SetDom1+3)=AnoCalendário,MONTH(SetDom1+3)=9),SetDom1+3,""),IF(AND(YEAR(SetDom1+10)=AnoCalendário,MONTH(SetDom1+10)=9),SetDom1+10,""))</f>
        <v>47365</v>
      </c>
      <c r="U27" s="32">
        <f>IF(DAY(SetDom1)=1,IF(AND(YEAR(SetDom1+4)=AnoCalendário,MONTH(SetDom1+4)=9),SetDom1+4,""),IF(AND(YEAR(SetDom1+11)=AnoCalendário,MONTH(SetDom1+11)=9),SetDom1+11,""))</f>
        <v>47366</v>
      </c>
      <c r="V27" s="32">
        <f>IF(DAY(SetDom1)=1,IF(AND(YEAR(SetDom1+5)=AnoCalendário,MONTH(SetDom1+5)=9),SetDom1+5,""),IF(AND(YEAR(SetDom1+12)=AnoCalendário,MONTH(SetDom1+12)=9),SetDom1+12,""))</f>
        <v>47367</v>
      </c>
      <c r="W27" s="32">
        <f>IF(DAY(SetDom1)=1,IF(AND(YEAR(SetDom1+6)=AnoCalendário,MONTH(SetDom1+6)=9),SetDom1+6,""),IF(AND(YEAR(SetDom1+13)=AnoCalendário,MONTH(SetDom1+13)=9),SetDom1+13,""))</f>
        <v>47368</v>
      </c>
      <c r="X27" s="34">
        <f>IF(DAY(SetDom1)=1,IF(AND(YEAR(SetDom1+7)=AnoCalendário,MONTH(SetDom1+7)=9),SetDom1+7,""),IF(AND(YEAR(SetDom1+14)=AnoCalendário,MONTH(SetDom1+14)=9),SetDom1+14,""))</f>
        <v>47369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47314</v>
      </c>
      <c r="C28" s="32">
        <f>IF(DAY(JulDom1)=1,IF(AND(YEAR(JulDom1+9)=AnoCalendário,MONTH(JulDom1+9)=7),JulDom1+9,""),IF(AND(YEAR(JulDom1+16)=AnoCalendário,MONTH(JulDom1+16)=7),JulDom1+16,""))</f>
        <v>47315</v>
      </c>
      <c r="D28" s="32">
        <f>IF(DAY(JulDom1)=1,IF(AND(YEAR(JulDom1+10)=AnoCalendário,MONTH(JulDom1+10)=7),JulDom1+10,""),IF(AND(YEAR(JulDom1+17)=AnoCalendário,MONTH(JulDom1+17)=7),JulDom1+17,""))</f>
        <v>47316</v>
      </c>
      <c r="E28" s="32">
        <f>IF(DAY(JulDom1)=1,IF(AND(YEAR(JulDom1+11)=AnoCalendário,MONTH(JulDom1+11)=7),JulDom1+11,""),IF(AND(YEAR(JulDom1+18)=AnoCalendário,MONTH(JulDom1+18)=7),JulDom1+18,""))</f>
        <v>47317</v>
      </c>
      <c r="F28" s="32">
        <f>IF(DAY(JulDom1)=1,IF(AND(YEAR(JulDom1+12)=AnoCalendário,MONTH(JulDom1+12)=7),JulDom1+12,""),IF(AND(YEAR(JulDom1+19)=AnoCalendário,MONTH(JulDom1+19)=7),JulDom1+19,""))</f>
        <v>47318</v>
      </c>
      <c r="G28" s="32">
        <f>IF(DAY(JulDom1)=1,IF(AND(YEAR(JulDom1+13)=AnoCalendário,MONTH(JulDom1+13)=7),JulDom1+13,""),IF(AND(YEAR(JulDom1+20)=AnoCalendário,MONTH(JulDom1+20)=7),JulDom1+20,""))</f>
        <v>47319</v>
      </c>
      <c r="H28" s="34">
        <f>IF(DAY(JulDom1)=1,IF(AND(YEAR(JulDom1+14)=AnoCalendário,MONTH(JulDom1+14)=7),JulDom1+14,""),IF(AND(YEAR(JulDom1+21)=AnoCalendário,MONTH(JulDom1+21)=7),JulDom1+21,""))</f>
        <v>47320</v>
      </c>
      <c r="J28" s="33">
        <f>IF(DAY(AgoDom1)=1,IF(AND(YEAR(AgoDom1+8)=AnoCalendário,MONTH(AgoDom1+8)=8),AgoDom1+8,""),IF(AND(YEAR(AgoDom1+15)=AnoCalendário,MONTH(AgoDom1+15)=8),AgoDom1+15,""))</f>
        <v>47342</v>
      </c>
      <c r="K28" s="32">
        <f>IF(DAY(AgoDom1)=1,IF(AND(YEAR(AgoDom1+9)=AnoCalendário,MONTH(AgoDom1+9)=8),AgoDom1+9,""),IF(AND(YEAR(AgoDom1+16)=AnoCalendário,MONTH(AgoDom1+16)=8),AgoDom1+16,""))</f>
        <v>47343</v>
      </c>
      <c r="L28" s="32">
        <f>IF(DAY(AgoDom1)=1,IF(AND(YEAR(AgoDom1+10)=AnoCalendário,MONTH(AgoDom1+10)=8),AgoDom1+10,""),IF(AND(YEAR(AgoDom1+17)=AnoCalendário,MONTH(AgoDom1+17)=8),AgoDom1+17,""))</f>
        <v>47344</v>
      </c>
      <c r="M28" s="32">
        <f>IF(DAY(AgoDom1)=1,IF(AND(YEAR(AgoDom1+11)=AnoCalendário,MONTH(AgoDom1+11)=8),AgoDom1+11,""),IF(AND(YEAR(AgoDom1+18)=AnoCalendário,MONTH(AgoDom1+18)=8),AgoDom1+18,""))</f>
        <v>47345</v>
      </c>
      <c r="N28" s="32">
        <f>IF(DAY(AgoDom1)=1,IF(AND(YEAR(AgoDom1+12)=AnoCalendário,MONTH(AgoDom1+12)=8),AgoDom1+12,""),IF(AND(YEAR(AgoDom1+19)=AnoCalendário,MONTH(AgoDom1+19)=8),AgoDom1+19,""))</f>
        <v>47346</v>
      </c>
      <c r="O28" s="32">
        <f>IF(DAY(AgoDom1)=1,IF(AND(YEAR(AgoDom1+13)=AnoCalendário,MONTH(AgoDom1+13)=8),AgoDom1+13,""),IF(AND(YEAR(AgoDom1+20)=AnoCalendário,MONTH(AgoDom1+20)=8),AgoDom1+20,""))</f>
        <v>47347</v>
      </c>
      <c r="P28" s="34">
        <f>IF(DAY(AgoDom1)=1,IF(AND(YEAR(AgoDom1+14)=AnoCalendário,MONTH(AgoDom1+14)=8),AgoDom1+14,""),IF(AND(YEAR(AgoDom1+21)=AnoCalendário,MONTH(AgoDom1+21)=8),AgoDom1+21,""))</f>
        <v>47348</v>
      </c>
      <c r="Q28" s="1"/>
      <c r="R28" s="33">
        <f>IF(DAY(SetDom1)=1,IF(AND(YEAR(SetDom1+8)=AnoCalendário,MONTH(SetDom1+8)=9),SetDom1+8,""),IF(AND(YEAR(SetDom1+15)=AnoCalendário,MONTH(SetDom1+15)=9),SetDom1+15,""))</f>
        <v>47370</v>
      </c>
      <c r="S28" s="32">
        <f>IF(DAY(SetDom1)=1,IF(AND(YEAR(SetDom1+9)=AnoCalendário,MONTH(SetDom1+9)=9),SetDom1+9,""),IF(AND(YEAR(SetDom1+16)=AnoCalendário,MONTH(SetDom1+16)=9),SetDom1+16,""))</f>
        <v>47371</v>
      </c>
      <c r="T28" s="32">
        <f>IF(DAY(SetDom1)=1,IF(AND(YEAR(SetDom1+10)=AnoCalendário,MONTH(SetDom1+10)=9),SetDom1+10,""),IF(AND(YEAR(SetDom1+17)=AnoCalendário,MONTH(SetDom1+17)=9),SetDom1+17,""))</f>
        <v>47372</v>
      </c>
      <c r="U28" s="32">
        <f>IF(DAY(SetDom1)=1,IF(AND(YEAR(SetDom1+11)=AnoCalendário,MONTH(SetDom1+11)=9),SetDom1+11,""),IF(AND(YEAR(SetDom1+18)=AnoCalendário,MONTH(SetDom1+18)=9),SetDom1+18,""))</f>
        <v>47373</v>
      </c>
      <c r="V28" s="32">
        <f>IF(DAY(SetDom1)=1,IF(AND(YEAR(SetDom1+12)=AnoCalendário,MONTH(SetDom1+12)=9),SetDom1+12,""),IF(AND(YEAR(SetDom1+19)=AnoCalendário,MONTH(SetDom1+19)=9),SetDom1+19,""))</f>
        <v>47374</v>
      </c>
      <c r="W28" s="32">
        <f>IF(DAY(SetDom1)=1,IF(AND(YEAR(SetDom1+13)=AnoCalendário,MONTH(SetDom1+13)=9),SetDom1+13,""),IF(AND(YEAR(SetDom1+20)=AnoCalendário,MONTH(SetDom1+20)=9),SetDom1+20,""))</f>
        <v>47375</v>
      </c>
      <c r="X28" s="34">
        <f>IF(DAY(SetDom1)=1,IF(AND(YEAR(SetDom1+14)=AnoCalendário,MONTH(SetDom1+14)=9),SetDom1+14,""),IF(AND(YEAR(SetDom1+21)=AnoCalendário,MONTH(SetDom1+21)=9),SetDom1+21,""))</f>
        <v>47376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47321</v>
      </c>
      <c r="C29" s="32">
        <f>IF(DAY(JulDom1)=1,IF(AND(YEAR(JulDom1+16)=AnoCalendário,MONTH(JulDom1+16)=7),JulDom1+16,""),IF(AND(YEAR(JulDom1+23)=AnoCalendário,MONTH(JulDom1+23)=7),JulDom1+23,""))</f>
        <v>47322</v>
      </c>
      <c r="D29" s="32">
        <f>IF(DAY(JulDom1)=1,IF(AND(YEAR(JulDom1+17)=AnoCalendário,MONTH(JulDom1+17)=7),JulDom1+17,""),IF(AND(YEAR(JulDom1+24)=AnoCalendário,MONTH(JulDom1+24)=7),JulDom1+24,""))</f>
        <v>47323</v>
      </c>
      <c r="E29" s="32">
        <f>IF(DAY(JulDom1)=1,IF(AND(YEAR(JulDom1+18)=AnoCalendário,MONTH(JulDom1+18)=7),JulDom1+18,""),IF(AND(YEAR(JulDom1+25)=AnoCalendário,MONTH(JulDom1+25)=7),JulDom1+25,""))</f>
        <v>47324</v>
      </c>
      <c r="F29" s="32">
        <f>IF(DAY(JulDom1)=1,IF(AND(YEAR(JulDom1+19)=AnoCalendário,MONTH(JulDom1+19)=7),JulDom1+19,""),IF(AND(YEAR(JulDom1+26)=AnoCalendário,MONTH(JulDom1+26)=7),JulDom1+26,""))</f>
        <v>47325</v>
      </c>
      <c r="G29" s="32">
        <f>IF(DAY(JulDom1)=1,IF(AND(YEAR(JulDom1+20)=AnoCalendário,MONTH(JulDom1+20)=7),JulDom1+20,""),IF(AND(YEAR(JulDom1+27)=AnoCalendário,MONTH(JulDom1+27)=7),JulDom1+27,""))</f>
        <v>47326</v>
      </c>
      <c r="H29" s="34">
        <f>IF(DAY(JulDom1)=1,IF(AND(YEAR(JulDom1+21)=AnoCalendário,MONTH(JulDom1+21)=7),JulDom1+21,""),IF(AND(YEAR(JulDom1+28)=AnoCalendário,MONTH(JulDom1+28)=7),JulDom1+28,""))</f>
        <v>47327</v>
      </c>
      <c r="J29" s="33">
        <f>IF(DAY(AgoDom1)=1,IF(AND(YEAR(AgoDom1+15)=AnoCalendário,MONTH(AgoDom1+15)=8),AgoDom1+15,""),IF(AND(YEAR(AgoDom1+22)=AnoCalendário,MONTH(AgoDom1+22)=8),AgoDom1+22,""))</f>
        <v>47349</v>
      </c>
      <c r="K29" s="32">
        <f>IF(DAY(AgoDom1)=1,IF(AND(YEAR(AgoDom1+16)=AnoCalendário,MONTH(AgoDom1+16)=8),AgoDom1+16,""),IF(AND(YEAR(AgoDom1+23)=AnoCalendário,MONTH(AgoDom1+23)=8),AgoDom1+23,""))</f>
        <v>47350</v>
      </c>
      <c r="L29" s="32">
        <f>IF(DAY(AgoDom1)=1,IF(AND(YEAR(AgoDom1+17)=AnoCalendário,MONTH(AgoDom1+17)=8),AgoDom1+17,""),IF(AND(YEAR(AgoDom1+24)=AnoCalendário,MONTH(AgoDom1+24)=8),AgoDom1+24,""))</f>
        <v>47351</v>
      </c>
      <c r="M29" s="32">
        <f>IF(DAY(AgoDom1)=1,IF(AND(YEAR(AgoDom1+18)=AnoCalendário,MONTH(AgoDom1+18)=8),AgoDom1+18,""),IF(AND(YEAR(AgoDom1+25)=AnoCalendário,MONTH(AgoDom1+25)=8),AgoDom1+25,""))</f>
        <v>47352</v>
      </c>
      <c r="N29" s="32">
        <f>IF(DAY(AgoDom1)=1,IF(AND(YEAR(AgoDom1+19)=AnoCalendário,MONTH(AgoDom1+19)=8),AgoDom1+19,""),IF(AND(YEAR(AgoDom1+26)=AnoCalendário,MONTH(AgoDom1+26)=8),AgoDom1+26,""))</f>
        <v>47353</v>
      </c>
      <c r="O29" s="32">
        <f>IF(DAY(AgoDom1)=1,IF(AND(YEAR(AgoDom1+20)=AnoCalendário,MONTH(AgoDom1+20)=8),AgoDom1+20,""),IF(AND(YEAR(AgoDom1+27)=AnoCalendário,MONTH(AgoDom1+27)=8),AgoDom1+27,""))</f>
        <v>47354</v>
      </c>
      <c r="P29" s="34">
        <f>IF(DAY(AgoDom1)=1,IF(AND(YEAR(AgoDom1+21)=AnoCalendário,MONTH(AgoDom1+21)=8),AgoDom1+21,""),IF(AND(YEAR(AgoDom1+28)=AnoCalendário,MONTH(AgoDom1+28)=8),AgoDom1+28,""))</f>
        <v>47355</v>
      </c>
      <c r="Q29" s="1"/>
      <c r="R29" s="33">
        <f>IF(DAY(SetDom1)=1,IF(AND(YEAR(SetDom1+15)=AnoCalendário,MONTH(SetDom1+15)=9),SetDom1+15,""),IF(AND(YEAR(SetDom1+22)=AnoCalendário,MONTH(SetDom1+22)=9),SetDom1+22,""))</f>
        <v>47377</v>
      </c>
      <c r="S29" s="32">
        <f>IF(DAY(SetDom1)=1,IF(AND(YEAR(SetDom1+16)=AnoCalendário,MONTH(SetDom1+16)=9),SetDom1+16,""),IF(AND(YEAR(SetDom1+23)=AnoCalendário,MONTH(SetDom1+23)=9),SetDom1+23,""))</f>
        <v>47378</v>
      </c>
      <c r="T29" s="32">
        <f>IF(DAY(SetDom1)=1,IF(AND(YEAR(SetDom1+17)=AnoCalendário,MONTH(SetDom1+17)=9),SetDom1+17,""),IF(AND(YEAR(SetDom1+24)=AnoCalendário,MONTH(SetDom1+24)=9),SetDom1+24,""))</f>
        <v>47379</v>
      </c>
      <c r="U29" s="32">
        <f>IF(DAY(SetDom1)=1,IF(AND(YEAR(SetDom1+18)=AnoCalendário,MONTH(SetDom1+18)=9),SetDom1+18,""),IF(AND(YEAR(SetDom1+25)=AnoCalendário,MONTH(SetDom1+25)=9),SetDom1+25,""))</f>
        <v>47380</v>
      </c>
      <c r="V29" s="32">
        <f>IF(DAY(SetDom1)=1,IF(AND(YEAR(SetDom1+19)=AnoCalendário,MONTH(SetDom1+19)=9),SetDom1+19,""),IF(AND(YEAR(SetDom1+26)=AnoCalendário,MONTH(SetDom1+26)=9),SetDom1+26,""))</f>
        <v>47381</v>
      </c>
      <c r="W29" s="32">
        <f>IF(DAY(SetDom1)=1,IF(AND(YEAR(SetDom1+20)=AnoCalendário,MONTH(SetDom1+20)=9),SetDom1+20,""),IF(AND(YEAR(SetDom1+27)=AnoCalendário,MONTH(SetDom1+27)=9),SetDom1+27,""))</f>
        <v>47382</v>
      </c>
      <c r="X29" s="34">
        <f>IF(DAY(SetDom1)=1,IF(AND(YEAR(SetDom1+21)=AnoCalendário,MONTH(SetDom1+21)=9),SetDom1+21,""),IF(AND(YEAR(SetDom1+28)=AnoCalendário,MONTH(SetDom1+28)=9),SetDom1+28,""))</f>
        <v>47383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47328</v>
      </c>
      <c r="C30" s="32">
        <f>IF(DAY(JulDom1)=1,IF(AND(YEAR(JulDom1+23)=AnoCalendário,MONTH(JulDom1+23)=7),JulDom1+23,""),IF(AND(YEAR(JulDom1+30)=AnoCalendário,MONTH(JulDom1+30)=7),JulDom1+30,""))</f>
        <v>47329</v>
      </c>
      <c r="D30" s="32">
        <f>IF(DAY(JulDom1)=1,IF(AND(YEAR(JulDom1+24)=AnoCalendário,MONTH(JulDom1+24)=7),JulDom1+24,""),IF(AND(YEAR(JulDom1+31)=AnoCalendário,MONTH(JulDom1+31)=7),JulDom1+31,""))</f>
        <v>47330</v>
      </c>
      <c r="E30" s="32" t="str">
        <f>IF(DAY(JulDom1)=1,IF(AND(YEAR(JulDom1+25)=AnoCalendário,MONTH(JulDom1+25)=7),JulDom1+25,""),IF(AND(YEAR(JulDom1+32)=AnoCalendário,MONTH(JulDom1+32)=7),JulDom1+32,""))</f>
        <v/>
      </c>
      <c r="F30" s="32" t="str">
        <f>IF(DAY(JulDom1)=1,IF(AND(YEAR(JulDom1+26)=AnoCalendário,MONTH(JulDom1+26)=7),JulDom1+26,""),IF(AND(YEAR(JulDom1+33)=AnoCalendário,MONTH(JulDom1+33)=7),JulDom1+33,""))</f>
        <v/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47356</v>
      </c>
      <c r="K30" s="32">
        <f>IF(DAY(AgoDom1)=1,IF(AND(YEAR(AgoDom1+23)=AnoCalendário,MONTH(AgoDom1+23)=8),AgoDom1+23,""),IF(AND(YEAR(AgoDom1+30)=AnoCalendário,MONTH(AgoDom1+30)=8),AgoDom1+30,""))</f>
        <v>47357</v>
      </c>
      <c r="L30" s="32">
        <f>IF(DAY(AgoDom1)=1,IF(AND(YEAR(AgoDom1+24)=AnoCalendário,MONTH(AgoDom1+24)=8),AgoDom1+24,""),IF(AND(YEAR(AgoDom1+31)=AnoCalendário,MONTH(AgoDom1+31)=8),AgoDom1+31,""))</f>
        <v>47358</v>
      </c>
      <c r="M30" s="32">
        <f>IF(DAY(AgoDom1)=1,IF(AND(YEAR(AgoDom1+25)=AnoCalendário,MONTH(AgoDom1+25)=8),AgoDom1+25,""),IF(AND(YEAR(AgoDom1+32)=AnoCalendário,MONTH(AgoDom1+32)=8),AgoDom1+32,""))</f>
        <v>47359</v>
      </c>
      <c r="N30" s="32">
        <f>IF(DAY(AgoDom1)=1,IF(AND(YEAR(AgoDom1+26)=AnoCalendário,MONTH(AgoDom1+26)=8),AgoDom1+26,""),IF(AND(YEAR(AgoDom1+33)=AnoCalendário,MONTH(AgoDom1+33)=8),AgoDom1+33,""))</f>
        <v>47360</v>
      </c>
      <c r="O30" s="32">
        <f>IF(DAY(AgoDom1)=1,IF(AND(YEAR(AgoDom1+27)=AnoCalendário,MONTH(AgoDom1+27)=8),AgoDom1+27,""),IF(AND(YEAR(AgoDom1+34)=AnoCalendário,MONTH(AgoDom1+34)=8),AgoDom1+34,""))</f>
        <v>47361</v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47384</v>
      </c>
      <c r="S30" s="32">
        <f>IF(DAY(SetDom1)=1,IF(AND(YEAR(SetDom1+23)=AnoCalendário,MONTH(SetDom1+23)=9),SetDom1+23,""),IF(AND(YEAR(SetDom1+30)=AnoCalendário,MONTH(SetDom1+30)=9),SetDom1+30,""))</f>
        <v>47385</v>
      </c>
      <c r="T30" s="32">
        <f>IF(DAY(SetDom1)=1,IF(AND(YEAR(SetDom1+24)=AnoCalendário,MONTH(SetDom1+24)=9),SetDom1+24,""),IF(AND(YEAR(SetDom1+31)=AnoCalendário,MONTH(SetDom1+31)=9),SetDom1+31,""))</f>
        <v>47386</v>
      </c>
      <c r="U30" s="32">
        <f>IF(DAY(SetDom1)=1,IF(AND(YEAR(SetDom1+25)=AnoCalendário,MONTH(SetDom1+25)=9),SetDom1+25,""),IF(AND(YEAR(SetDom1+32)=AnoCalendário,MONTH(SetDom1+32)=9),SetDom1+32,""))</f>
        <v>47387</v>
      </c>
      <c r="V30" s="32">
        <f>IF(DAY(SetDom1)=1,IF(AND(YEAR(SetDom1+26)=AnoCalendário,MONTH(SetDom1+26)=9),SetDom1+26,""),IF(AND(YEAR(SetDom1+33)=AnoCalendário,MONTH(SetDom1+33)=9),SetDom1+33,""))</f>
        <v>47388</v>
      </c>
      <c r="W30" s="32">
        <f>IF(DAY(SetDom1)=1,IF(AND(YEAR(SetDom1+27)=AnoCalendário,MONTH(SetDom1+27)=9),SetDom1+27,""),IF(AND(YEAR(SetDom1+34)=AnoCalendário,MONTH(SetDom1+34)=9),SetDom1+34,""))</f>
        <v>47389</v>
      </c>
      <c r="X30" s="34">
        <f>IF(DAY(SetDom1)=1,IF(AND(YEAR(SetDom1+28)=AnoCalendário,MONTH(SetDom1+28)=9),SetDom1+28,""),IF(AND(YEAR(SetDom1+35)=AnoCalendário,MONTH(SetDom1+35)=9),SetDom1+35,""))</f>
        <v>47390</v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>
        <f>IF(DAY(SetDom1)=1,IF(AND(YEAR(SetDom1+29)=AnoCalendário,MONTH(SetDom1+29)=9),SetDom1+29,""),IF(AND(YEAR(SetDom1+36)=AnoCalendário,MONTH(SetDom1+36)=9),SetDom1+36,""))</f>
        <v>47391</v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>
        <f>IF(DAY(OutDom1)=1,"",IF(AND(YEAR(OutDom1+2)=AnoCalendário,MONTH(OutDom1+2)=10),OutDom1+2,""))</f>
        <v>47392</v>
      </c>
      <c r="D35" s="32">
        <f>IF(DAY(OutDom1)=1,"",IF(AND(YEAR(OutDom1+3)=AnoCalendário,MONTH(OutDom1+3)=10),OutDom1+3,""))</f>
        <v>47393</v>
      </c>
      <c r="E35" s="32">
        <f>IF(DAY(OutDom1)=1,"",IF(AND(YEAR(OutDom1+4)=AnoCalendário,MONTH(OutDom1+4)=10),OutDom1+4,""))</f>
        <v>47394</v>
      </c>
      <c r="F35" s="32">
        <f>IF(DAY(OutDom1)=1,"",IF(AND(YEAR(OutDom1+5)=AnoCalendário,MONTH(OutDom1+5)=10),OutDom1+5,""))</f>
        <v>47395</v>
      </c>
      <c r="G35" s="32">
        <f>IF(DAY(OutDom1)=1,"",IF(AND(YEAR(OutDom1+6)=AnoCalendário,MONTH(OutDom1+6)=10),OutDom1+6,""))</f>
        <v>47396</v>
      </c>
      <c r="H35" s="34">
        <f>IF(DAY(OutDom1)=1,IF(AND(YEAR(OutDom1)=AnoCalendário,MONTH(OutDom1)=10),OutDom1,""),IF(AND(YEAR(OutDom1+7)=AnoCalendário,MONTH(OutDom1+7)=10),OutDom1+7,""))</f>
        <v>47397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>
        <f>IF(DAY(NovDom1)=1,"",IF(AND(YEAR(NovDom1+5)=AnoCalendário,MONTH(NovDom1+5)=11),NovDom1+5,""))</f>
        <v>47423</v>
      </c>
      <c r="O35" s="32">
        <f>IF(DAY(NovDom1)=1,"",IF(AND(YEAR(NovDom1+6)=AnoCalendário,MONTH(NovDom1+6)=11),NovDom1+6,""))</f>
        <v>47424</v>
      </c>
      <c r="P35" s="34">
        <f>IF(DAY(NovDom1)=1,IF(AND(YEAR(NovDom1)=AnoCalendário,MONTH(NovDom1)=11),NovDom1,""),IF(AND(YEAR(NovDom1+7)=AnoCalendário,MONTH(NovDom1+7)=11),NovDom1+7,""))</f>
        <v>47425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 t="str">
        <f>IF(DAY(DezDom1)=1,"",IF(AND(YEAR(DezDom1+5)=AnoCalendário,MONTH(DezDom1+5)=12),DezDom1+5,""))</f>
        <v/>
      </c>
      <c r="W35" s="32" t="str">
        <f>IF(DAY(DezDom1)=1,"",IF(AND(YEAR(DezDom1+6)=AnoCalendário,MONTH(DezDom1+6)=12),DezDom1+6,""))</f>
        <v/>
      </c>
      <c r="X35" s="34">
        <f>IF(DAY(DezDom1)=1,IF(AND(YEAR(DezDom1)=AnoCalendário,MONTH(DezDom1)=12),DezDom1,""),IF(AND(YEAR(DezDom1+7)=AnoCalendário,MONTH(DezDom1+7)=12),DezDom1+7,""))</f>
        <v>47453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47398</v>
      </c>
      <c r="C36" s="32">
        <f>IF(DAY(OutDom1)=1,IF(AND(YEAR(OutDom1+2)=AnoCalendário,MONTH(OutDom1+2)=10),OutDom1+2,""),IF(AND(YEAR(OutDom1+9)=AnoCalendário,MONTH(OutDom1+9)=10),OutDom1+9,""))</f>
        <v>47399</v>
      </c>
      <c r="D36" s="32">
        <f>IF(DAY(OutDom1)=1,IF(AND(YEAR(OutDom1+3)=AnoCalendário,MONTH(OutDom1+3)=10),OutDom1+3,""),IF(AND(YEAR(OutDom1+10)=AnoCalendário,MONTH(OutDom1+10)=10),OutDom1+10,""))</f>
        <v>47400</v>
      </c>
      <c r="E36" s="32">
        <f>IF(DAY(OutDom1)=1,IF(AND(YEAR(OutDom1+4)=AnoCalendário,MONTH(OutDom1+4)=10),OutDom1+4,""),IF(AND(YEAR(OutDom1+11)=AnoCalendário,MONTH(OutDom1+11)=10),OutDom1+11,""))</f>
        <v>47401</v>
      </c>
      <c r="F36" s="32">
        <f>IF(DAY(OutDom1)=1,IF(AND(YEAR(OutDom1+5)=AnoCalendário,MONTH(OutDom1+5)=10),OutDom1+5,""),IF(AND(YEAR(OutDom1+12)=AnoCalendário,MONTH(OutDom1+12)=10),OutDom1+12,""))</f>
        <v>47402</v>
      </c>
      <c r="G36" s="32">
        <f>IF(DAY(OutDom1)=1,IF(AND(YEAR(OutDom1+6)=AnoCalendário,MONTH(OutDom1+6)=10),OutDom1+6,""),IF(AND(YEAR(OutDom1+13)=AnoCalendário,MONTH(OutDom1+13)=10),OutDom1+13,""))</f>
        <v>47403</v>
      </c>
      <c r="H36" s="34">
        <f>IF(DAY(OutDom1)=1,IF(AND(YEAR(OutDom1+7)=AnoCalendário,MONTH(OutDom1+7)=10),OutDom1+7,""),IF(AND(YEAR(OutDom1+14)=AnoCalendário,MONTH(OutDom1+14)=10),OutDom1+14,""))</f>
        <v>47404</v>
      </c>
      <c r="I36" s="28"/>
      <c r="J36" s="33">
        <f>IF(DAY(NovDom1)=1,IF(AND(YEAR(NovDom1+1)=AnoCalendário,MONTH(NovDom1+1)=11),NovDom1+1,""),IF(AND(YEAR(NovDom1+8)=AnoCalendário,MONTH(NovDom1+8)=11),NovDom1+8,""))</f>
        <v>47426</v>
      </c>
      <c r="K36" s="32">
        <f>IF(DAY(NovDom1)=1,IF(AND(YEAR(NovDom1+2)=AnoCalendário,MONTH(NovDom1+2)=11),NovDom1+2,""),IF(AND(YEAR(NovDom1+9)=AnoCalendário,MONTH(NovDom1+9)=11),NovDom1+9,""))</f>
        <v>47427</v>
      </c>
      <c r="L36" s="32">
        <f>IF(DAY(NovDom1)=1,IF(AND(YEAR(NovDom1+3)=AnoCalendário,MONTH(NovDom1+3)=11),NovDom1+3,""),IF(AND(YEAR(NovDom1+10)=AnoCalendário,MONTH(NovDom1+10)=11),NovDom1+10,""))</f>
        <v>47428</v>
      </c>
      <c r="M36" s="32">
        <f>IF(DAY(NovDom1)=1,IF(AND(YEAR(NovDom1+4)=AnoCalendário,MONTH(NovDom1+4)=11),NovDom1+4,""),IF(AND(YEAR(NovDom1+11)=AnoCalendário,MONTH(NovDom1+11)=11),NovDom1+11,""))</f>
        <v>47429</v>
      </c>
      <c r="N36" s="32">
        <f>IF(DAY(NovDom1)=1,IF(AND(YEAR(NovDom1+5)=AnoCalendário,MONTH(NovDom1+5)=11),NovDom1+5,""),IF(AND(YEAR(NovDom1+12)=AnoCalendário,MONTH(NovDom1+12)=11),NovDom1+12,""))</f>
        <v>47430</v>
      </c>
      <c r="O36" s="32">
        <f>IF(DAY(NovDom1)=1,IF(AND(YEAR(NovDom1+6)=AnoCalendário,MONTH(NovDom1+6)=11),NovDom1+6,""),IF(AND(YEAR(NovDom1+13)=AnoCalendário,MONTH(NovDom1+13)=11),NovDom1+13,""))</f>
        <v>47431</v>
      </c>
      <c r="P36" s="34">
        <f>IF(DAY(NovDom1)=1,IF(AND(YEAR(NovDom1+7)=AnoCalendário,MONTH(NovDom1+7)=11),NovDom1+7,""),IF(AND(YEAR(NovDom1+14)=AnoCalendário,MONTH(NovDom1+14)=11),NovDom1+14,""))</f>
        <v>47432</v>
      </c>
      <c r="R36" s="33">
        <f>IF(DAY(DezDom1)=1,IF(AND(YEAR(DezDom1+1)=AnoCalendário,MONTH(DezDom1+1)=12),DezDom1+1,""),IF(AND(YEAR(DezDom1+8)=AnoCalendário,MONTH(DezDom1+8)=12),DezDom1+8,""))</f>
        <v>47454</v>
      </c>
      <c r="S36" s="32">
        <f>IF(DAY(DezDom1)=1,IF(AND(YEAR(DezDom1+2)=AnoCalendário,MONTH(DezDom1+2)=12),DezDom1+2,""),IF(AND(YEAR(DezDom1+9)=AnoCalendário,MONTH(DezDom1+9)=12),DezDom1+9,""))</f>
        <v>47455</v>
      </c>
      <c r="T36" s="32">
        <f>IF(DAY(DezDom1)=1,IF(AND(YEAR(DezDom1+3)=AnoCalendário,MONTH(DezDom1+3)=12),DezDom1+3,""),IF(AND(YEAR(DezDom1+10)=AnoCalendário,MONTH(DezDom1+10)=12),DezDom1+10,""))</f>
        <v>47456</v>
      </c>
      <c r="U36" s="32">
        <f>IF(DAY(DezDom1)=1,IF(AND(YEAR(DezDom1+4)=AnoCalendário,MONTH(DezDom1+4)=12),DezDom1+4,""),IF(AND(YEAR(DezDom1+11)=AnoCalendário,MONTH(DezDom1+11)=12),DezDom1+11,""))</f>
        <v>47457</v>
      </c>
      <c r="V36" s="32">
        <f>IF(DAY(DezDom1)=1,IF(AND(YEAR(DezDom1+5)=AnoCalendário,MONTH(DezDom1+5)=12),DezDom1+5,""),IF(AND(YEAR(DezDom1+12)=AnoCalendário,MONTH(DezDom1+12)=12),DezDom1+12,""))</f>
        <v>47458</v>
      </c>
      <c r="W36" s="32">
        <f>IF(DAY(DezDom1)=1,IF(AND(YEAR(DezDom1+6)=AnoCalendário,MONTH(DezDom1+6)=12),DezDom1+6,""),IF(AND(YEAR(DezDom1+13)=AnoCalendário,MONTH(DezDom1+13)=12),DezDom1+13,""))</f>
        <v>47459</v>
      </c>
      <c r="X36" s="34">
        <f>IF(DAY(DezDom1)=1,IF(AND(YEAR(DezDom1+7)=AnoCalendário,MONTH(DezDom1+7)=12),DezDom1+7,""),IF(AND(YEAR(DezDom1+14)=AnoCalendário,MONTH(DezDom1+14)=12),DezDom1+14,""))</f>
        <v>47460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47405</v>
      </c>
      <c r="C37" s="32">
        <f>IF(DAY(OutDom1)=1,IF(AND(YEAR(OutDom1+9)=AnoCalendário,MONTH(OutDom1+9)=10),OutDom1+9,""),IF(AND(YEAR(OutDom1+16)=AnoCalendário,MONTH(OutDom1+16)=10),OutDom1+16,""))</f>
        <v>47406</v>
      </c>
      <c r="D37" s="32">
        <f>IF(DAY(OutDom1)=1,IF(AND(YEAR(OutDom1+10)=AnoCalendário,MONTH(OutDom1+10)=10),OutDom1+10,""),IF(AND(YEAR(OutDom1+17)=AnoCalendário,MONTH(OutDom1+17)=10),OutDom1+17,""))</f>
        <v>47407</v>
      </c>
      <c r="E37" s="32">
        <f>IF(DAY(OutDom1)=1,IF(AND(YEAR(OutDom1+11)=AnoCalendário,MONTH(OutDom1+11)=10),OutDom1+11,""),IF(AND(YEAR(OutDom1+18)=AnoCalendário,MONTH(OutDom1+18)=10),OutDom1+18,""))</f>
        <v>47408</v>
      </c>
      <c r="F37" s="32">
        <f>IF(DAY(OutDom1)=1,IF(AND(YEAR(OutDom1+12)=AnoCalendário,MONTH(OutDom1+12)=10),OutDom1+12,""),IF(AND(YEAR(OutDom1+19)=AnoCalendário,MONTH(OutDom1+19)=10),OutDom1+19,""))</f>
        <v>47409</v>
      </c>
      <c r="G37" s="32">
        <f>IF(DAY(OutDom1)=1,IF(AND(YEAR(OutDom1+13)=AnoCalendário,MONTH(OutDom1+13)=10),OutDom1+13,""),IF(AND(YEAR(OutDom1+20)=AnoCalendário,MONTH(OutDom1+20)=10),OutDom1+20,""))</f>
        <v>47410</v>
      </c>
      <c r="H37" s="34">
        <f>IF(DAY(OutDom1)=1,IF(AND(YEAR(OutDom1+14)=AnoCalendário,MONTH(OutDom1+14)=10),OutDom1+14,""),IF(AND(YEAR(OutDom1+21)=AnoCalendário,MONTH(OutDom1+21)=10),OutDom1+21,""))</f>
        <v>47411</v>
      </c>
      <c r="I37" s="28"/>
      <c r="J37" s="33">
        <f>IF(DAY(NovDom1)=1,IF(AND(YEAR(NovDom1+8)=AnoCalendário,MONTH(NovDom1+8)=11),NovDom1+8,""),IF(AND(YEAR(NovDom1+15)=AnoCalendário,MONTH(NovDom1+15)=11),NovDom1+15,""))</f>
        <v>47433</v>
      </c>
      <c r="K37" s="32">
        <f>IF(DAY(NovDom1)=1,IF(AND(YEAR(NovDom1+9)=AnoCalendário,MONTH(NovDom1+9)=11),NovDom1+9,""),IF(AND(YEAR(NovDom1+16)=AnoCalendário,MONTH(NovDom1+16)=11),NovDom1+16,""))</f>
        <v>47434</v>
      </c>
      <c r="L37" s="32">
        <f>IF(DAY(NovDom1)=1,IF(AND(YEAR(NovDom1+10)=AnoCalendário,MONTH(NovDom1+10)=11),NovDom1+10,""),IF(AND(YEAR(NovDom1+17)=AnoCalendário,MONTH(NovDom1+17)=11),NovDom1+17,""))</f>
        <v>47435</v>
      </c>
      <c r="M37" s="32">
        <f>IF(DAY(NovDom1)=1,IF(AND(YEAR(NovDom1+11)=AnoCalendário,MONTH(NovDom1+11)=11),NovDom1+11,""),IF(AND(YEAR(NovDom1+18)=AnoCalendário,MONTH(NovDom1+18)=11),NovDom1+18,""))</f>
        <v>47436</v>
      </c>
      <c r="N37" s="32">
        <f>IF(DAY(NovDom1)=1,IF(AND(YEAR(NovDom1+12)=AnoCalendário,MONTH(NovDom1+12)=11),NovDom1+12,""),IF(AND(YEAR(NovDom1+19)=AnoCalendário,MONTH(NovDom1+19)=11),NovDom1+19,""))</f>
        <v>47437</v>
      </c>
      <c r="O37" s="32">
        <f>IF(DAY(NovDom1)=1,IF(AND(YEAR(NovDom1+13)=AnoCalendário,MONTH(NovDom1+13)=11),NovDom1+13,""),IF(AND(YEAR(NovDom1+20)=AnoCalendário,MONTH(NovDom1+20)=11),NovDom1+20,""))</f>
        <v>47438</v>
      </c>
      <c r="P37" s="34">
        <f>IF(DAY(NovDom1)=1,IF(AND(YEAR(NovDom1+14)=AnoCalendário,MONTH(NovDom1+14)=11),NovDom1+14,""),IF(AND(YEAR(NovDom1+21)=AnoCalendário,MONTH(NovDom1+21)=11),NovDom1+21,""))</f>
        <v>47439</v>
      </c>
      <c r="R37" s="33">
        <f>IF(DAY(DezDom1)=1,IF(AND(YEAR(DezDom1+8)=AnoCalendário,MONTH(DezDom1+8)=12),DezDom1+8,""),IF(AND(YEAR(DezDom1+15)=AnoCalendário,MONTH(DezDom1+15)=12),DezDom1+15,""))</f>
        <v>47461</v>
      </c>
      <c r="S37" s="32">
        <f>IF(DAY(DezDom1)=1,IF(AND(YEAR(DezDom1+9)=AnoCalendário,MONTH(DezDom1+9)=12),DezDom1+9,""),IF(AND(YEAR(DezDom1+16)=AnoCalendário,MONTH(DezDom1+16)=12),DezDom1+16,""))</f>
        <v>47462</v>
      </c>
      <c r="T37" s="32">
        <f>IF(DAY(DezDom1)=1,IF(AND(YEAR(DezDom1+10)=AnoCalendário,MONTH(DezDom1+10)=12),DezDom1+10,""),IF(AND(YEAR(DezDom1+17)=AnoCalendário,MONTH(DezDom1+17)=12),DezDom1+17,""))</f>
        <v>47463</v>
      </c>
      <c r="U37" s="32">
        <f>IF(DAY(DezDom1)=1,IF(AND(YEAR(DezDom1+11)=AnoCalendário,MONTH(DezDom1+11)=12),DezDom1+11,""),IF(AND(YEAR(DezDom1+18)=AnoCalendário,MONTH(DezDom1+18)=12),DezDom1+18,""))</f>
        <v>47464</v>
      </c>
      <c r="V37" s="32">
        <f>IF(DAY(DezDom1)=1,IF(AND(YEAR(DezDom1+12)=AnoCalendário,MONTH(DezDom1+12)=12),DezDom1+12,""),IF(AND(YEAR(DezDom1+19)=AnoCalendário,MONTH(DezDom1+19)=12),DezDom1+19,""))</f>
        <v>47465</v>
      </c>
      <c r="W37" s="32">
        <f>IF(DAY(DezDom1)=1,IF(AND(YEAR(DezDom1+13)=AnoCalendário,MONTH(DezDom1+13)=12),DezDom1+13,""),IF(AND(YEAR(DezDom1+20)=AnoCalendário,MONTH(DezDom1+20)=12),DezDom1+20,""))</f>
        <v>47466</v>
      </c>
      <c r="X37" s="34">
        <f>IF(DAY(DezDom1)=1,IF(AND(YEAR(DezDom1+14)=AnoCalendário,MONTH(DezDom1+14)=12),DezDom1+14,""),IF(AND(YEAR(DezDom1+21)=AnoCalendário,MONTH(DezDom1+21)=12),DezDom1+21,""))</f>
        <v>47467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47412</v>
      </c>
      <c r="C38" s="32">
        <f>IF(DAY(OutDom1)=1,IF(AND(YEAR(OutDom1+16)=AnoCalendário,MONTH(OutDom1+16)=10),OutDom1+16,""),IF(AND(YEAR(OutDom1+23)=AnoCalendário,MONTH(OutDom1+23)=10),OutDom1+23,""))</f>
        <v>47413</v>
      </c>
      <c r="D38" s="32">
        <f>IF(DAY(OutDom1)=1,IF(AND(YEAR(OutDom1+17)=AnoCalendário,MONTH(OutDom1+17)=10),OutDom1+17,""),IF(AND(YEAR(OutDom1+24)=AnoCalendário,MONTH(OutDom1+24)=10),OutDom1+24,""))</f>
        <v>47414</v>
      </c>
      <c r="E38" s="32">
        <f>IF(DAY(OutDom1)=1,IF(AND(YEAR(OutDom1+18)=AnoCalendário,MONTH(OutDom1+18)=10),OutDom1+18,""),IF(AND(YEAR(OutDom1+25)=AnoCalendário,MONTH(OutDom1+25)=10),OutDom1+25,""))</f>
        <v>47415</v>
      </c>
      <c r="F38" s="32">
        <f>IF(DAY(OutDom1)=1,IF(AND(YEAR(OutDom1+19)=AnoCalendário,MONTH(OutDom1+19)=10),OutDom1+19,""),IF(AND(YEAR(OutDom1+26)=AnoCalendário,MONTH(OutDom1+26)=10),OutDom1+26,""))</f>
        <v>47416</v>
      </c>
      <c r="G38" s="32">
        <f>IF(DAY(OutDom1)=1,IF(AND(YEAR(OutDom1+20)=AnoCalendário,MONTH(OutDom1+20)=10),OutDom1+20,""),IF(AND(YEAR(OutDom1+27)=AnoCalendário,MONTH(OutDom1+27)=10),OutDom1+27,""))</f>
        <v>47417</v>
      </c>
      <c r="H38" s="34">
        <f>IF(DAY(OutDom1)=1,IF(AND(YEAR(OutDom1+21)=AnoCalendário,MONTH(OutDom1+21)=10),OutDom1+21,""),IF(AND(YEAR(OutDom1+28)=AnoCalendário,MONTH(OutDom1+28)=10),OutDom1+28,""))</f>
        <v>47418</v>
      </c>
      <c r="I38" s="28"/>
      <c r="J38" s="33">
        <f>IF(DAY(NovDom1)=1,IF(AND(YEAR(NovDom1+15)=AnoCalendário,MONTH(NovDom1+15)=11),NovDom1+15,""),IF(AND(YEAR(NovDom1+22)=AnoCalendário,MONTH(NovDom1+22)=11),NovDom1+22,""))</f>
        <v>47440</v>
      </c>
      <c r="K38" s="32">
        <f>IF(DAY(NovDom1)=1,IF(AND(YEAR(NovDom1+16)=AnoCalendário,MONTH(NovDom1+16)=11),NovDom1+16,""),IF(AND(YEAR(NovDom1+23)=AnoCalendário,MONTH(NovDom1+23)=11),NovDom1+23,""))</f>
        <v>47441</v>
      </c>
      <c r="L38" s="32">
        <f>IF(DAY(NovDom1)=1,IF(AND(YEAR(NovDom1+17)=AnoCalendário,MONTH(NovDom1+17)=11),NovDom1+17,""),IF(AND(YEAR(NovDom1+24)=AnoCalendário,MONTH(NovDom1+24)=11),NovDom1+24,""))</f>
        <v>47442</v>
      </c>
      <c r="M38" s="32">
        <f>IF(DAY(NovDom1)=1,IF(AND(YEAR(NovDom1+18)=AnoCalendário,MONTH(NovDom1+18)=11),NovDom1+18,""),IF(AND(YEAR(NovDom1+25)=AnoCalendário,MONTH(NovDom1+25)=11),NovDom1+25,""))</f>
        <v>47443</v>
      </c>
      <c r="N38" s="32">
        <f>IF(DAY(NovDom1)=1,IF(AND(YEAR(NovDom1+19)=AnoCalendário,MONTH(NovDom1+19)=11),NovDom1+19,""),IF(AND(YEAR(NovDom1+26)=AnoCalendário,MONTH(NovDom1+26)=11),NovDom1+26,""))</f>
        <v>47444</v>
      </c>
      <c r="O38" s="32">
        <f>IF(DAY(NovDom1)=1,IF(AND(YEAR(NovDom1+20)=AnoCalendário,MONTH(NovDom1+20)=11),NovDom1+20,""),IF(AND(YEAR(NovDom1+27)=AnoCalendário,MONTH(NovDom1+27)=11),NovDom1+27,""))</f>
        <v>47445</v>
      </c>
      <c r="P38" s="34">
        <f>IF(DAY(NovDom1)=1,IF(AND(YEAR(NovDom1+21)=AnoCalendário,MONTH(NovDom1+21)=11),NovDom1+21,""),IF(AND(YEAR(NovDom1+28)=AnoCalendário,MONTH(NovDom1+28)=11),NovDom1+28,""))</f>
        <v>47446</v>
      </c>
      <c r="R38" s="33">
        <f>IF(DAY(DezDom1)=1,IF(AND(YEAR(DezDom1+15)=AnoCalendário,MONTH(DezDom1+15)=12),DezDom1+15,""),IF(AND(YEAR(DezDom1+22)=AnoCalendário,MONTH(DezDom1+22)=12),DezDom1+22,""))</f>
        <v>47468</v>
      </c>
      <c r="S38" s="32">
        <f>IF(DAY(DezDom1)=1,IF(AND(YEAR(DezDom1+16)=AnoCalendário,MONTH(DezDom1+16)=12),DezDom1+16,""),IF(AND(YEAR(DezDom1+23)=AnoCalendário,MONTH(DezDom1+23)=12),DezDom1+23,""))</f>
        <v>47469</v>
      </c>
      <c r="T38" s="32">
        <f>IF(DAY(DezDom1)=1,IF(AND(YEAR(DezDom1+17)=AnoCalendário,MONTH(DezDom1+17)=12),DezDom1+17,""),IF(AND(YEAR(DezDom1+24)=AnoCalendário,MONTH(DezDom1+24)=12),DezDom1+24,""))</f>
        <v>47470</v>
      </c>
      <c r="U38" s="32">
        <f>IF(DAY(DezDom1)=1,IF(AND(YEAR(DezDom1+18)=AnoCalendário,MONTH(DezDom1+18)=12),DezDom1+18,""),IF(AND(YEAR(DezDom1+25)=AnoCalendário,MONTH(DezDom1+25)=12),DezDom1+25,""))</f>
        <v>47471</v>
      </c>
      <c r="V38" s="32">
        <f>IF(DAY(DezDom1)=1,IF(AND(YEAR(DezDom1+19)=AnoCalendário,MONTH(DezDom1+19)=12),DezDom1+19,""),IF(AND(YEAR(DezDom1+26)=AnoCalendário,MONTH(DezDom1+26)=12),DezDom1+26,""))</f>
        <v>47472</v>
      </c>
      <c r="W38" s="32">
        <f>IF(DAY(DezDom1)=1,IF(AND(YEAR(DezDom1+20)=AnoCalendário,MONTH(DezDom1+20)=12),DezDom1+20,""),IF(AND(YEAR(DezDom1+27)=AnoCalendário,MONTH(DezDom1+27)=12),DezDom1+27,""))</f>
        <v>47473</v>
      </c>
      <c r="X38" s="34">
        <f>IF(DAY(DezDom1)=1,IF(AND(YEAR(DezDom1+21)=AnoCalendário,MONTH(DezDom1+21)=12),DezDom1+21,""),IF(AND(YEAR(DezDom1+28)=AnoCalendário,MONTH(DezDom1+28)=12),DezDom1+28,""))</f>
        <v>47474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47419</v>
      </c>
      <c r="C39" s="32">
        <f>IF(DAY(OutDom1)=1,IF(AND(YEAR(OutDom1+23)=AnoCalendário,MONTH(OutDom1+23)=10),OutDom1+23,""),IF(AND(YEAR(OutDom1+30)=AnoCalendário,MONTH(OutDom1+30)=10),OutDom1+30,""))</f>
        <v>47420</v>
      </c>
      <c r="D39" s="32">
        <f>IF(DAY(OutDom1)=1,IF(AND(YEAR(OutDom1+24)=AnoCalendário,MONTH(OutDom1+24)=10),OutDom1+24,""),IF(AND(YEAR(OutDom1+31)=AnoCalendário,MONTH(OutDom1+31)=10),OutDom1+31,""))</f>
        <v>47421</v>
      </c>
      <c r="E39" s="32">
        <f>IF(DAY(OutDom1)=1,IF(AND(YEAR(OutDom1+25)=AnoCalendário,MONTH(OutDom1+25)=10),OutDom1+25,""),IF(AND(YEAR(OutDom1+32)=AnoCalendário,MONTH(OutDom1+32)=10),OutDom1+32,""))</f>
        <v>47422</v>
      </c>
      <c r="F39" s="32" t="str">
        <f>IF(DAY(OutDom1)=1,IF(AND(YEAR(OutDom1+26)=AnoCalendário,MONTH(OutDom1+26)=10),OutDom1+26,""),IF(AND(YEAR(OutDom1+33)=AnoCalendário,MONTH(OutDom1+33)=10),OutDom1+33,""))</f>
        <v/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47447</v>
      </c>
      <c r="K39" s="32">
        <f>IF(DAY(NovDom1)=1,IF(AND(YEAR(NovDom1+23)=AnoCalendário,MONTH(NovDom1+23)=11),NovDom1+23,""),IF(AND(YEAR(NovDom1+30)=AnoCalendário,MONTH(NovDom1+30)=11),NovDom1+30,""))</f>
        <v>47448</v>
      </c>
      <c r="L39" s="32">
        <f>IF(DAY(NovDom1)=1,IF(AND(YEAR(NovDom1+24)=AnoCalendário,MONTH(NovDom1+24)=11),NovDom1+24,""),IF(AND(YEAR(NovDom1+31)=AnoCalendário,MONTH(NovDom1+31)=11),NovDom1+31,""))</f>
        <v>47449</v>
      </c>
      <c r="M39" s="32">
        <f>IF(DAY(NovDom1)=1,IF(AND(YEAR(NovDom1+25)=AnoCalendário,MONTH(NovDom1+25)=11),NovDom1+25,""),IF(AND(YEAR(NovDom1+32)=AnoCalendário,MONTH(NovDom1+32)=11),NovDom1+32,""))</f>
        <v>47450</v>
      </c>
      <c r="N39" s="32">
        <f>IF(DAY(NovDom1)=1,IF(AND(YEAR(NovDom1+26)=AnoCalendário,MONTH(NovDom1+26)=11),NovDom1+26,""),IF(AND(YEAR(NovDom1+33)=AnoCalendário,MONTH(NovDom1+33)=11),NovDom1+33,""))</f>
        <v>47451</v>
      </c>
      <c r="O39" s="32">
        <f>IF(DAY(NovDom1)=1,IF(AND(YEAR(NovDom1+27)=AnoCalendário,MONTH(NovDom1+27)=11),NovDom1+27,""),IF(AND(YEAR(NovDom1+34)=AnoCalendário,MONTH(NovDom1+34)=11),NovDom1+34,""))</f>
        <v>47452</v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47475</v>
      </c>
      <c r="S39" s="32">
        <f>IF(DAY(DezDom1)=1,IF(AND(YEAR(DezDom1+23)=AnoCalendário,MONTH(DezDom1+23)=12),DezDom1+23,""),IF(AND(YEAR(DezDom1+30)=AnoCalendário,MONTH(DezDom1+30)=12),DezDom1+30,""))</f>
        <v>47476</v>
      </c>
      <c r="T39" s="32">
        <f>IF(DAY(DezDom1)=1,IF(AND(YEAR(DezDom1+24)=AnoCalendário,MONTH(DezDom1+24)=12),DezDom1+24,""),IF(AND(YEAR(DezDom1+31)=AnoCalendário,MONTH(DezDom1+31)=12),DezDom1+31,""))</f>
        <v>47477</v>
      </c>
      <c r="U39" s="32">
        <f>IF(DAY(DezDom1)=1,IF(AND(YEAR(DezDom1+25)=AnoCalendário,MONTH(DezDom1+25)=12),DezDom1+25,""),IF(AND(YEAR(DezDom1+32)=AnoCalendário,MONTH(DezDom1+32)=12),DezDom1+32,""))</f>
        <v>47478</v>
      </c>
      <c r="V39" s="32">
        <f>IF(DAY(DezDom1)=1,IF(AND(YEAR(DezDom1+26)=AnoCalendário,MONTH(DezDom1+26)=12),DezDom1+26,""),IF(AND(YEAR(DezDom1+33)=AnoCalendário,MONTH(DezDom1+33)=12),DezDom1+33,""))</f>
        <v>47479</v>
      </c>
      <c r="W39" s="32">
        <f>IF(DAY(DezDom1)=1,IF(AND(YEAR(DezDom1+27)=AnoCalendário,MONTH(DezDom1+27)=12),DezDom1+27,""),IF(AND(YEAR(DezDom1+34)=AnoCalendário,MONTH(DezDom1+34)=12),DezDom1+34,""))</f>
        <v>47480</v>
      </c>
      <c r="X39" s="34">
        <f>IF(DAY(DezDom1)=1,IF(AND(YEAR(DezDom1+28)=AnoCalendário,MONTH(DezDom1+28)=12),DezDom1+28,""),IF(AND(YEAR(DezDom1+35)=AnoCalendário,MONTH(DezDom1+35)=12),DezDom1+35,""))</f>
        <v>47481</v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>
        <f>IF(DAY(DezDom1)=1,IF(AND(YEAR(DezDom1+29)=AnoCalendário,MONTH(DezDom1+29)=12),DezDom1+29,""),IF(AND(YEAR(DezDom1+36)=AnoCalendário,MONTH(DezDom1+36)=12),DezDom1+36,""))</f>
        <v>47482</v>
      </c>
      <c r="S40" s="36">
        <f>IF(DAY(DezDom1)=1,IF(AND(YEAR(DezDom1+30)=AnoCalendário,MONTH(DezDom1+30)=12),DezDom1+30,""),IF(AND(YEAR(DezDom1+37)=AnoCalendário,MONTH(DezDom1+37)=12),DezDom1+37,""))</f>
        <v>47483</v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252" priority="1">
      <formula>LEN(TRIM(B8))&gt;0</formula>
    </cfRule>
  </conditionalFormatting>
  <conditionalFormatting sqref="J8:P13">
    <cfRule type="notContainsBlanks" dxfId="251" priority="2">
      <formula>LEN(TRIM(J8))&gt;0</formula>
    </cfRule>
  </conditionalFormatting>
  <conditionalFormatting sqref="R8:X13">
    <cfRule type="notContainsBlanks" dxfId="250" priority="3">
      <formula>LEN(TRIM(R8))&gt;0</formula>
    </cfRule>
  </conditionalFormatting>
  <conditionalFormatting sqref="B17:H22">
    <cfRule type="notContainsBlanks" dxfId="249" priority="4">
      <formula>LEN(TRIM(B17))&gt;0</formula>
    </cfRule>
  </conditionalFormatting>
  <conditionalFormatting sqref="J17:P22">
    <cfRule type="notContainsBlanks" dxfId="248" priority="5">
      <formula>LEN(TRIM(J17))&gt;0</formula>
    </cfRule>
  </conditionalFormatting>
  <conditionalFormatting sqref="R17:X22">
    <cfRule type="notContainsBlanks" dxfId="247" priority="6">
      <formula>LEN(TRIM(R17))&gt;0</formula>
    </cfRule>
  </conditionalFormatting>
  <conditionalFormatting sqref="R35:X40">
    <cfRule type="notContainsBlanks" dxfId="246" priority="12">
      <formula>LEN(TRIM(R35))&gt;0</formula>
    </cfRule>
  </conditionalFormatting>
  <conditionalFormatting sqref="B26:H31">
    <cfRule type="notContainsBlanks" dxfId="245" priority="7">
      <formula>LEN(TRIM(B26))&gt;0</formula>
    </cfRule>
  </conditionalFormatting>
  <conditionalFormatting sqref="J26:P31">
    <cfRule type="notContainsBlanks" dxfId="244" priority="8">
      <formula>LEN(TRIM(J26))&gt;0</formula>
    </cfRule>
  </conditionalFormatting>
  <conditionalFormatting sqref="R26:X31">
    <cfRule type="notContainsBlanks" dxfId="243" priority="9">
      <formula>LEN(TRIM(R26))&gt;0</formula>
    </cfRule>
  </conditionalFormatting>
  <conditionalFormatting sqref="B35:H40">
    <cfRule type="notContainsBlanks" dxfId="242" priority="10">
      <formula>LEN(TRIM(B35))&gt;0</formula>
    </cfRule>
  </conditionalFormatting>
  <conditionalFormatting sqref="J35:P40">
    <cfRule type="notContainsBlanks" dxfId="241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C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C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wsTCalendar14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2030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>
        <f>IF(DAY(JanDom1)=1,"",IF(AND(YEAR(JanDom1+3)=AnoCalendário,MONTH(JanDom1+3)=1),JanDom1+3,""))</f>
        <v>47484</v>
      </c>
      <c r="E8" s="32">
        <f>IF(DAY(JanDom1)=1,"",IF(AND(YEAR(JanDom1+4)=AnoCalendário,MONTH(JanDom1+4)=1),JanDom1+4,""))</f>
        <v>47485</v>
      </c>
      <c r="F8" s="32">
        <f>IF(DAY(JanDom1)=1,"",IF(AND(YEAR(JanDom1+5)=AnoCalendário,MONTH(JanDom1+5)=1),JanDom1+5,""))</f>
        <v>47486</v>
      </c>
      <c r="G8" s="32">
        <f>IF(DAY(JanDom1)=1,"",IF(AND(YEAR(JanDom1+6)=AnoCalendário,MONTH(JanDom1+6)=1),JanDom1+6,""))</f>
        <v>47487</v>
      </c>
      <c r="H8" s="32">
        <f>IF(DAY(JanDom1)=1,IF(AND(YEAR(JanDom1)=AnoCalendário,MONTH(JanDom1)=1),JanDom1,""),IF(AND(YEAR(JanDom1+7)=AnoCalendário,MONTH(JanDom1+7)=1),JanDom1+7,""))</f>
        <v>47488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 t="str">
        <f>IF(DAY(FevDom1)=1,"",IF(AND(YEAR(FevDom1+5)=AnoCalendário,MONTH(FevDom1+5)=2),FevDom1+5,""))</f>
        <v/>
      </c>
      <c r="O8" s="32">
        <f>IF(DAY(FevDom1)=1,"",IF(AND(YEAR(FevDom1+6)=AnoCalendário,MONTH(FevDom1+6)=2),FevDom1+6,""))</f>
        <v>47515</v>
      </c>
      <c r="P8" s="32">
        <f>IF(DAY(FevDom1)=1,IF(AND(YEAR(FevDom1)=AnoCalendário,MONTH(FevDom1)=2),FevDom1,""),IF(AND(YEAR(FevDom1+7)=AnoCalendário,MONTH(FevDom1+7)=2),FevDom1+7,""))</f>
        <v>47516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 t="str">
        <f>IF(DAY(MarDom1)=1,"",IF(AND(YEAR(MarDom1+5)=AnoCalendário,MONTH(MarDom1+5)=3),MarDom1+5,""))</f>
        <v/>
      </c>
      <c r="W8" s="32">
        <f>IF(DAY(MarDom1)=1,"",IF(AND(YEAR(MarDom1+6)=AnoCalendário,MONTH(MarDom1+6)=3),MarDom1+6,""))</f>
        <v>47543</v>
      </c>
      <c r="X8" s="32">
        <f>IF(DAY(MarDom1)=1,IF(AND(YEAR(MarDom1)=AnoCalendário,MONTH(MarDom1)=3),MarDom1,""),IF(AND(YEAR(MarDom1+7)=AnoCalendário,MONTH(MarDom1+7)=3),MarDom1+7,""))</f>
        <v>47544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47489</v>
      </c>
      <c r="C9" s="32">
        <f>IF(DAY(JanDom1)=1,IF(AND(YEAR(JanDom1+2)=AnoCalendário,MONTH(JanDom1+2)=1),JanDom1+2,""),IF(AND(YEAR(JanDom1+9)=AnoCalendário,MONTH(JanDom1+9)=1),JanDom1+9,""))</f>
        <v>47490</v>
      </c>
      <c r="D9" s="32">
        <f>IF(DAY(JanDom1)=1,IF(AND(YEAR(JanDom1+3)=AnoCalendário,MONTH(JanDom1+3)=1),JanDom1+3,""),IF(AND(YEAR(JanDom1+10)=AnoCalendário,MONTH(JanDom1+10)=1),JanDom1+10,""))</f>
        <v>47491</v>
      </c>
      <c r="E9" s="32">
        <f>IF(DAY(JanDom1)=1,IF(AND(YEAR(JanDom1+4)=AnoCalendário,MONTH(JanDom1+4)=1),JanDom1+4,""),IF(AND(YEAR(JanDom1+11)=AnoCalendário,MONTH(JanDom1+11)=1),JanDom1+11,""))</f>
        <v>47492</v>
      </c>
      <c r="F9" s="32">
        <f>IF(DAY(JanDom1)=1,IF(AND(YEAR(JanDom1+5)=AnoCalendário,MONTH(JanDom1+5)=1),JanDom1+5,""),IF(AND(YEAR(JanDom1+12)=AnoCalendário,MONTH(JanDom1+12)=1),JanDom1+12,""))</f>
        <v>47493</v>
      </c>
      <c r="G9" s="32">
        <f>IF(DAY(JanDom1)=1,IF(AND(YEAR(JanDom1+6)=AnoCalendário,MONTH(JanDom1+6)=1),JanDom1+6,""),IF(AND(YEAR(JanDom1+13)=AnoCalendário,MONTH(JanDom1+13)=1),JanDom1+13,""))</f>
        <v>47494</v>
      </c>
      <c r="H9" s="32">
        <f>IF(DAY(JanDom1)=1,IF(AND(YEAR(JanDom1+7)=AnoCalendário,MONTH(JanDom1+7)=1),JanDom1+7,""),IF(AND(YEAR(JanDom1+14)=AnoCalendário,MONTH(JanDom1+14)=1),JanDom1+14,""))</f>
        <v>47495</v>
      </c>
      <c r="I9" s="28"/>
      <c r="J9" s="32">
        <f>IF(DAY(FevDom1)=1,IF(AND(YEAR(FevDom1+1)=AnoCalendário,MONTH(FevDom1+1)=2),FevDom1+1,""),IF(AND(YEAR(FevDom1+8)=AnoCalendário,MONTH(FevDom1+8)=2),FevDom1+8,""))</f>
        <v>47517</v>
      </c>
      <c r="K9" s="32">
        <f>IF(DAY(FevDom1)=1,IF(AND(YEAR(FevDom1+2)=AnoCalendário,MONTH(FevDom1+2)=2),FevDom1+2,""),IF(AND(YEAR(FevDom1+9)=AnoCalendário,MONTH(FevDom1+9)=2),FevDom1+9,""))</f>
        <v>47518</v>
      </c>
      <c r="L9" s="32">
        <f>IF(DAY(FevDom1)=1,IF(AND(YEAR(FevDom1+3)=AnoCalendário,MONTH(FevDom1+3)=2),FevDom1+3,""),IF(AND(YEAR(FevDom1+10)=AnoCalendário,MONTH(FevDom1+10)=2),FevDom1+10,""))</f>
        <v>47519</v>
      </c>
      <c r="M9" s="32">
        <f>IF(DAY(FevDom1)=1,IF(AND(YEAR(FevDom1+4)=AnoCalendário,MONTH(FevDom1+4)=2),FevDom1+4,""),IF(AND(YEAR(FevDom1+11)=AnoCalendário,MONTH(FevDom1+11)=2),FevDom1+11,""))</f>
        <v>47520</v>
      </c>
      <c r="N9" s="32">
        <f>IF(DAY(FevDom1)=1,IF(AND(YEAR(FevDom1+5)=AnoCalendário,MONTH(FevDom1+5)=2),FevDom1+5,""),IF(AND(YEAR(FevDom1+12)=AnoCalendário,MONTH(FevDom1+12)=2),FevDom1+12,""))</f>
        <v>47521</v>
      </c>
      <c r="O9" s="32">
        <f>IF(DAY(FevDom1)=1,IF(AND(YEAR(FevDom1+6)=AnoCalendário,MONTH(FevDom1+6)=2),FevDom1+6,""),IF(AND(YEAR(FevDom1+13)=AnoCalendário,MONTH(FevDom1+13)=2),FevDom1+13,""))</f>
        <v>47522</v>
      </c>
      <c r="P9" s="32">
        <f>IF(DAY(FevDom1)=1,IF(AND(YEAR(FevDom1+7)=AnoCalendário,MONTH(FevDom1+7)=2),FevDom1+7,""),IF(AND(YEAR(FevDom1+14)=AnoCalendário,MONTH(FevDom1+14)=2),FevDom1+14,""))</f>
        <v>47523</v>
      </c>
      <c r="Q9" s="28"/>
      <c r="R9" s="32">
        <f>IF(DAY(MarDom1)=1,IF(AND(YEAR(MarDom1+1)=AnoCalendário,MONTH(MarDom1+1)=3),MarDom1+1,""),IF(AND(YEAR(MarDom1+8)=AnoCalendário,MONTH(MarDom1+8)=3),MarDom1+8,""))</f>
        <v>47545</v>
      </c>
      <c r="S9" s="32">
        <f>IF(DAY(MarDom1)=1,IF(AND(YEAR(MarDom1+2)=AnoCalendário,MONTH(MarDom1+2)=3),MarDom1+2,""),IF(AND(YEAR(MarDom1+9)=AnoCalendário,MONTH(MarDom1+9)=3),MarDom1+9,""))</f>
        <v>47546</v>
      </c>
      <c r="T9" s="32">
        <f>IF(DAY(MarDom1)=1,IF(AND(YEAR(MarDom1+3)=AnoCalendário,MONTH(MarDom1+3)=3),MarDom1+3,""),IF(AND(YEAR(MarDom1+10)=AnoCalendário,MONTH(MarDom1+10)=3),MarDom1+10,""))</f>
        <v>47547</v>
      </c>
      <c r="U9" s="32">
        <f>IF(DAY(MarDom1)=1,IF(AND(YEAR(MarDom1+4)=AnoCalendário,MONTH(MarDom1+4)=3),MarDom1+4,""),IF(AND(YEAR(MarDom1+11)=AnoCalendário,MONTH(MarDom1+11)=3),MarDom1+11,""))</f>
        <v>47548</v>
      </c>
      <c r="V9" s="32">
        <f>IF(DAY(MarDom1)=1,IF(AND(YEAR(MarDom1+5)=AnoCalendário,MONTH(MarDom1+5)=3),MarDom1+5,""),IF(AND(YEAR(MarDom1+12)=AnoCalendário,MONTH(MarDom1+12)=3),MarDom1+12,""))</f>
        <v>47549</v>
      </c>
      <c r="W9" s="32">
        <f>IF(DAY(MarDom1)=1,IF(AND(YEAR(MarDom1+6)=AnoCalendário,MONTH(MarDom1+6)=3),MarDom1+6,""),IF(AND(YEAR(MarDom1+13)=AnoCalendário,MONTH(MarDom1+13)=3),MarDom1+13,""))</f>
        <v>47550</v>
      </c>
      <c r="X9" s="32">
        <f>IF(DAY(MarDom1)=1,IF(AND(YEAR(MarDom1+7)=AnoCalendário,MONTH(MarDom1+7)=3),MarDom1+7,""),IF(AND(YEAR(MarDom1+14)=AnoCalendário,MONTH(MarDom1+14)=3),MarDom1+14,""))</f>
        <v>47551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47496</v>
      </c>
      <c r="C10" s="32">
        <f>IF(DAY(JanDom1)=1,IF(AND(YEAR(JanDom1+9)=AnoCalendário,MONTH(JanDom1+9)=1),JanDom1+9,""),IF(AND(YEAR(JanDom1+16)=AnoCalendário,MONTH(JanDom1+16)=1),JanDom1+16,""))</f>
        <v>47497</v>
      </c>
      <c r="D10" s="32">
        <f>IF(DAY(JanDom1)=1,IF(AND(YEAR(JanDom1+10)=AnoCalendário,MONTH(JanDom1+10)=1),JanDom1+10,""),IF(AND(YEAR(JanDom1+17)=AnoCalendário,MONTH(JanDom1+17)=1),JanDom1+17,""))</f>
        <v>47498</v>
      </c>
      <c r="E10" s="32">
        <f>IF(DAY(JanDom1)=1,IF(AND(YEAR(JanDom1+11)=AnoCalendário,MONTH(JanDom1+11)=1),JanDom1+11,""),IF(AND(YEAR(JanDom1+18)=AnoCalendário,MONTH(JanDom1+18)=1),JanDom1+18,""))</f>
        <v>47499</v>
      </c>
      <c r="F10" s="32">
        <f>IF(DAY(JanDom1)=1,IF(AND(YEAR(JanDom1+12)=AnoCalendário,MONTH(JanDom1+12)=1),JanDom1+12,""),IF(AND(YEAR(JanDom1+19)=AnoCalendário,MONTH(JanDom1+19)=1),JanDom1+19,""))</f>
        <v>47500</v>
      </c>
      <c r="G10" s="32">
        <f>IF(DAY(JanDom1)=1,IF(AND(YEAR(JanDom1+13)=AnoCalendário,MONTH(JanDom1+13)=1),JanDom1+13,""),IF(AND(YEAR(JanDom1+20)=AnoCalendário,MONTH(JanDom1+20)=1),JanDom1+20,""))</f>
        <v>47501</v>
      </c>
      <c r="H10" s="32">
        <f>IF(DAY(JanDom1)=1,IF(AND(YEAR(JanDom1+14)=AnoCalendário,MONTH(JanDom1+14)=1),JanDom1+14,""),IF(AND(YEAR(JanDom1+21)=AnoCalendário,MONTH(JanDom1+21)=1),JanDom1+21,""))</f>
        <v>47502</v>
      </c>
      <c r="I10" s="28"/>
      <c r="J10" s="32">
        <f>IF(DAY(FevDom1)=1,IF(AND(YEAR(FevDom1+8)=AnoCalendário,MONTH(FevDom1+8)=2),FevDom1+8,""),IF(AND(YEAR(FevDom1+15)=AnoCalendário,MONTH(FevDom1+15)=2),FevDom1+15,""))</f>
        <v>47524</v>
      </c>
      <c r="K10" s="32">
        <f>IF(DAY(FevDom1)=1,IF(AND(YEAR(FevDom1+9)=AnoCalendário,MONTH(FevDom1+9)=2),FevDom1+9,""),IF(AND(YEAR(FevDom1+16)=AnoCalendário,MONTH(FevDom1+16)=2),FevDom1+16,""))</f>
        <v>47525</v>
      </c>
      <c r="L10" s="32">
        <f>IF(DAY(FevDom1)=1,IF(AND(YEAR(FevDom1+10)=AnoCalendário,MONTH(FevDom1+10)=2),FevDom1+10,""),IF(AND(YEAR(FevDom1+17)=AnoCalendário,MONTH(FevDom1+17)=2),FevDom1+17,""))</f>
        <v>47526</v>
      </c>
      <c r="M10" s="32">
        <f>IF(DAY(FevDom1)=1,IF(AND(YEAR(FevDom1+11)=AnoCalendário,MONTH(FevDom1+11)=2),FevDom1+11,""),IF(AND(YEAR(FevDom1+18)=AnoCalendário,MONTH(FevDom1+18)=2),FevDom1+18,""))</f>
        <v>47527</v>
      </c>
      <c r="N10" s="32">
        <f>IF(DAY(FevDom1)=1,IF(AND(YEAR(FevDom1+12)=AnoCalendário,MONTH(FevDom1+12)=2),FevDom1+12,""),IF(AND(YEAR(FevDom1+19)=AnoCalendário,MONTH(FevDom1+19)=2),FevDom1+19,""))</f>
        <v>47528</v>
      </c>
      <c r="O10" s="32">
        <f>IF(DAY(FevDom1)=1,IF(AND(YEAR(FevDom1+13)=AnoCalendário,MONTH(FevDom1+13)=2),FevDom1+13,""),IF(AND(YEAR(FevDom1+20)=AnoCalendário,MONTH(FevDom1+20)=2),FevDom1+20,""))</f>
        <v>47529</v>
      </c>
      <c r="P10" s="32">
        <f>IF(DAY(FevDom1)=1,IF(AND(YEAR(FevDom1+14)=AnoCalendário,MONTH(FevDom1+14)=2),FevDom1+14,""),IF(AND(YEAR(FevDom1+21)=AnoCalendário,MONTH(FevDom1+21)=2),FevDom1+21,""))</f>
        <v>47530</v>
      </c>
      <c r="Q10" s="28"/>
      <c r="R10" s="32">
        <f>IF(DAY(MarDom1)=1,IF(AND(YEAR(MarDom1+8)=AnoCalendário,MONTH(MarDom1+8)=3),MarDom1+8,""),IF(AND(YEAR(MarDom1+15)=AnoCalendário,MONTH(MarDom1+15)=3),MarDom1+15,""))</f>
        <v>47552</v>
      </c>
      <c r="S10" s="32">
        <f>IF(DAY(MarDom1)=1,IF(AND(YEAR(MarDom1+9)=AnoCalendário,MONTH(MarDom1+9)=3),MarDom1+9,""),IF(AND(YEAR(MarDom1+16)=AnoCalendário,MONTH(MarDom1+16)=3),MarDom1+16,""))</f>
        <v>47553</v>
      </c>
      <c r="T10" s="32">
        <f>IF(DAY(MarDom1)=1,IF(AND(YEAR(MarDom1+10)=AnoCalendário,MONTH(MarDom1+10)=3),MarDom1+10,""),IF(AND(YEAR(MarDom1+17)=AnoCalendário,MONTH(MarDom1+17)=3),MarDom1+17,""))</f>
        <v>47554</v>
      </c>
      <c r="U10" s="32">
        <f>IF(DAY(MarDom1)=1,IF(AND(YEAR(MarDom1+11)=AnoCalendário,MONTH(MarDom1+11)=3),MarDom1+11,""),IF(AND(YEAR(MarDom1+18)=AnoCalendário,MONTH(MarDom1+18)=3),MarDom1+18,""))</f>
        <v>47555</v>
      </c>
      <c r="V10" s="32">
        <f>IF(DAY(MarDom1)=1,IF(AND(YEAR(MarDom1+12)=AnoCalendário,MONTH(MarDom1+12)=3),MarDom1+12,""),IF(AND(YEAR(MarDom1+19)=AnoCalendário,MONTH(MarDom1+19)=3),MarDom1+19,""))</f>
        <v>47556</v>
      </c>
      <c r="W10" s="32">
        <f>IF(DAY(MarDom1)=1,IF(AND(YEAR(MarDom1+13)=AnoCalendário,MONTH(MarDom1+13)=3),MarDom1+13,""),IF(AND(YEAR(MarDom1+20)=AnoCalendário,MONTH(MarDom1+20)=3),MarDom1+20,""))</f>
        <v>47557</v>
      </c>
      <c r="X10" s="32">
        <f>IF(DAY(MarDom1)=1,IF(AND(YEAR(MarDom1+14)=AnoCalendário,MONTH(MarDom1+14)=3),MarDom1+14,""),IF(AND(YEAR(MarDom1+21)=AnoCalendário,MONTH(MarDom1+21)=3),MarDom1+21,""))</f>
        <v>47558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47503</v>
      </c>
      <c r="C11" s="32">
        <f>IF(DAY(JanDom1)=1,IF(AND(YEAR(JanDom1+16)=AnoCalendário,MONTH(JanDom1+16)=1),JanDom1+16,""),IF(AND(YEAR(JanDom1+23)=AnoCalendário,MONTH(JanDom1+23)=1),JanDom1+23,""))</f>
        <v>47504</v>
      </c>
      <c r="D11" s="32">
        <f>IF(DAY(JanDom1)=1,IF(AND(YEAR(JanDom1+17)=AnoCalendário,MONTH(JanDom1+17)=1),JanDom1+17,""),IF(AND(YEAR(JanDom1+24)=AnoCalendário,MONTH(JanDom1+24)=1),JanDom1+24,""))</f>
        <v>47505</v>
      </c>
      <c r="E11" s="32">
        <f>IF(DAY(JanDom1)=1,IF(AND(YEAR(JanDom1+18)=AnoCalendário,MONTH(JanDom1+18)=1),JanDom1+18,""),IF(AND(YEAR(JanDom1+25)=AnoCalendário,MONTH(JanDom1+25)=1),JanDom1+25,""))</f>
        <v>47506</v>
      </c>
      <c r="F11" s="32">
        <f>IF(DAY(JanDom1)=1,IF(AND(YEAR(JanDom1+19)=AnoCalendário,MONTH(JanDom1+19)=1),JanDom1+19,""),IF(AND(YEAR(JanDom1+26)=AnoCalendário,MONTH(JanDom1+26)=1),JanDom1+26,""))</f>
        <v>47507</v>
      </c>
      <c r="G11" s="32">
        <f>IF(DAY(JanDom1)=1,IF(AND(YEAR(JanDom1+20)=AnoCalendário,MONTH(JanDom1+20)=1),JanDom1+20,""),IF(AND(YEAR(JanDom1+27)=AnoCalendário,MONTH(JanDom1+27)=1),JanDom1+27,""))</f>
        <v>47508</v>
      </c>
      <c r="H11" s="32">
        <f>IF(DAY(JanDom1)=1,IF(AND(YEAR(JanDom1+21)=AnoCalendário,MONTH(JanDom1+21)=1),JanDom1+21,""),IF(AND(YEAR(JanDom1+28)=AnoCalendário,MONTH(JanDom1+28)=1),JanDom1+28,""))</f>
        <v>47509</v>
      </c>
      <c r="I11" s="28"/>
      <c r="J11" s="32">
        <f>IF(DAY(FevDom1)=1,IF(AND(YEAR(FevDom1+15)=AnoCalendário,MONTH(FevDom1+15)=2),FevDom1+15,""),IF(AND(YEAR(FevDom1+22)=AnoCalendário,MONTH(FevDom1+22)=2),FevDom1+22,""))</f>
        <v>47531</v>
      </c>
      <c r="K11" s="32">
        <f>IF(DAY(FevDom1)=1,IF(AND(YEAR(FevDom1+16)=AnoCalendário,MONTH(FevDom1+16)=2),FevDom1+16,""),IF(AND(YEAR(FevDom1+23)=AnoCalendário,MONTH(FevDom1+23)=2),FevDom1+23,""))</f>
        <v>47532</v>
      </c>
      <c r="L11" s="32">
        <f>IF(DAY(FevDom1)=1,IF(AND(YEAR(FevDom1+17)=AnoCalendário,MONTH(FevDom1+17)=2),FevDom1+17,""),IF(AND(YEAR(FevDom1+24)=AnoCalendário,MONTH(FevDom1+24)=2),FevDom1+24,""))</f>
        <v>47533</v>
      </c>
      <c r="M11" s="32">
        <f>IF(DAY(FevDom1)=1,IF(AND(YEAR(FevDom1+18)=AnoCalendário,MONTH(FevDom1+18)=2),FevDom1+18,""),IF(AND(YEAR(FevDom1+25)=AnoCalendário,MONTH(FevDom1+25)=2),FevDom1+25,""))</f>
        <v>47534</v>
      </c>
      <c r="N11" s="32">
        <f>IF(DAY(FevDom1)=1,IF(AND(YEAR(FevDom1+19)=AnoCalendário,MONTH(FevDom1+19)=2),FevDom1+19,""),IF(AND(YEAR(FevDom1+26)=AnoCalendário,MONTH(FevDom1+26)=2),FevDom1+26,""))</f>
        <v>47535</v>
      </c>
      <c r="O11" s="32">
        <f>IF(DAY(FevDom1)=1,IF(AND(YEAR(FevDom1+20)=AnoCalendário,MONTH(FevDom1+20)=2),FevDom1+20,""),IF(AND(YEAR(FevDom1+27)=AnoCalendário,MONTH(FevDom1+27)=2),FevDom1+27,""))</f>
        <v>47536</v>
      </c>
      <c r="P11" s="32">
        <f>IF(DAY(FevDom1)=1,IF(AND(YEAR(FevDom1+21)=AnoCalendário,MONTH(FevDom1+21)=2),FevDom1+21,""),IF(AND(YEAR(FevDom1+28)=AnoCalendário,MONTH(FevDom1+28)=2),FevDom1+28,""))</f>
        <v>47537</v>
      </c>
      <c r="Q11" s="28"/>
      <c r="R11" s="32">
        <f>IF(DAY(MarDom1)=1,IF(AND(YEAR(MarDom1+15)=AnoCalendário,MONTH(MarDom1+15)=3),MarDom1+15,""),IF(AND(YEAR(MarDom1+22)=AnoCalendário,MONTH(MarDom1+22)=3),MarDom1+22,""))</f>
        <v>47559</v>
      </c>
      <c r="S11" s="32">
        <f>IF(DAY(MarDom1)=1,IF(AND(YEAR(MarDom1+16)=AnoCalendário,MONTH(MarDom1+16)=3),MarDom1+16,""),IF(AND(YEAR(MarDom1+23)=AnoCalendário,MONTH(MarDom1+23)=3),MarDom1+23,""))</f>
        <v>47560</v>
      </c>
      <c r="T11" s="32">
        <f>IF(DAY(MarDom1)=1,IF(AND(YEAR(MarDom1+17)=AnoCalendário,MONTH(MarDom1+17)=3),MarDom1+17,""),IF(AND(YEAR(MarDom1+24)=AnoCalendário,MONTH(MarDom1+24)=3),MarDom1+24,""))</f>
        <v>47561</v>
      </c>
      <c r="U11" s="32">
        <f>IF(DAY(MarDom1)=1,IF(AND(YEAR(MarDom1+18)=AnoCalendário,MONTH(MarDom1+18)=3),MarDom1+18,""),IF(AND(YEAR(MarDom1+25)=AnoCalendário,MONTH(MarDom1+25)=3),MarDom1+25,""))</f>
        <v>47562</v>
      </c>
      <c r="V11" s="32">
        <f>IF(DAY(MarDom1)=1,IF(AND(YEAR(MarDom1+19)=AnoCalendário,MONTH(MarDom1+19)=3),MarDom1+19,""),IF(AND(YEAR(MarDom1+26)=AnoCalendário,MONTH(MarDom1+26)=3),MarDom1+26,""))</f>
        <v>47563</v>
      </c>
      <c r="W11" s="32">
        <f>IF(DAY(MarDom1)=1,IF(AND(YEAR(MarDom1+20)=AnoCalendário,MONTH(MarDom1+20)=3),MarDom1+20,""),IF(AND(YEAR(MarDom1+27)=AnoCalendário,MONTH(MarDom1+27)=3),MarDom1+27,""))</f>
        <v>47564</v>
      </c>
      <c r="X11" s="32">
        <f>IF(DAY(MarDom1)=1,IF(AND(YEAR(MarDom1+21)=AnoCalendário,MONTH(MarDom1+21)=3),MarDom1+21,""),IF(AND(YEAR(MarDom1+28)=AnoCalendário,MONTH(MarDom1+28)=3),MarDom1+28,""))</f>
        <v>47565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47510</v>
      </c>
      <c r="C12" s="32">
        <f>IF(DAY(JanDom1)=1,IF(AND(YEAR(JanDom1+23)=AnoCalendário,MONTH(JanDom1+23)=1),JanDom1+23,""),IF(AND(YEAR(JanDom1+30)=AnoCalendário,MONTH(JanDom1+30)=1),JanDom1+30,""))</f>
        <v>47511</v>
      </c>
      <c r="D12" s="32">
        <f>IF(DAY(JanDom1)=1,IF(AND(YEAR(JanDom1+24)=AnoCalendário,MONTH(JanDom1+24)=1),JanDom1+24,""),IF(AND(YEAR(JanDom1+31)=AnoCalendário,MONTH(JanDom1+31)=1),JanDom1+31,""))</f>
        <v>47512</v>
      </c>
      <c r="E12" s="32">
        <f>IF(DAY(JanDom1)=1,IF(AND(YEAR(JanDom1+25)=AnoCalendário,MONTH(JanDom1+25)=1),JanDom1+25,""),IF(AND(YEAR(JanDom1+32)=AnoCalendário,MONTH(JanDom1+32)=1),JanDom1+32,""))</f>
        <v>47513</v>
      </c>
      <c r="F12" s="32">
        <f>IF(DAY(JanDom1)=1,IF(AND(YEAR(JanDom1+26)=AnoCalendário,MONTH(JanDom1+26)=1),JanDom1+26,""),IF(AND(YEAR(JanDom1+33)=AnoCalendário,MONTH(JanDom1+33)=1),JanDom1+33,""))</f>
        <v>47514</v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47538</v>
      </c>
      <c r="K12" s="32">
        <f>IF(DAY(FevDom1)=1,IF(AND(YEAR(FevDom1+23)=AnoCalendário,MONTH(FevDom1+23)=2),FevDom1+23,""),IF(AND(YEAR(FevDom1+30)=AnoCalendário,MONTH(FevDom1+30)=2),FevDom1+30,""))</f>
        <v>47539</v>
      </c>
      <c r="L12" s="32">
        <f>IF(DAY(FevDom1)=1,IF(AND(YEAR(FevDom1+24)=AnoCalendário,MONTH(FevDom1+24)=2),FevDom1+24,""),IF(AND(YEAR(FevDom1+31)=AnoCalendário,MONTH(FevDom1+31)=2),FevDom1+31,""))</f>
        <v>47540</v>
      </c>
      <c r="M12" s="32">
        <f>IF(DAY(FevDom1)=1,IF(AND(YEAR(FevDom1+25)=AnoCalendário,MONTH(FevDom1+25)=2),FevDom1+25,""),IF(AND(YEAR(FevDom1+32)=AnoCalendário,MONTH(FevDom1+32)=2),FevDom1+32,""))</f>
        <v>47541</v>
      </c>
      <c r="N12" s="32">
        <f>IF(DAY(FevDom1)=1,IF(AND(YEAR(FevDom1+26)=AnoCalendário,MONTH(FevDom1+26)=2),FevDom1+26,""),IF(AND(YEAR(FevDom1+33)=AnoCalendário,MONTH(FevDom1+33)=2),FevDom1+33,""))</f>
        <v>47542</v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47566</v>
      </c>
      <c r="S12" s="32">
        <f>IF(DAY(MarDom1)=1,IF(AND(YEAR(MarDom1+23)=AnoCalendário,MONTH(MarDom1+23)=3),MarDom1+23,""),IF(AND(YEAR(MarDom1+30)=AnoCalendário,MONTH(MarDom1+30)=3),MarDom1+30,""))</f>
        <v>47567</v>
      </c>
      <c r="T12" s="32">
        <f>IF(DAY(MarDom1)=1,IF(AND(YEAR(MarDom1+24)=AnoCalendário,MONTH(MarDom1+24)=3),MarDom1+24,""),IF(AND(YEAR(MarDom1+31)=AnoCalendário,MONTH(MarDom1+31)=3),MarDom1+31,""))</f>
        <v>47568</v>
      </c>
      <c r="U12" s="32">
        <f>IF(DAY(MarDom1)=1,IF(AND(YEAR(MarDom1+25)=AnoCalendário,MONTH(MarDom1+25)=3),MarDom1+25,""),IF(AND(YEAR(MarDom1+32)=AnoCalendário,MONTH(MarDom1+32)=3),MarDom1+32,""))</f>
        <v>47569</v>
      </c>
      <c r="V12" s="32">
        <f>IF(DAY(MarDom1)=1,IF(AND(YEAR(MarDom1+26)=AnoCalendário,MONTH(MarDom1+26)=3),MarDom1+26,""),IF(AND(YEAR(MarDom1+33)=AnoCalendário,MONTH(MarDom1+33)=3),MarDom1+33,""))</f>
        <v>47570</v>
      </c>
      <c r="W12" s="32">
        <f>IF(DAY(MarDom1)=1,IF(AND(YEAR(MarDom1+27)=AnoCalendário,MONTH(MarDom1+27)=3),MarDom1+27,""),IF(AND(YEAR(MarDom1+34)=AnoCalendário,MONTH(MarDom1+34)=3),MarDom1+34,""))</f>
        <v>47571</v>
      </c>
      <c r="X12" s="32">
        <f>IF(DAY(MarDom1)=1,IF(AND(YEAR(MarDom1+28)=AnoCalendário,MONTH(MarDom1+28)=3),MarDom1+28,""),IF(AND(YEAR(MarDom1+35)=AnoCalendário,MONTH(MarDom1+35)=3),MarDom1+35,""))</f>
        <v>47572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>
        <f>IF(DAY(MarDom1)=1,IF(AND(YEAR(MarDom1+29)=AnoCalendário,MONTH(MarDom1+29)=3),MarDom1+29,""),IF(AND(YEAR(MarDom1+36)=AnoCalendário,MONTH(MarDom1+36)=3),MarDom1+36,""))</f>
        <v>47573</v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>
        <f>IF(DAY(AbrDom1)=1,"",IF(AND(YEAR(AbrDom1+2)=AnoCalendário,MONTH(AbrDom1+2)=4),AbrDom1+2,""))</f>
        <v>47574</v>
      </c>
      <c r="D17" s="32">
        <f>IF(DAY(AbrDom1)=1,"",IF(AND(YEAR(AbrDom1+3)=AnoCalendário,MONTH(AbrDom1+3)=4),AbrDom1+3,""))</f>
        <v>47575</v>
      </c>
      <c r="E17" s="32">
        <f>IF(DAY(AbrDom1)=1,"",IF(AND(YEAR(AbrDom1+4)=AnoCalendário,MONTH(AbrDom1+4)=4),AbrDom1+4,""))</f>
        <v>47576</v>
      </c>
      <c r="F17" s="32">
        <f>IF(DAY(AbrDom1)=1,"",IF(AND(YEAR(AbrDom1+5)=AnoCalendário,MONTH(AbrDom1+5)=4),AbrDom1+5,""))</f>
        <v>47577</v>
      </c>
      <c r="G17" s="32">
        <f>IF(DAY(AbrDom1)=1,"",IF(AND(YEAR(AbrDom1+6)=AnoCalendário,MONTH(AbrDom1+6)=4),AbrDom1+6,""))</f>
        <v>47578</v>
      </c>
      <c r="H17" s="34">
        <f>IF(DAY(AbrDom1)=1,IF(AND(YEAR(AbrDom1)=AnoCalendário,MONTH(AbrDom1)=4),AbrDom1,""),IF(AND(YEAR(AbrDom1+7)=AnoCalendário,MONTH(AbrDom1+7)=4),AbrDom1+7,""))</f>
        <v>47579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>
        <f>IF(DAY(MaiDom1)=1,"",IF(AND(YEAR(MaiDom1+4)=AnoCalendário,MONTH(MaiDom1+4)=5),MaiDom1+4,""))</f>
        <v>47604</v>
      </c>
      <c r="N17" s="32">
        <f>IF(DAY(MaiDom1)=1,"",IF(AND(YEAR(MaiDom1+5)=AnoCalendário,MONTH(MaiDom1+5)=5),MaiDom1+5,""))</f>
        <v>47605</v>
      </c>
      <c r="O17" s="32">
        <f>IF(DAY(MaiDom1)=1,"",IF(AND(YEAR(MaiDom1+6)=AnoCalendário,MONTH(MaiDom1+6)=5),MaiDom1+6,""))</f>
        <v>47606</v>
      </c>
      <c r="P17" s="34">
        <f>IF(DAY(MaiDom1)=1,IF(AND(YEAR(MaiDom1)=AnoCalendário,MONTH(MaiDom1)=5),MaiDom1,""),IF(AND(YEAR(MaiDom1+7)=AnoCalendário,MONTH(MaiDom1+7)=5),MaiDom1+7,""))</f>
        <v>47607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 t="str">
        <f>IF(DAY(JunDom1)=1,"",IF(AND(YEAR(JunDom1+5)=AnoCalendário,MONTH(JunDom1+5)=6),JunDom1+5,""))</f>
        <v/>
      </c>
      <c r="W17" s="32" t="str">
        <f>IF(DAY(JunDom1)=1,"",IF(AND(YEAR(JunDom1+6)=AnoCalendário,MONTH(JunDom1+6)=6),JunDom1+6,""))</f>
        <v/>
      </c>
      <c r="X17" s="34">
        <f>IF(DAY(JunDom1)=1,IF(AND(YEAR(JunDom1)=AnoCalendário,MONTH(JunDom1)=6),JunDom1,""),IF(AND(YEAR(JunDom1+7)=AnoCalendário,MONTH(JunDom1+7)=6),JunDom1+7,""))</f>
        <v>47635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47580</v>
      </c>
      <c r="C18" s="32">
        <f>IF(DAY(AbrDom1)=1,IF(AND(YEAR(AbrDom1+2)=AnoCalendário,MONTH(AbrDom1+2)=4),AbrDom1+2,""),IF(AND(YEAR(AbrDom1+9)=AnoCalendário,MONTH(AbrDom1+9)=4),AbrDom1+9,""))</f>
        <v>47581</v>
      </c>
      <c r="D18" s="32">
        <f>IF(DAY(AbrDom1)=1,IF(AND(YEAR(AbrDom1+3)=AnoCalendário,MONTH(AbrDom1+3)=4),AbrDom1+3,""),IF(AND(YEAR(AbrDom1+10)=AnoCalendário,MONTH(AbrDom1+10)=4),AbrDom1+10,""))</f>
        <v>47582</v>
      </c>
      <c r="E18" s="32">
        <f>IF(DAY(AbrDom1)=1,IF(AND(YEAR(AbrDom1+4)=AnoCalendário,MONTH(AbrDom1+4)=4),AbrDom1+4,""),IF(AND(YEAR(AbrDom1+11)=AnoCalendário,MONTH(AbrDom1+11)=4),AbrDom1+11,""))</f>
        <v>47583</v>
      </c>
      <c r="F18" s="32">
        <f>IF(DAY(AbrDom1)=1,IF(AND(YEAR(AbrDom1+5)=AnoCalendário,MONTH(AbrDom1+5)=4),AbrDom1+5,""),IF(AND(YEAR(AbrDom1+12)=AnoCalendário,MONTH(AbrDom1+12)=4),AbrDom1+12,""))</f>
        <v>47584</v>
      </c>
      <c r="G18" s="32">
        <f>IF(DAY(AbrDom1)=1,IF(AND(YEAR(AbrDom1+6)=AnoCalendário,MONTH(AbrDom1+6)=4),AbrDom1+6,""),IF(AND(YEAR(AbrDom1+13)=AnoCalendário,MONTH(AbrDom1+13)=4),AbrDom1+13,""))</f>
        <v>47585</v>
      </c>
      <c r="H18" s="34">
        <f>IF(DAY(AbrDom1)=1,IF(AND(YEAR(AbrDom1+7)=AnoCalendário,MONTH(AbrDom1+7)=4),AbrDom1+7,""),IF(AND(YEAR(AbrDom1+14)=AnoCalendário,MONTH(AbrDom1+14)=4),AbrDom1+14,""))</f>
        <v>47586</v>
      </c>
      <c r="I18" s="28"/>
      <c r="J18" s="33">
        <f>IF(DAY(MaiDom1)=1,IF(AND(YEAR(MaiDom1+1)=AnoCalendário,MONTH(MaiDom1+1)=5),MaiDom1+1,""),IF(AND(YEAR(MaiDom1+8)=AnoCalendário,MONTH(MaiDom1+8)=5),MaiDom1+8,""))</f>
        <v>47608</v>
      </c>
      <c r="K18" s="32">
        <f>IF(DAY(MaiDom1)=1,IF(AND(YEAR(MaiDom1+2)=AnoCalendário,MONTH(MaiDom1+2)=5),MaiDom1+2,""),IF(AND(YEAR(MaiDom1+9)=AnoCalendário,MONTH(MaiDom1+9)=5),MaiDom1+9,""))</f>
        <v>47609</v>
      </c>
      <c r="L18" s="32">
        <f>IF(DAY(MaiDom1)=1,IF(AND(YEAR(MaiDom1+3)=AnoCalendário,MONTH(MaiDom1+3)=5),MaiDom1+3,""),IF(AND(YEAR(MaiDom1+10)=AnoCalendário,MONTH(MaiDom1+10)=5),MaiDom1+10,""))</f>
        <v>47610</v>
      </c>
      <c r="M18" s="32">
        <f>IF(DAY(MaiDom1)=1,IF(AND(YEAR(MaiDom1+4)=AnoCalendário,MONTH(MaiDom1+4)=5),MaiDom1+4,""),IF(AND(YEAR(MaiDom1+11)=AnoCalendário,MONTH(MaiDom1+11)=5),MaiDom1+11,""))</f>
        <v>47611</v>
      </c>
      <c r="N18" s="32">
        <f>IF(DAY(MaiDom1)=1,IF(AND(YEAR(MaiDom1+5)=AnoCalendário,MONTH(MaiDom1+5)=5),MaiDom1+5,""),IF(AND(YEAR(MaiDom1+12)=AnoCalendário,MONTH(MaiDom1+12)=5),MaiDom1+12,""))</f>
        <v>47612</v>
      </c>
      <c r="O18" s="32">
        <f>IF(DAY(MaiDom1)=1,IF(AND(YEAR(MaiDom1+6)=AnoCalendário,MONTH(MaiDom1+6)=5),MaiDom1+6,""),IF(AND(YEAR(MaiDom1+13)=AnoCalendário,MONTH(MaiDom1+13)=5),MaiDom1+13,""))</f>
        <v>47613</v>
      </c>
      <c r="P18" s="34">
        <f>IF(DAY(MaiDom1)=1,IF(AND(YEAR(MaiDom1+7)=AnoCalendário,MONTH(MaiDom1+7)=5),MaiDom1+7,""),IF(AND(YEAR(MaiDom1+14)=AnoCalendário,MONTH(MaiDom1+14)=5),MaiDom1+14,""))</f>
        <v>47614</v>
      </c>
      <c r="Q18" s="28"/>
      <c r="R18" s="33">
        <f>IF(DAY(JunDom1)=1,IF(AND(YEAR(JunDom1+1)=AnoCalendário,MONTH(JunDom1+1)=6),JunDom1+1,""),IF(AND(YEAR(JunDom1+8)=AnoCalendário,MONTH(JunDom1+8)=6),JunDom1+8,""))</f>
        <v>47636</v>
      </c>
      <c r="S18" s="32">
        <f>IF(DAY(JunDom1)=1,IF(AND(YEAR(JunDom1+2)=AnoCalendário,MONTH(JunDom1+2)=6),JunDom1+2,""),IF(AND(YEAR(JunDom1+9)=AnoCalendário,MONTH(JunDom1+9)=6),JunDom1+9,""))</f>
        <v>47637</v>
      </c>
      <c r="T18" s="32">
        <f>IF(DAY(JunDom1)=1,IF(AND(YEAR(JunDom1+3)=AnoCalendário,MONTH(JunDom1+3)=6),JunDom1+3,""),IF(AND(YEAR(JunDom1+10)=AnoCalendário,MONTH(JunDom1+10)=6),JunDom1+10,""))</f>
        <v>47638</v>
      </c>
      <c r="U18" s="32">
        <f>IF(DAY(JunDom1)=1,IF(AND(YEAR(JunDom1+4)=AnoCalendário,MONTH(JunDom1+4)=6),JunDom1+4,""),IF(AND(YEAR(JunDom1+11)=AnoCalendário,MONTH(JunDom1+11)=6),JunDom1+11,""))</f>
        <v>47639</v>
      </c>
      <c r="V18" s="32">
        <f>IF(DAY(JunDom1)=1,IF(AND(YEAR(JunDom1+5)=AnoCalendário,MONTH(JunDom1+5)=6),JunDom1+5,""),IF(AND(YEAR(JunDom1+12)=AnoCalendário,MONTH(JunDom1+12)=6),JunDom1+12,""))</f>
        <v>47640</v>
      </c>
      <c r="W18" s="32">
        <f>IF(DAY(JunDom1)=1,IF(AND(YEAR(JunDom1+6)=AnoCalendário,MONTH(JunDom1+6)=6),JunDom1+6,""),IF(AND(YEAR(JunDom1+13)=AnoCalendário,MONTH(JunDom1+13)=6),JunDom1+13,""))</f>
        <v>47641</v>
      </c>
      <c r="X18" s="34">
        <f>IF(DAY(JunDom1)=1,IF(AND(YEAR(JunDom1+7)=AnoCalendário,MONTH(JunDom1+7)=6),JunDom1+7,""),IF(AND(YEAR(JunDom1+14)=AnoCalendário,MONTH(JunDom1+14)=6),JunDom1+14,""))</f>
        <v>47642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47587</v>
      </c>
      <c r="C19" s="32">
        <f>IF(DAY(AbrDom1)=1,IF(AND(YEAR(AbrDom1+9)=AnoCalendário,MONTH(AbrDom1+9)=4),AbrDom1+9,""),IF(AND(YEAR(AbrDom1+16)=AnoCalendário,MONTH(AbrDom1+16)=4),AbrDom1+16,""))</f>
        <v>47588</v>
      </c>
      <c r="D19" s="32">
        <f>IF(DAY(AbrDom1)=1,IF(AND(YEAR(AbrDom1+10)=AnoCalendário,MONTH(AbrDom1+10)=4),AbrDom1+10,""),IF(AND(YEAR(AbrDom1+17)=AnoCalendário,MONTH(AbrDom1+17)=4),AbrDom1+17,""))</f>
        <v>47589</v>
      </c>
      <c r="E19" s="32">
        <f>IF(DAY(AbrDom1)=1,IF(AND(YEAR(AbrDom1+11)=AnoCalendário,MONTH(AbrDom1+11)=4),AbrDom1+11,""),IF(AND(YEAR(AbrDom1+18)=AnoCalendário,MONTH(AbrDom1+18)=4),AbrDom1+18,""))</f>
        <v>47590</v>
      </c>
      <c r="F19" s="32">
        <f>IF(DAY(AbrDom1)=1,IF(AND(YEAR(AbrDom1+12)=AnoCalendário,MONTH(AbrDom1+12)=4),AbrDom1+12,""),IF(AND(YEAR(AbrDom1+19)=AnoCalendário,MONTH(AbrDom1+19)=4),AbrDom1+19,""))</f>
        <v>47591</v>
      </c>
      <c r="G19" s="32">
        <f>IF(DAY(AbrDom1)=1,IF(AND(YEAR(AbrDom1+13)=AnoCalendário,MONTH(AbrDom1+13)=4),AbrDom1+13,""),IF(AND(YEAR(AbrDom1+20)=AnoCalendário,MONTH(AbrDom1+20)=4),AbrDom1+20,""))</f>
        <v>47592</v>
      </c>
      <c r="H19" s="34">
        <f>IF(DAY(AbrDom1)=1,IF(AND(YEAR(AbrDom1+14)=AnoCalendário,MONTH(AbrDom1+14)=4),AbrDom1+14,""),IF(AND(YEAR(AbrDom1+21)=AnoCalendário,MONTH(AbrDom1+21)=4),AbrDom1+21,""))</f>
        <v>47593</v>
      </c>
      <c r="I19" s="28"/>
      <c r="J19" s="33">
        <f>IF(DAY(MaiDom1)=1,IF(AND(YEAR(MaiDom1+8)=AnoCalendário,MONTH(MaiDom1+8)=5),MaiDom1+8,""),IF(AND(YEAR(MaiDom1+15)=AnoCalendário,MONTH(MaiDom1+15)=5),MaiDom1+15,""))</f>
        <v>47615</v>
      </c>
      <c r="K19" s="32">
        <f>IF(DAY(MaiDom1)=1,IF(AND(YEAR(MaiDom1+9)=AnoCalendário,MONTH(MaiDom1+9)=5),MaiDom1+9,""),IF(AND(YEAR(MaiDom1+16)=AnoCalendário,MONTH(MaiDom1+16)=5),MaiDom1+16,""))</f>
        <v>47616</v>
      </c>
      <c r="L19" s="32">
        <f>IF(DAY(MaiDom1)=1,IF(AND(YEAR(MaiDom1+10)=AnoCalendário,MONTH(MaiDom1+10)=5),MaiDom1+10,""),IF(AND(YEAR(MaiDom1+17)=AnoCalendário,MONTH(MaiDom1+17)=5),MaiDom1+17,""))</f>
        <v>47617</v>
      </c>
      <c r="M19" s="32">
        <f>IF(DAY(MaiDom1)=1,IF(AND(YEAR(MaiDom1+11)=AnoCalendário,MONTH(MaiDom1+11)=5),MaiDom1+11,""),IF(AND(YEAR(MaiDom1+18)=AnoCalendário,MONTH(MaiDom1+18)=5),MaiDom1+18,""))</f>
        <v>47618</v>
      </c>
      <c r="N19" s="32">
        <f>IF(DAY(MaiDom1)=1,IF(AND(YEAR(MaiDom1+12)=AnoCalendário,MONTH(MaiDom1+12)=5),MaiDom1+12,""),IF(AND(YEAR(MaiDom1+19)=AnoCalendário,MONTH(MaiDom1+19)=5),MaiDom1+19,""))</f>
        <v>47619</v>
      </c>
      <c r="O19" s="32">
        <f>IF(DAY(MaiDom1)=1,IF(AND(YEAR(MaiDom1+13)=AnoCalendário,MONTH(MaiDom1+13)=5),MaiDom1+13,""),IF(AND(YEAR(MaiDom1+20)=AnoCalendário,MONTH(MaiDom1+20)=5),MaiDom1+20,""))</f>
        <v>47620</v>
      </c>
      <c r="P19" s="34">
        <f>IF(DAY(MaiDom1)=1,IF(AND(YEAR(MaiDom1+14)=AnoCalendário,MONTH(MaiDom1+14)=5),MaiDom1+14,""),IF(AND(YEAR(MaiDom1+21)=AnoCalendário,MONTH(MaiDom1+21)=5),MaiDom1+21,""))</f>
        <v>47621</v>
      </c>
      <c r="Q19" s="28"/>
      <c r="R19" s="33">
        <f>IF(DAY(JunDom1)=1,IF(AND(YEAR(JunDom1+8)=AnoCalendário,MONTH(JunDom1+8)=6),JunDom1+8,""),IF(AND(YEAR(JunDom1+15)=AnoCalendário,MONTH(JunDom1+15)=6),JunDom1+15,""))</f>
        <v>47643</v>
      </c>
      <c r="S19" s="32">
        <f>IF(DAY(JunDom1)=1,IF(AND(YEAR(JunDom1+9)=AnoCalendário,MONTH(JunDom1+9)=6),JunDom1+9,""),IF(AND(YEAR(JunDom1+16)=AnoCalendário,MONTH(JunDom1+16)=6),JunDom1+16,""))</f>
        <v>47644</v>
      </c>
      <c r="T19" s="32">
        <f>IF(DAY(JunDom1)=1,IF(AND(YEAR(JunDom1+10)=AnoCalendário,MONTH(JunDom1+10)=6),JunDom1+10,""),IF(AND(YEAR(JunDom1+17)=AnoCalendário,MONTH(JunDom1+17)=6),JunDom1+17,""))</f>
        <v>47645</v>
      </c>
      <c r="U19" s="32">
        <f>IF(DAY(JunDom1)=1,IF(AND(YEAR(JunDom1+11)=AnoCalendário,MONTH(JunDom1+11)=6),JunDom1+11,""),IF(AND(YEAR(JunDom1+18)=AnoCalendário,MONTH(JunDom1+18)=6),JunDom1+18,""))</f>
        <v>47646</v>
      </c>
      <c r="V19" s="32">
        <f>IF(DAY(JunDom1)=1,IF(AND(YEAR(JunDom1+12)=AnoCalendário,MONTH(JunDom1+12)=6),JunDom1+12,""),IF(AND(YEAR(JunDom1+19)=AnoCalendário,MONTH(JunDom1+19)=6),JunDom1+19,""))</f>
        <v>47647</v>
      </c>
      <c r="W19" s="32">
        <f>IF(DAY(JunDom1)=1,IF(AND(YEAR(JunDom1+13)=AnoCalendário,MONTH(JunDom1+13)=6),JunDom1+13,""),IF(AND(YEAR(JunDom1+20)=AnoCalendário,MONTH(JunDom1+20)=6),JunDom1+20,""))</f>
        <v>47648</v>
      </c>
      <c r="X19" s="34">
        <f>IF(DAY(JunDom1)=1,IF(AND(YEAR(JunDom1+14)=AnoCalendário,MONTH(JunDom1+14)=6),JunDom1+14,""),IF(AND(YEAR(JunDom1+21)=AnoCalendário,MONTH(JunDom1+21)=6),JunDom1+21,""))</f>
        <v>47649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47594</v>
      </c>
      <c r="C20" s="32">
        <f>IF(DAY(AbrDom1)=1,IF(AND(YEAR(AbrDom1+16)=AnoCalendário,MONTH(AbrDom1+16)=4),AbrDom1+16,""),IF(AND(YEAR(AbrDom1+23)=AnoCalendário,MONTH(AbrDom1+23)=4),AbrDom1+23,""))</f>
        <v>47595</v>
      </c>
      <c r="D20" s="32">
        <f>IF(DAY(AbrDom1)=1,IF(AND(YEAR(AbrDom1+17)=AnoCalendário,MONTH(AbrDom1+17)=4),AbrDom1+17,""),IF(AND(YEAR(AbrDom1+24)=AnoCalendário,MONTH(AbrDom1+24)=4),AbrDom1+24,""))</f>
        <v>47596</v>
      </c>
      <c r="E20" s="32">
        <f>IF(DAY(AbrDom1)=1,IF(AND(YEAR(AbrDom1+18)=AnoCalendário,MONTH(AbrDom1+18)=4),AbrDom1+18,""),IF(AND(YEAR(AbrDom1+25)=AnoCalendário,MONTH(AbrDom1+25)=4),AbrDom1+25,""))</f>
        <v>47597</v>
      </c>
      <c r="F20" s="32">
        <f>IF(DAY(AbrDom1)=1,IF(AND(YEAR(AbrDom1+19)=AnoCalendário,MONTH(AbrDom1+19)=4),AbrDom1+19,""),IF(AND(YEAR(AbrDom1+26)=AnoCalendário,MONTH(AbrDom1+26)=4),AbrDom1+26,""))</f>
        <v>47598</v>
      </c>
      <c r="G20" s="32">
        <f>IF(DAY(AbrDom1)=1,IF(AND(YEAR(AbrDom1+20)=AnoCalendário,MONTH(AbrDom1+20)=4),AbrDom1+20,""),IF(AND(YEAR(AbrDom1+27)=AnoCalendário,MONTH(AbrDom1+27)=4),AbrDom1+27,""))</f>
        <v>47599</v>
      </c>
      <c r="H20" s="34">
        <f>IF(DAY(AbrDom1)=1,IF(AND(YEAR(AbrDom1+21)=AnoCalendário,MONTH(AbrDom1+21)=4),AbrDom1+21,""),IF(AND(YEAR(AbrDom1+28)=AnoCalendário,MONTH(AbrDom1+28)=4),AbrDom1+28,""))</f>
        <v>47600</v>
      </c>
      <c r="I20" s="28"/>
      <c r="J20" s="33">
        <f>IF(DAY(MaiDom1)=1,IF(AND(YEAR(MaiDom1+15)=AnoCalendário,MONTH(MaiDom1+15)=5),MaiDom1+15,""),IF(AND(YEAR(MaiDom1+22)=AnoCalendário,MONTH(MaiDom1+22)=5),MaiDom1+22,""))</f>
        <v>47622</v>
      </c>
      <c r="K20" s="32">
        <f>IF(DAY(MaiDom1)=1,IF(AND(YEAR(MaiDom1+16)=AnoCalendário,MONTH(MaiDom1+16)=5),MaiDom1+16,""),IF(AND(YEAR(MaiDom1+23)=AnoCalendário,MONTH(MaiDom1+23)=5),MaiDom1+23,""))</f>
        <v>47623</v>
      </c>
      <c r="L20" s="32">
        <f>IF(DAY(MaiDom1)=1,IF(AND(YEAR(MaiDom1+17)=AnoCalendário,MONTH(MaiDom1+17)=5),MaiDom1+17,""),IF(AND(YEAR(MaiDom1+24)=AnoCalendário,MONTH(MaiDom1+24)=5),MaiDom1+24,""))</f>
        <v>47624</v>
      </c>
      <c r="M20" s="32">
        <f>IF(DAY(MaiDom1)=1,IF(AND(YEAR(MaiDom1+18)=AnoCalendário,MONTH(MaiDom1+18)=5),MaiDom1+18,""),IF(AND(YEAR(MaiDom1+25)=AnoCalendário,MONTH(MaiDom1+25)=5),MaiDom1+25,""))</f>
        <v>47625</v>
      </c>
      <c r="N20" s="32">
        <f>IF(DAY(MaiDom1)=1,IF(AND(YEAR(MaiDom1+19)=AnoCalendário,MONTH(MaiDom1+19)=5),MaiDom1+19,""),IF(AND(YEAR(MaiDom1+26)=AnoCalendário,MONTH(MaiDom1+26)=5),MaiDom1+26,""))</f>
        <v>47626</v>
      </c>
      <c r="O20" s="32">
        <f>IF(DAY(MaiDom1)=1,IF(AND(YEAR(MaiDom1+20)=AnoCalendário,MONTH(MaiDom1+20)=5),MaiDom1+20,""),IF(AND(YEAR(MaiDom1+27)=AnoCalendário,MONTH(MaiDom1+27)=5),MaiDom1+27,""))</f>
        <v>47627</v>
      </c>
      <c r="P20" s="34">
        <f>IF(DAY(MaiDom1)=1,IF(AND(YEAR(MaiDom1+21)=AnoCalendário,MONTH(MaiDom1+21)=5),MaiDom1+21,""),IF(AND(YEAR(MaiDom1+28)=AnoCalendário,MONTH(MaiDom1+28)=5),MaiDom1+28,""))</f>
        <v>47628</v>
      </c>
      <c r="Q20" s="28"/>
      <c r="R20" s="33">
        <f>IF(DAY(JunDom1)=1,IF(AND(YEAR(JunDom1+15)=AnoCalendário,MONTH(JunDom1+15)=6),JunDom1+15,""),IF(AND(YEAR(JunDom1+22)=AnoCalendário,MONTH(JunDom1+22)=6),JunDom1+22,""))</f>
        <v>47650</v>
      </c>
      <c r="S20" s="32">
        <f>IF(DAY(JunDom1)=1,IF(AND(YEAR(JunDom1+16)=AnoCalendário,MONTH(JunDom1+16)=6),JunDom1+16,""),IF(AND(YEAR(JunDom1+23)=AnoCalendário,MONTH(JunDom1+23)=6),JunDom1+23,""))</f>
        <v>47651</v>
      </c>
      <c r="T20" s="32">
        <f>IF(DAY(JunDom1)=1,IF(AND(YEAR(JunDom1+17)=AnoCalendário,MONTH(JunDom1+17)=6),JunDom1+17,""),IF(AND(YEAR(JunDom1+24)=AnoCalendário,MONTH(JunDom1+24)=6),JunDom1+24,""))</f>
        <v>47652</v>
      </c>
      <c r="U20" s="32">
        <f>IF(DAY(JunDom1)=1,IF(AND(YEAR(JunDom1+18)=AnoCalendário,MONTH(JunDom1+18)=6),JunDom1+18,""),IF(AND(YEAR(JunDom1+25)=AnoCalendário,MONTH(JunDom1+25)=6),JunDom1+25,""))</f>
        <v>47653</v>
      </c>
      <c r="V20" s="32">
        <f>IF(DAY(JunDom1)=1,IF(AND(YEAR(JunDom1+19)=AnoCalendário,MONTH(JunDom1+19)=6),JunDom1+19,""),IF(AND(YEAR(JunDom1+26)=AnoCalendário,MONTH(JunDom1+26)=6),JunDom1+26,""))</f>
        <v>47654</v>
      </c>
      <c r="W20" s="32">
        <f>IF(DAY(JunDom1)=1,IF(AND(YEAR(JunDom1+20)=AnoCalendário,MONTH(JunDom1+20)=6),JunDom1+20,""),IF(AND(YEAR(JunDom1+27)=AnoCalendário,MONTH(JunDom1+27)=6),JunDom1+27,""))</f>
        <v>47655</v>
      </c>
      <c r="X20" s="34">
        <f>IF(DAY(JunDom1)=1,IF(AND(YEAR(JunDom1+21)=AnoCalendário,MONTH(JunDom1+21)=6),JunDom1+21,""),IF(AND(YEAR(JunDom1+28)=AnoCalendário,MONTH(JunDom1+28)=6),JunDom1+28,""))</f>
        <v>47656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47601</v>
      </c>
      <c r="C21" s="32">
        <f>IF(DAY(AbrDom1)=1,IF(AND(YEAR(AbrDom1+23)=AnoCalendário,MONTH(AbrDom1+23)=4),AbrDom1+23,""),IF(AND(YEAR(AbrDom1+30)=AnoCalendário,MONTH(AbrDom1+30)=4),AbrDom1+30,""))</f>
        <v>47602</v>
      </c>
      <c r="D21" s="32">
        <f>IF(DAY(AbrDom1)=1,IF(AND(YEAR(AbrDom1+24)=AnoCalendário,MONTH(AbrDom1+24)=4),AbrDom1+24,""),IF(AND(YEAR(AbrDom1+31)=AnoCalendário,MONTH(AbrDom1+31)=4),AbrDom1+31,""))</f>
        <v>47603</v>
      </c>
      <c r="E21" s="32" t="str">
        <f>IF(DAY(AbrDom1)=1,IF(AND(YEAR(AbrDom1+25)=AnoCalendário,MONTH(AbrDom1+25)=4),AbrDom1+25,""),IF(AND(YEAR(AbrDom1+32)=AnoCalendário,MONTH(AbrDom1+32)=4),AbrDom1+32,""))</f>
        <v/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47629</v>
      </c>
      <c r="K21" s="32">
        <f>IF(DAY(MaiDom1)=1,IF(AND(YEAR(MaiDom1+23)=AnoCalendário,MONTH(MaiDom1+23)=5),MaiDom1+23,""),IF(AND(YEAR(MaiDom1+30)=AnoCalendário,MONTH(MaiDom1+30)=5),MaiDom1+30,""))</f>
        <v>47630</v>
      </c>
      <c r="L21" s="32">
        <f>IF(DAY(MaiDom1)=1,IF(AND(YEAR(MaiDom1+24)=AnoCalendário,MONTH(MaiDom1+24)=5),MaiDom1+24,""),IF(AND(YEAR(MaiDom1+31)=AnoCalendário,MONTH(MaiDom1+31)=5),MaiDom1+31,""))</f>
        <v>47631</v>
      </c>
      <c r="M21" s="32">
        <f>IF(DAY(MaiDom1)=1,IF(AND(YEAR(MaiDom1+25)=AnoCalendário,MONTH(MaiDom1+25)=5),MaiDom1+25,""),IF(AND(YEAR(MaiDom1+32)=AnoCalendário,MONTH(MaiDom1+32)=5),MaiDom1+32,""))</f>
        <v>47632</v>
      </c>
      <c r="N21" s="32">
        <f>IF(DAY(MaiDom1)=1,IF(AND(YEAR(MaiDom1+26)=AnoCalendário,MONTH(MaiDom1+26)=5),MaiDom1+26,""),IF(AND(YEAR(MaiDom1+33)=AnoCalendário,MONTH(MaiDom1+33)=5),MaiDom1+33,""))</f>
        <v>47633</v>
      </c>
      <c r="O21" s="32">
        <f>IF(DAY(MaiDom1)=1,IF(AND(YEAR(MaiDom1+27)=AnoCalendário,MONTH(MaiDom1+27)=5),MaiDom1+27,""),IF(AND(YEAR(MaiDom1+34)=AnoCalendário,MONTH(MaiDom1+34)=5),MaiDom1+34,""))</f>
        <v>47634</v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47657</v>
      </c>
      <c r="S21" s="32">
        <f>IF(DAY(JunDom1)=1,IF(AND(YEAR(JunDom1+23)=AnoCalendário,MONTH(JunDom1+23)=6),JunDom1+23,""),IF(AND(YEAR(JunDom1+30)=AnoCalendário,MONTH(JunDom1+30)=6),JunDom1+30,""))</f>
        <v>47658</v>
      </c>
      <c r="T21" s="32">
        <f>IF(DAY(JunDom1)=1,IF(AND(YEAR(JunDom1+24)=AnoCalendário,MONTH(JunDom1+24)=6),JunDom1+24,""),IF(AND(YEAR(JunDom1+31)=AnoCalendário,MONTH(JunDom1+31)=6),JunDom1+31,""))</f>
        <v>47659</v>
      </c>
      <c r="U21" s="32">
        <f>IF(DAY(JunDom1)=1,IF(AND(YEAR(JunDom1+25)=AnoCalendário,MONTH(JunDom1+25)=6),JunDom1+25,""),IF(AND(YEAR(JunDom1+32)=AnoCalendário,MONTH(JunDom1+32)=6),JunDom1+32,""))</f>
        <v>47660</v>
      </c>
      <c r="V21" s="32">
        <f>IF(DAY(JunDom1)=1,IF(AND(YEAR(JunDom1+26)=AnoCalendário,MONTH(JunDom1+26)=6),JunDom1+26,""),IF(AND(YEAR(JunDom1+33)=AnoCalendário,MONTH(JunDom1+33)=6),JunDom1+33,""))</f>
        <v>47661</v>
      </c>
      <c r="W21" s="32">
        <f>IF(DAY(JunDom1)=1,IF(AND(YEAR(JunDom1+27)=AnoCalendário,MONTH(JunDom1+27)=6),JunDom1+27,""),IF(AND(YEAR(JunDom1+34)=AnoCalendário,MONTH(JunDom1+34)=6),JunDom1+34,""))</f>
        <v>47662</v>
      </c>
      <c r="X21" s="34">
        <f>IF(DAY(JunDom1)=1,IF(AND(YEAR(JunDom1+28)=AnoCalendário,MONTH(JunDom1+28)=6),JunDom1+28,""),IF(AND(YEAR(JunDom1+35)=AnoCalendário,MONTH(JunDom1+35)=6),JunDom1+35,""))</f>
        <v>47663</v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>
        <f>IF(DAY(JunDom1)=1,IF(AND(YEAR(JunDom1+29)=AnoCalendário,MONTH(JunDom1+29)=6),JunDom1+29,""),IF(AND(YEAR(JunDom1+36)=AnoCalendário,MONTH(JunDom1+36)=6),JunDom1+36,""))</f>
        <v>47664</v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>
        <f>IF(DAY(JulDom1)=1,"",IF(AND(YEAR(JulDom1+2)=AnoCalendário,MONTH(JulDom1+2)=7),JulDom1+2,""))</f>
        <v>47665</v>
      </c>
      <c r="D26" s="32">
        <f>IF(DAY(JulDom1)=1,"",IF(AND(YEAR(JulDom1+3)=AnoCalendário,MONTH(JulDom1+3)=7),JulDom1+3,""))</f>
        <v>47666</v>
      </c>
      <c r="E26" s="32">
        <f>IF(DAY(JulDom1)=1,"",IF(AND(YEAR(JulDom1+4)=AnoCalendário,MONTH(JulDom1+4)=7),JulDom1+4,""))</f>
        <v>47667</v>
      </c>
      <c r="F26" s="32">
        <f>IF(DAY(JulDom1)=1,"",IF(AND(YEAR(JulDom1+5)=AnoCalendário,MONTH(JulDom1+5)=7),JulDom1+5,""))</f>
        <v>47668</v>
      </c>
      <c r="G26" s="32">
        <f>IF(DAY(JulDom1)=1,"",IF(AND(YEAR(JulDom1+6)=AnoCalendário,MONTH(JulDom1+6)=7),JulDom1+6,""))</f>
        <v>47669</v>
      </c>
      <c r="H26" s="34">
        <f>IF(DAY(JulDom1)=1,IF(AND(YEAR(JulDom1)=AnoCalendário,MONTH(JulDom1)=7),JulDom1,""),IF(AND(YEAR(JulDom1+7)=AnoCalendário,MONTH(JulDom1+7)=7),JulDom1+7,""))</f>
        <v>47670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>
        <f>IF(DAY(AgoDom1)=1,"",IF(AND(YEAR(AgoDom1+5)=AnoCalendário,MONTH(AgoDom1+5)=8),AgoDom1+5,""))</f>
        <v>47696</v>
      </c>
      <c r="O26" s="32">
        <f>IF(DAY(AgoDom1)=1,"",IF(AND(YEAR(AgoDom1+6)=AnoCalendário,MONTH(AgoDom1+6)=8),AgoDom1+6,""))</f>
        <v>47697</v>
      </c>
      <c r="P26" s="34">
        <f>IF(DAY(AgoDom1)=1,IF(AND(YEAR(AgoDom1)=AnoCalendário,MONTH(AgoDom1)=8),AgoDom1,""),IF(AND(YEAR(AgoDom1+7)=AnoCalendário,MONTH(AgoDom1+7)=8),AgoDom1+7,""))</f>
        <v>47698</v>
      </c>
      <c r="Q26" s="1"/>
      <c r="R26" s="33">
        <f>IF(DAY(SetDom1)=1,"",IF(AND(YEAR(SetDom1+1)=AnoCalendário,MONTH(SetDom1+1)=9),SetDom1+1,""))</f>
        <v>47727</v>
      </c>
      <c r="S26" s="32">
        <f>IF(DAY(SetDom1)=1,"",IF(AND(YEAR(SetDom1+2)=AnoCalendário,MONTH(SetDom1+2)=9),SetDom1+2,""))</f>
        <v>47728</v>
      </c>
      <c r="T26" s="32">
        <f>IF(DAY(SetDom1)=1,"",IF(AND(YEAR(SetDom1+3)=AnoCalendário,MONTH(SetDom1+3)=9),SetDom1+3,""))</f>
        <v>47729</v>
      </c>
      <c r="U26" s="32">
        <f>IF(DAY(SetDom1)=1,"",IF(AND(YEAR(SetDom1+4)=AnoCalendário,MONTH(SetDom1+4)=9),SetDom1+4,""))</f>
        <v>47730</v>
      </c>
      <c r="V26" s="32">
        <f>IF(DAY(SetDom1)=1,"",IF(AND(YEAR(SetDom1+5)=AnoCalendário,MONTH(SetDom1+5)=9),SetDom1+5,""))</f>
        <v>47731</v>
      </c>
      <c r="W26" s="32">
        <f>IF(DAY(SetDom1)=1,"",IF(AND(YEAR(SetDom1+6)=AnoCalendário,MONTH(SetDom1+6)=9),SetDom1+6,""))</f>
        <v>47732</v>
      </c>
      <c r="X26" s="34">
        <f>IF(DAY(SetDom1)=1,IF(AND(YEAR(SetDom1)=AnoCalendário,MONTH(SetDom1)=9),SetDom1,""),IF(AND(YEAR(SetDom1+7)=AnoCalendário,MONTH(SetDom1+7)=9),SetDom1+7,""))</f>
        <v>47733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47671</v>
      </c>
      <c r="C27" s="32">
        <f>IF(DAY(JulDom1)=1,IF(AND(YEAR(JulDom1+2)=AnoCalendário,MONTH(JulDom1+2)=7),JulDom1+2,""),IF(AND(YEAR(JulDom1+9)=AnoCalendário,MONTH(JulDom1+9)=7),JulDom1+9,""))</f>
        <v>47672</v>
      </c>
      <c r="D27" s="32">
        <f>IF(DAY(JulDom1)=1,IF(AND(YEAR(JulDom1+3)=AnoCalendário,MONTH(JulDom1+3)=7),JulDom1+3,""),IF(AND(YEAR(JulDom1+10)=AnoCalendário,MONTH(JulDom1+10)=7),JulDom1+10,""))</f>
        <v>47673</v>
      </c>
      <c r="E27" s="32">
        <f>IF(DAY(JulDom1)=1,IF(AND(YEAR(JulDom1+4)=AnoCalendário,MONTH(JulDom1+4)=7),JulDom1+4,""),IF(AND(YEAR(JulDom1+11)=AnoCalendário,MONTH(JulDom1+11)=7),JulDom1+11,""))</f>
        <v>47674</v>
      </c>
      <c r="F27" s="32">
        <f>IF(DAY(JulDom1)=1,IF(AND(YEAR(JulDom1+5)=AnoCalendário,MONTH(JulDom1+5)=7),JulDom1+5,""),IF(AND(YEAR(JulDom1+12)=AnoCalendário,MONTH(JulDom1+12)=7),JulDom1+12,""))</f>
        <v>47675</v>
      </c>
      <c r="G27" s="32">
        <f>IF(DAY(JulDom1)=1,IF(AND(YEAR(JulDom1+6)=AnoCalendário,MONTH(JulDom1+6)=7),JulDom1+6,""),IF(AND(YEAR(JulDom1+13)=AnoCalendário,MONTH(JulDom1+13)=7),JulDom1+13,""))</f>
        <v>47676</v>
      </c>
      <c r="H27" s="34">
        <f>IF(DAY(JulDom1)=1,IF(AND(YEAR(JulDom1+7)=AnoCalendário,MONTH(JulDom1+7)=7),JulDom1+7,""),IF(AND(YEAR(JulDom1+14)=AnoCalendário,MONTH(JulDom1+14)=7),JulDom1+14,""))</f>
        <v>47677</v>
      </c>
      <c r="J27" s="33">
        <f>IF(DAY(AgoDom1)=1,IF(AND(YEAR(AgoDom1+1)=AnoCalendário,MONTH(AgoDom1+1)=8),AgoDom1+1,""),IF(AND(YEAR(AgoDom1+8)=AnoCalendário,MONTH(AgoDom1+8)=8),AgoDom1+8,""))</f>
        <v>47699</v>
      </c>
      <c r="K27" s="32">
        <f>IF(DAY(AgoDom1)=1,IF(AND(YEAR(AgoDom1+2)=AnoCalendário,MONTH(AgoDom1+2)=8),AgoDom1+2,""),IF(AND(YEAR(AgoDom1+9)=AnoCalendário,MONTH(AgoDom1+9)=8),AgoDom1+9,""))</f>
        <v>47700</v>
      </c>
      <c r="L27" s="32">
        <f>IF(DAY(AgoDom1)=1,IF(AND(YEAR(AgoDom1+3)=AnoCalendário,MONTH(AgoDom1+3)=8),AgoDom1+3,""),IF(AND(YEAR(AgoDom1+10)=AnoCalendário,MONTH(AgoDom1+10)=8),AgoDom1+10,""))</f>
        <v>47701</v>
      </c>
      <c r="M27" s="32">
        <f>IF(DAY(AgoDom1)=1,IF(AND(YEAR(AgoDom1+4)=AnoCalendário,MONTH(AgoDom1+4)=8),AgoDom1+4,""),IF(AND(YEAR(AgoDom1+11)=AnoCalendário,MONTH(AgoDom1+11)=8),AgoDom1+11,""))</f>
        <v>47702</v>
      </c>
      <c r="N27" s="32">
        <f>IF(DAY(AgoDom1)=1,IF(AND(YEAR(AgoDom1+5)=AnoCalendário,MONTH(AgoDom1+5)=8),AgoDom1+5,""),IF(AND(YEAR(AgoDom1+12)=AnoCalendário,MONTH(AgoDom1+12)=8),AgoDom1+12,""))</f>
        <v>47703</v>
      </c>
      <c r="O27" s="32">
        <f>IF(DAY(AgoDom1)=1,IF(AND(YEAR(AgoDom1+6)=AnoCalendário,MONTH(AgoDom1+6)=8),AgoDom1+6,""),IF(AND(YEAR(AgoDom1+13)=AnoCalendário,MONTH(AgoDom1+13)=8),AgoDom1+13,""))</f>
        <v>47704</v>
      </c>
      <c r="P27" s="34">
        <f>IF(DAY(AgoDom1)=1,IF(AND(YEAR(AgoDom1+7)=AnoCalendário,MONTH(AgoDom1+7)=8),AgoDom1+7,""),IF(AND(YEAR(AgoDom1+14)=AnoCalendário,MONTH(AgoDom1+14)=8),AgoDom1+14,""))</f>
        <v>47705</v>
      </c>
      <c r="Q27" s="1"/>
      <c r="R27" s="33">
        <f>IF(DAY(SetDom1)=1,IF(AND(YEAR(SetDom1+1)=AnoCalendário,MONTH(SetDom1+1)=9),SetDom1+1,""),IF(AND(YEAR(SetDom1+8)=AnoCalendário,MONTH(SetDom1+8)=9),SetDom1+8,""))</f>
        <v>47734</v>
      </c>
      <c r="S27" s="32">
        <f>IF(DAY(SetDom1)=1,IF(AND(YEAR(SetDom1+2)=AnoCalendário,MONTH(SetDom1+2)=9),SetDom1+2,""),IF(AND(YEAR(SetDom1+9)=AnoCalendário,MONTH(SetDom1+9)=9),SetDom1+9,""))</f>
        <v>47735</v>
      </c>
      <c r="T27" s="32">
        <f>IF(DAY(SetDom1)=1,IF(AND(YEAR(SetDom1+3)=AnoCalendário,MONTH(SetDom1+3)=9),SetDom1+3,""),IF(AND(YEAR(SetDom1+10)=AnoCalendário,MONTH(SetDom1+10)=9),SetDom1+10,""))</f>
        <v>47736</v>
      </c>
      <c r="U27" s="32">
        <f>IF(DAY(SetDom1)=1,IF(AND(YEAR(SetDom1+4)=AnoCalendário,MONTH(SetDom1+4)=9),SetDom1+4,""),IF(AND(YEAR(SetDom1+11)=AnoCalendário,MONTH(SetDom1+11)=9),SetDom1+11,""))</f>
        <v>47737</v>
      </c>
      <c r="V27" s="32">
        <f>IF(DAY(SetDom1)=1,IF(AND(YEAR(SetDom1+5)=AnoCalendário,MONTH(SetDom1+5)=9),SetDom1+5,""),IF(AND(YEAR(SetDom1+12)=AnoCalendário,MONTH(SetDom1+12)=9),SetDom1+12,""))</f>
        <v>47738</v>
      </c>
      <c r="W27" s="32">
        <f>IF(DAY(SetDom1)=1,IF(AND(YEAR(SetDom1+6)=AnoCalendário,MONTH(SetDom1+6)=9),SetDom1+6,""),IF(AND(YEAR(SetDom1+13)=AnoCalendário,MONTH(SetDom1+13)=9),SetDom1+13,""))</f>
        <v>47739</v>
      </c>
      <c r="X27" s="34">
        <f>IF(DAY(SetDom1)=1,IF(AND(YEAR(SetDom1+7)=AnoCalendário,MONTH(SetDom1+7)=9),SetDom1+7,""),IF(AND(YEAR(SetDom1+14)=AnoCalendário,MONTH(SetDom1+14)=9),SetDom1+14,""))</f>
        <v>47740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47678</v>
      </c>
      <c r="C28" s="32">
        <f>IF(DAY(JulDom1)=1,IF(AND(YEAR(JulDom1+9)=AnoCalendário,MONTH(JulDom1+9)=7),JulDom1+9,""),IF(AND(YEAR(JulDom1+16)=AnoCalendário,MONTH(JulDom1+16)=7),JulDom1+16,""))</f>
        <v>47679</v>
      </c>
      <c r="D28" s="32">
        <f>IF(DAY(JulDom1)=1,IF(AND(YEAR(JulDom1+10)=AnoCalendário,MONTH(JulDom1+10)=7),JulDom1+10,""),IF(AND(YEAR(JulDom1+17)=AnoCalendário,MONTH(JulDom1+17)=7),JulDom1+17,""))</f>
        <v>47680</v>
      </c>
      <c r="E28" s="32">
        <f>IF(DAY(JulDom1)=1,IF(AND(YEAR(JulDom1+11)=AnoCalendário,MONTH(JulDom1+11)=7),JulDom1+11,""),IF(AND(YEAR(JulDom1+18)=AnoCalendário,MONTH(JulDom1+18)=7),JulDom1+18,""))</f>
        <v>47681</v>
      </c>
      <c r="F28" s="32">
        <f>IF(DAY(JulDom1)=1,IF(AND(YEAR(JulDom1+12)=AnoCalendário,MONTH(JulDom1+12)=7),JulDom1+12,""),IF(AND(YEAR(JulDom1+19)=AnoCalendário,MONTH(JulDom1+19)=7),JulDom1+19,""))</f>
        <v>47682</v>
      </c>
      <c r="G28" s="32">
        <f>IF(DAY(JulDom1)=1,IF(AND(YEAR(JulDom1+13)=AnoCalendário,MONTH(JulDom1+13)=7),JulDom1+13,""),IF(AND(YEAR(JulDom1+20)=AnoCalendário,MONTH(JulDom1+20)=7),JulDom1+20,""))</f>
        <v>47683</v>
      </c>
      <c r="H28" s="34">
        <f>IF(DAY(JulDom1)=1,IF(AND(YEAR(JulDom1+14)=AnoCalendário,MONTH(JulDom1+14)=7),JulDom1+14,""),IF(AND(YEAR(JulDom1+21)=AnoCalendário,MONTH(JulDom1+21)=7),JulDom1+21,""))</f>
        <v>47684</v>
      </c>
      <c r="J28" s="33">
        <f>IF(DAY(AgoDom1)=1,IF(AND(YEAR(AgoDom1+8)=AnoCalendário,MONTH(AgoDom1+8)=8),AgoDom1+8,""),IF(AND(YEAR(AgoDom1+15)=AnoCalendário,MONTH(AgoDom1+15)=8),AgoDom1+15,""))</f>
        <v>47706</v>
      </c>
      <c r="K28" s="32">
        <f>IF(DAY(AgoDom1)=1,IF(AND(YEAR(AgoDom1+9)=AnoCalendário,MONTH(AgoDom1+9)=8),AgoDom1+9,""),IF(AND(YEAR(AgoDom1+16)=AnoCalendário,MONTH(AgoDom1+16)=8),AgoDom1+16,""))</f>
        <v>47707</v>
      </c>
      <c r="L28" s="32">
        <f>IF(DAY(AgoDom1)=1,IF(AND(YEAR(AgoDom1+10)=AnoCalendário,MONTH(AgoDom1+10)=8),AgoDom1+10,""),IF(AND(YEAR(AgoDom1+17)=AnoCalendário,MONTH(AgoDom1+17)=8),AgoDom1+17,""))</f>
        <v>47708</v>
      </c>
      <c r="M28" s="32">
        <f>IF(DAY(AgoDom1)=1,IF(AND(YEAR(AgoDom1+11)=AnoCalendário,MONTH(AgoDom1+11)=8),AgoDom1+11,""),IF(AND(YEAR(AgoDom1+18)=AnoCalendário,MONTH(AgoDom1+18)=8),AgoDom1+18,""))</f>
        <v>47709</v>
      </c>
      <c r="N28" s="32">
        <f>IF(DAY(AgoDom1)=1,IF(AND(YEAR(AgoDom1+12)=AnoCalendário,MONTH(AgoDom1+12)=8),AgoDom1+12,""),IF(AND(YEAR(AgoDom1+19)=AnoCalendário,MONTH(AgoDom1+19)=8),AgoDom1+19,""))</f>
        <v>47710</v>
      </c>
      <c r="O28" s="32">
        <f>IF(DAY(AgoDom1)=1,IF(AND(YEAR(AgoDom1+13)=AnoCalendário,MONTH(AgoDom1+13)=8),AgoDom1+13,""),IF(AND(YEAR(AgoDom1+20)=AnoCalendário,MONTH(AgoDom1+20)=8),AgoDom1+20,""))</f>
        <v>47711</v>
      </c>
      <c r="P28" s="34">
        <f>IF(DAY(AgoDom1)=1,IF(AND(YEAR(AgoDom1+14)=AnoCalendário,MONTH(AgoDom1+14)=8),AgoDom1+14,""),IF(AND(YEAR(AgoDom1+21)=AnoCalendário,MONTH(AgoDom1+21)=8),AgoDom1+21,""))</f>
        <v>47712</v>
      </c>
      <c r="Q28" s="1"/>
      <c r="R28" s="33">
        <f>IF(DAY(SetDom1)=1,IF(AND(YEAR(SetDom1+8)=AnoCalendário,MONTH(SetDom1+8)=9),SetDom1+8,""),IF(AND(YEAR(SetDom1+15)=AnoCalendário,MONTH(SetDom1+15)=9),SetDom1+15,""))</f>
        <v>47741</v>
      </c>
      <c r="S28" s="32">
        <f>IF(DAY(SetDom1)=1,IF(AND(YEAR(SetDom1+9)=AnoCalendário,MONTH(SetDom1+9)=9),SetDom1+9,""),IF(AND(YEAR(SetDom1+16)=AnoCalendário,MONTH(SetDom1+16)=9),SetDom1+16,""))</f>
        <v>47742</v>
      </c>
      <c r="T28" s="32">
        <f>IF(DAY(SetDom1)=1,IF(AND(YEAR(SetDom1+10)=AnoCalendário,MONTH(SetDom1+10)=9),SetDom1+10,""),IF(AND(YEAR(SetDom1+17)=AnoCalendário,MONTH(SetDom1+17)=9),SetDom1+17,""))</f>
        <v>47743</v>
      </c>
      <c r="U28" s="32">
        <f>IF(DAY(SetDom1)=1,IF(AND(YEAR(SetDom1+11)=AnoCalendário,MONTH(SetDom1+11)=9),SetDom1+11,""),IF(AND(YEAR(SetDom1+18)=AnoCalendário,MONTH(SetDom1+18)=9),SetDom1+18,""))</f>
        <v>47744</v>
      </c>
      <c r="V28" s="32">
        <f>IF(DAY(SetDom1)=1,IF(AND(YEAR(SetDom1+12)=AnoCalendário,MONTH(SetDom1+12)=9),SetDom1+12,""),IF(AND(YEAR(SetDom1+19)=AnoCalendário,MONTH(SetDom1+19)=9),SetDom1+19,""))</f>
        <v>47745</v>
      </c>
      <c r="W28" s="32">
        <f>IF(DAY(SetDom1)=1,IF(AND(YEAR(SetDom1+13)=AnoCalendário,MONTH(SetDom1+13)=9),SetDom1+13,""),IF(AND(YEAR(SetDom1+20)=AnoCalendário,MONTH(SetDom1+20)=9),SetDom1+20,""))</f>
        <v>47746</v>
      </c>
      <c r="X28" s="34">
        <f>IF(DAY(SetDom1)=1,IF(AND(YEAR(SetDom1+14)=AnoCalendário,MONTH(SetDom1+14)=9),SetDom1+14,""),IF(AND(YEAR(SetDom1+21)=AnoCalendário,MONTH(SetDom1+21)=9),SetDom1+21,""))</f>
        <v>47747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47685</v>
      </c>
      <c r="C29" s="32">
        <f>IF(DAY(JulDom1)=1,IF(AND(YEAR(JulDom1+16)=AnoCalendário,MONTH(JulDom1+16)=7),JulDom1+16,""),IF(AND(YEAR(JulDom1+23)=AnoCalendário,MONTH(JulDom1+23)=7),JulDom1+23,""))</f>
        <v>47686</v>
      </c>
      <c r="D29" s="32">
        <f>IF(DAY(JulDom1)=1,IF(AND(YEAR(JulDom1+17)=AnoCalendário,MONTH(JulDom1+17)=7),JulDom1+17,""),IF(AND(YEAR(JulDom1+24)=AnoCalendário,MONTH(JulDom1+24)=7),JulDom1+24,""))</f>
        <v>47687</v>
      </c>
      <c r="E29" s="32">
        <f>IF(DAY(JulDom1)=1,IF(AND(YEAR(JulDom1+18)=AnoCalendário,MONTH(JulDom1+18)=7),JulDom1+18,""),IF(AND(YEAR(JulDom1+25)=AnoCalendário,MONTH(JulDom1+25)=7),JulDom1+25,""))</f>
        <v>47688</v>
      </c>
      <c r="F29" s="32">
        <f>IF(DAY(JulDom1)=1,IF(AND(YEAR(JulDom1+19)=AnoCalendário,MONTH(JulDom1+19)=7),JulDom1+19,""),IF(AND(YEAR(JulDom1+26)=AnoCalendário,MONTH(JulDom1+26)=7),JulDom1+26,""))</f>
        <v>47689</v>
      </c>
      <c r="G29" s="32">
        <f>IF(DAY(JulDom1)=1,IF(AND(YEAR(JulDom1+20)=AnoCalendário,MONTH(JulDom1+20)=7),JulDom1+20,""),IF(AND(YEAR(JulDom1+27)=AnoCalendário,MONTH(JulDom1+27)=7),JulDom1+27,""))</f>
        <v>47690</v>
      </c>
      <c r="H29" s="34">
        <f>IF(DAY(JulDom1)=1,IF(AND(YEAR(JulDom1+21)=AnoCalendário,MONTH(JulDom1+21)=7),JulDom1+21,""),IF(AND(YEAR(JulDom1+28)=AnoCalendário,MONTH(JulDom1+28)=7),JulDom1+28,""))</f>
        <v>47691</v>
      </c>
      <c r="J29" s="33">
        <f>IF(DAY(AgoDom1)=1,IF(AND(YEAR(AgoDom1+15)=AnoCalendário,MONTH(AgoDom1+15)=8),AgoDom1+15,""),IF(AND(YEAR(AgoDom1+22)=AnoCalendário,MONTH(AgoDom1+22)=8),AgoDom1+22,""))</f>
        <v>47713</v>
      </c>
      <c r="K29" s="32">
        <f>IF(DAY(AgoDom1)=1,IF(AND(YEAR(AgoDom1+16)=AnoCalendário,MONTH(AgoDom1+16)=8),AgoDom1+16,""),IF(AND(YEAR(AgoDom1+23)=AnoCalendário,MONTH(AgoDom1+23)=8),AgoDom1+23,""))</f>
        <v>47714</v>
      </c>
      <c r="L29" s="32">
        <f>IF(DAY(AgoDom1)=1,IF(AND(YEAR(AgoDom1+17)=AnoCalendário,MONTH(AgoDom1+17)=8),AgoDom1+17,""),IF(AND(YEAR(AgoDom1+24)=AnoCalendário,MONTH(AgoDom1+24)=8),AgoDom1+24,""))</f>
        <v>47715</v>
      </c>
      <c r="M29" s="32">
        <f>IF(DAY(AgoDom1)=1,IF(AND(YEAR(AgoDom1+18)=AnoCalendário,MONTH(AgoDom1+18)=8),AgoDom1+18,""),IF(AND(YEAR(AgoDom1+25)=AnoCalendário,MONTH(AgoDom1+25)=8),AgoDom1+25,""))</f>
        <v>47716</v>
      </c>
      <c r="N29" s="32">
        <f>IF(DAY(AgoDom1)=1,IF(AND(YEAR(AgoDom1+19)=AnoCalendário,MONTH(AgoDom1+19)=8),AgoDom1+19,""),IF(AND(YEAR(AgoDom1+26)=AnoCalendário,MONTH(AgoDom1+26)=8),AgoDom1+26,""))</f>
        <v>47717</v>
      </c>
      <c r="O29" s="32">
        <f>IF(DAY(AgoDom1)=1,IF(AND(YEAR(AgoDom1+20)=AnoCalendário,MONTH(AgoDom1+20)=8),AgoDom1+20,""),IF(AND(YEAR(AgoDom1+27)=AnoCalendário,MONTH(AgoDom1+27)=8),AgoDom1+27,""))</f>
        <v>47718</v>
      </c>
      <c r="P29" s="34">
        <f>IF(DAY(AgoDom1)=1,IF(AND(YEAR(AgoDom1+21)=AnoCalendário,MONTH(AgoDom1+21)=8),AgoDom1+21,""),IF(AND(YEAR(AgoDom1+28)=AnoCalendário,MONTH(AgoDom1+28)=8),AgoDom1+28,""))</f>
        <v>47719</v>
      </c>
      <c r="Q29" s="1"/>
      <c r="R29" s="33">
        <f>IF(DAY(SetDom1)=1,IF(AND(YEAR(SetDom1+15)=AnoCalendário,MONTH(SetDom1+15)=9),SetDom1+15,""),IF(AND(YEAR(SetDom1+22)=AnoCalendário,MONTH(SetDom1+22)=9),SetDom1+22,""))</f>
        <v>47748</v>
      </c>
      <c r="S29" s="32">
        <f>IF(DAY(SetDom1)=1,IF(AND(YEAR(SetDom1+16)=AnoCalendário,MONTH(SetDom1+16)=9),SetDom1+16,""),IF(AND(YEAR(SetDom1+23)=AnoCalendário,MONTH(SetDom1+23)=9),SetDom1+23,""))</f>
        <v>47749</v>
      </c>
      <c r="T29" s="32">
        <f>IF(DAY(SetDom1)=1,IF(AND(YEAR(SetDom1+17)=AnoCalendário,MONTH(SetDom1+17)=9),SetDom1+17,""),IF(AND(YEAR(SetDom1+24)=AnoCalendário,MONTH(SetDom1+24)=9),SetDom1+24,""))</f>
        <v>47750</v>
      </c>
      <c r="U29" s="32">
        <f>IF(DAY(SetDom1)=1,IF(AND(YEAR(SetDom1+18)=AnoCalendário,MONTH(SetDom1+18)=9),SetDom1+18,""),IF(AND(YEAR(SetDom1+25)=AnoCalendário,MONTH(SetDom1+25)=9),SetDom1+25,""))</f>
        <v>47751</v>
      </c>
      <c r="V29" s="32">
        <f>IF(DAY(SetDom1)=1,IF(AND(YEAR(SetDom1+19)=AnoCalendário,MONTH(SetDom1+19)=9),SetDom1+19,""),IF(AND(YEAR(SetDom1+26)=AnoCalendário,MONTH(SetDom1+26)=9),SetDom1+26,""))</f>
        <v>47752</v>
      </c>
      <c r="W29" s="32">
        <f>IF(DAY(SetDom1)=1,IF(AND(YEAR(SetDom1+20)=AnoCalendário,MONTH(SetDom1+20)=9),SetDom1+20,""),IF(AND(YEAR(SetDom1+27)=AnoCalendário,MONTH(SetDom1+27)=9),SetDom1+27,""))</f>
        <v>47753</v>
      </c>
      <c r="X29" s="34">
        <f>IF(DAY(SetDom1)=1,IF(AND(YEAR(SetDom1+21)=AnoCalendário,MONTH(SetDom1+21)=9),SetDom1+21,""),IF(AND(YEAR(SetDom1+28)=AnoCalendário,MONTH(SetDom1+28)=9),SetDom1+28,""))</f>
        <v>47754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47692</v>
      </c>
      <c r="C30" s="32">
        <f>IF(DAY(JulDom1)=1,IF(AND(YEAR(JulDom1+23)=AnoCalendário,MONTH(JulDom1+23)=7),JulDom1+23,""),IF(AND(YEAR(JulDom1+30)=AnoCalendário,MONTH(JulDom1+30)=7),JulDom1+30,""))</f>
        <v>47693</v>
      </c>
      <c r="D30" s="32">
        <f>IF(DAY(JulDom1)=1,IF(AND(YEAR(JulDom1+24)=AnoCalendário,MONTH(JulDom1+24)=7),JulDom1+24,""),IF(AND(YEAR(JulDom1+31)=AnoCalendário,MONTH(JulDom1+31)=7),JulDom1+31,""))</f>
        <v>47694</v>
      </c>
      <c r="E30" s="32">
        <f>IF(DAY(JulDom1)=1,IF(AND(YEAR(JulDom1+25)=AnoCalendário,MONTH(JulDom1+25)=7),JulDom1+25,""),IF(AND(YEAR(JulDom1+32)=AnoCalendário,MONTH(JulDom1+32)=7),JulDom1+32,""))</f>
        <v>47695</v>
      </c>
      <c r="F30" s="32" t="str">
        <f>IF(DAY(JulDom1)=1,IF(AND(YEAR(JulDom1+26)=AnoCalendário,MONTH(JulDom1+26)=7),JulDom1+26,""),IF(AND(YEAR(JulDom1+33)=AnoCalendário,MONTH(JulDom1+33)=7),JulDom1+33,""))</f>
        <v/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47720</v>
      </c>
      <c r="K30" s="32">
        <f>IF(DAY(AgoDom1)=1,IF(AND(YEAR(AgoDom1+23)=AnoCalendário,MONTH(AgoDom1+23)=8),AgoDom1+23,""),IF(AND(YEAR(AgoDom1+30)=AnoCalendário,MONTH(AgoDom1+30)=8),AgoDom1+30,""))</f>
        <v>47721</v>
      </c>
      <c r="L30" s="32">
        <f>IF(DAY(AgoDom1)=1,IF(AND(YEAR(AgoDom1+24)=AnoCalendário,MONTH(AgoDom1+24)=8),AgoDom1+24,""),IF(AND(YEAR(AgoDom1+31)=AnoCalendário,MONTH(AgoDom1+31)=8),AgoDom1+31,""))</f>
        <v>47722</v>
      </c>
      <c r="M30" s="32">
        <f>IF(DAY(AgoDom1)=1,IF(AND(YEAR(AgoDom1+25)=AnoCalendário,MONTH(AgoDom1+25)=8),AgoDom1+25,""),IF(AND(YEAR(AgoDom1+32)=AnoCalendário,MONTH(AgoDom1+32)=8),AgoDom1+32,""))</f>
        <v>47723</v>
      </c>
      <c r="N30" s="32">
        <f>IF(DAY(AgoDom1)=1,IF(AND(YEAR(AgoDom1+26)=AnoCalendário,MONTH(AgoDom1+26)=8),AgoDom1+26,""),IF(AND(YEAR(AgoDom1+33)=AnoCalendário,MONTH(AgoDom1+33)=8),AgoDom1+33,""))</f>
        <v>47724</v>
      </c>
      <c r="O30" s="32">
        <f>IF(DAY(AgoDom1)=1,IF(AND(YEAR(AgoDom1+27)=AnoCalendário,MONTH(AgoDom1+27)=8),AgoDom1+27,""),IF(AND(YEAR(AgoDom1+34)=AnoCalendário,MONTH(AgoDom1+34)=8),AgoDom1+34,""))</f>
        <v>47725</v>
      </c>
      <c r="P30" s="34">
        <f>IF(DAY(AgoDom1)=1,IF(AND(YEAR(AgoDom1+28)=AnoCalendário,MONTH(AgoDom1+28)=8),AgoDom1+28,""),IF(AND(YEAR(AgoDom1+35)=AnoCalendário,MONTH(AgoDom1+35)=8),AgoDom1+35,""))</f>
        <v>47726</v>
      </c>
      <c r="Q30" s="1"/>
      <c r="R30" s="33">
        <f>IF(DAY(SetDom1)=1,IF(AND(YEAR(SetDom1+22)=AnoCalendário,MONTH(SetDom1+22)=9),SetDom1+22,""),IF(AND(YEAR(SetDom1+29)=AnoCalendário,MONTH(SetDom1+29)=9),SetDom1+29,""))</f>
        <v>47755</v>
      </c>
      <c r="S30" s="32">
        <f>IF(DAY(SetDom1)=1,IF(AND(YEAR(SetDom1+23)=AnoCalendário,MONTH(SetDom1+23)=9),SetDom1+23,""),IF(AND(YEAR(SetDom1+30)=AnoCalendário,MONTH(SetDom1+30)=9),SetDom1+30,""))</f>
        <v>47756</v>
      </c>
      <c r="T30" s="32" t="str">
        <f>IF(DAY(SetDom1)=1,IF(AND(YEAR(SetDom1+24)=AnoCalendário,MONTH(SetDom1+24)=9),SetDom1+24,""),IF(AND(YEAR(SetDom1+31)=AnoCalendário,MONTH(SetDom1+31)=9),SetDom1+31,""))</f>
        <v/>
      </c>
      <c r="U30" s="32" t="str">
        <f>IF(DAY(SetDom1)=1,IF(AND(YEAR(SetDom1+25)=AnoCalendário,MONTH(SetDom1+25)=9),SetDom1+25,""),IF(AND(YEAR(SetDom1+32)=AnoCalendário,MONTH(SetDom1+32)=9),SetDom1+32,""))</f>
        <v/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>
        <f>IF(DAY(OutDom1)=1,"",IF(AND(YEAR(OutDom1+3)=AnoCalendário,MONTH(OutDom1+3)=10),OutDom1+3,""))</f>
        <v>47757</v>
      </c>
      <c r="E35" s="32">
        <f>IF(DAY(OutDom1)=1,"",IF(AND(YEAR(OutDom1+4)=AnoCalendário,MONTH(OutDom1+4)=10),OutDom1+4,""))</f>
        <v>47758</v>
      </c>
      <c r="F35" s="32">
        <f>IF(DAY(OutDom1)=1,"",IF(AND(YEAR(OutDom1+5)=AnoCalendário,MONTH(OutDom1+5)=10),OutDom1+5,""))</f>
        <v>47759</v>
      </c>
      <c r="G35" s="32">
        <f>IF(DAY(OutDom1)=1,"",IF(AND(YEAR(OutDom1+6)=AnoCalendário,MONTH(OutDom1+6)=10),OutDom1+6,""))</f>
        <v>47760</v>
      </c>
      <c r="H35" s="34">
        <f>IF(DAY(OutDom1)=1,IF(AND(YEAR(OutDom1)=AnoCalendário,MONTH(OutDom1)=10),OutDom1,""),IF(AND(YEAR(OutDom1+7)=AnoCalendário,MONTH(OutDom1+7)=10),OutDom1+7,""))</f>
        <v>47761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 t="str">
        <f>IF(DAY(NovDom1)=1,"",IF(AND(YEAR(NovDom1+5)=AnoCalendário,MONTH(NovDom1+5)=11),NovDom1+5,""))</f>
        <v/>
      </c>
      <c r="O35" s="32">
        <f>IF(DAY(NovDom1)=1,"",IF(AND(YEAR(NovDom1+6)=AnoCalendário,MONTH(NovDom1+6)=11),NovDom1+6,""))</f>
        <v>47788</v>
      </c>
      <c r="P35" s="34">
        <f>IF(DAY(NovDom1)=1,IF(AND(YEAR(NovDom1)=AnoCalendário,MONTH(NovDom1)=11),NovDom1,""),IF(AND(YEAR(NovDom1+7)=AnoCalendário,MONTH(NovDom1+7)=11),NovDom1+7,""))</f>
        <v>47789</v>
      </c>
      <c r="R35" s="33">
        <f>IF(DAY(DezDom1)=1,"",IF(AND(YEAR(DezDom1+1)=AnoCalendário,MONTH(DezDom1+1)=12),DezDom1+1,""))</f>
        <v>47818</v>
      </c>
      <c r="S35" s="32">
        <f>IF(DAY(DezDom1)=1,"",IF(AND(YEAR(DezDom1+2)=AnoCalendário,MONTH(DezDom1+2)=12),DezDom1+2,""))</f>
        <v>47819</v>
      </c>
      <c r="T35" s="32">
        <f>IF(DAY(DezDom1)=1,"",IF(AND(YEAR(DezDom1+3)=AnoCalendário,MONTH(DezDom1+3)=12),DezDom1+3,""))</f>
        <v>47820</v>
      </c>
      <c r="U35" s="32">
        <f>IF(DAY(DezDom1)=1,"",IF(AND(YEAR(DezDom1+4)=AnoCalendário,MONTH(DezDom1+4)=12),DezDom1+4,""))</f>
        <v>47821</v>
      </c>
      <c r="V35" s="32">
        <f>IF(DAY(DezDom1)=1,"",IF(AND(YEAR(DezDom1+5)=AnoCalendário,MONTH(DezDom1+5)=12),DezDom1+5,""))</f>
        <v>47822</v>
      </c>
      <c r="W35" s="32">
        <f>IF(DAY(DezDom1)=1,"",IF(AND(YEAR(DezDom1+6)=AnoCalendário,MONTH(DezDom1+6)=12),DezDom1+6,""))</f>
        <v>47823</v>
      </c>
      <c r="X35" s="34">
        <f>IF(DAY(DezDom1)=1,IF(AND(YEAR(DezDom1)=AnoCalendário,MONTH(DezDom1)=12),DezDom1,""),IF(AND(YEAR(DezDom1+7)=AnoCalendário,MONTH(DezDom1+7)=12),DezDom1+7,""))</f>
        <v>47824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47762</v>
      </c>
      <c r="C36" s="32">
        <f>IF(DAY(OutDom1)=1,IF(AND(YEAR(OutDom1+2)=AnoCalendário,MONTH(OutDom1+2)=10),OutDom1+2,""),IF(AND(YEAR(OutDom1+9)=AnoCalendário,MONTH(OutDom1+9)=10),OutDom1+9,""))</f>
        <v>47763</v>
      </c>
      <c r="D36" s="32">
        <f>IF(DAY(OutDom1)=1,IF(AND(YEAR(OutDom1+3)=AnoCalendário,MONTH(OutDom1+3)=10),OutDom1+3,""),IF(AND(YEAR(OutDom1+10)=AnoCalendário,MONTH(OutDom1+10)=10),OutDom1+10,""))</f>
        <v>47764</v>
      </c>
      <c r="E36" s="32">
        <f>IF(DAY(OutDom1)=1,IF(AND(YEAR(OutDom1+4)=AnoCalendário,MONTH(OutDom1+4)=10),OutDom1+4,""),IF(AND(YEAR(OutDom1+11)=AnoCalendário,MONTH(OutDom1+11)=10),OutDom1+11,""))</f>
        <v>47765</v>
      </c>
      <c r="F36" s="32">
        <f>IF(DAY(OutDom1)=1,IF(AND(YEAR(OutDom1+5)=AnoCalendário,MONTH(OutDom1+5)=10),OutDom1+5,""),IF(AND(YEAR(OutDom1+12)=AnoCalendário,MONTH(OutDom1+12)=10),OutDom1+12,""))</f>
        <v>47766</v>
      </c>
      <c r="G36" s="32">
        <f>IF(DAY(OutDom1)=1,IF(AND(YEAR(OutDom1+6)=AnoCalendário,MONTH(OutDom1+6)=10),OutDom1+6,""),IF(AND(YEAR(OutDom1+13)=AnoCalendário,MONTH(OutDom1+13)=10),OutDom1+13,""))</f>
        <v>47767</v>
      </c>
      <c r="H36" s="34">
        <f>IF(DAY(OutDom1)=1,IF(AND(YEAR(OutDom1+7)=AnoCalendário,MONTH(OutDom1+7)=10),OutDom1+7,""),IF(AND(YEAR(OutDom1+14)=AnoCalendário,MONTH(OutDom1+14)=10),OutDom1+14,""))</f>
        <v>47768</v>
      </c>
      <c r="I36" s="28"/>
      <c r="J36" s="33">
        <f>IF(DAY(NovDom1)=1,IF(AND(YEAR(NovDom1+1)=AnoCalendário,MONTH(NovDom1+1)=11),NovDom1+1,""),IF(AND(YEAR(NovDom1+8)=AnoCalendário,MONTH(NovDom1+8)=11),NovDom1+8,""))</f>
        <v>47790</v>
      </c>
      <c r="K36" s="32">
        <f>IF(DAY(NovDom1)=1,IF(AND(YEAR(NovDom1+2)=AnoCalendário,MONTH(NovDom1+2)=11),NovDom1+2,""),IF(AND(YEAR(NovDom1+9)=AnoCalendário,MONTH(NovDom1+9)=11),NovDom1+9,""))</f>
        <v>47791</v>
      </c>
      <c r="L36" s="32">
        <f>IF(DAY(NovDom1)=1,IF(AND(YEAR(NovDom1+3)=AnoCalendário,MONTH(NovDom1+3)=11),NovDom1+3,""),IF(AND(YEAR(NovDom1+10)=AnoCalendário,MONTH(NovDom1+10)=11),NovDom1+10,""))</f>
        <v>47792</v>
      </c>
      <c r="M36" s="32">
        <f>IF(DAY(NovDom1)=1,IF(AND(YEAR(NovDom1+4)=AnoCalendário,MONTH(NovDom1+4)=11),NovDom1+4,""),IF(AND(YEAR(NovDom1+11)=AnoCalendário,MONTH(NovDom1+11)=11),NovDom1+11,""))</f>
        <v>47793</v>
      </c>
      <c r="N36" s="32">
        <f>IF(DAY(NovDom1)=1,IF(AND(YEAR(NovDom1+5)=AnoCalendário,MONTH(NovDom1+5)=11),NovDom1+5,""),IF(AND(YEAR(NovDom1+12)=AnoCalendário,MONTH(NovDom1+12)=11),NovDom1+12,""))</f>
        <v>47794</v>
      </c>
      <c r="O36" s="32">
        <f>IF(DAY(NovDom1)=1,IF(AND(YEAR(NovDom1+6)=AnoCalendário,MONTH(NovDom1+6)=11),NovDom1+6,""),IF(AND(YEAR(NovDom1+13)=AnoCalendário,MONTH(NovDom1+13)=11),NovDom1+13,""))</f>
        <v>47795</v>
      </c>
      <c r="P36" s="34">
        <f>IF(DAY(NovDom1)=1,IF(AND(YEAR(NovDom1+7)=AnoCalendário,MONTH(NovDom1+7)=11),NovDom1+7,""),IF(AND(YEAR(NovDom1+14)=AnoCalendário,MONTH(NovDom1+14)=11),NovDom1+14,""))</f>
        <v>47796</v>
      </c>
      <c r="R36" s="33">
        <f>IF(DAY(DezDom1)=1,IF(AND(YEAR(DezDom1+1)=AnoCalendário,MONTH(DezDom1+1)=12),DezDom1+1,""),IF(AND(YEAR(DezDom1+8)=AnoCalendário,MONTH(DezDom1+8)=12),DezDom1+8,""))</f>
        <v>47825</v>
      </c>
      <c r="S36" s="32">
        <f>IF(DAY(DezDom1)=1,IF(AND(YEAR(DezDom1+2)=AnoCalendário,MONTH(DezDom1+2)=12),DezDom1+2,""),IF(AND(YEAR(DezDom1+9)=AnoCalendário,MONTH(DezDom1+9)=12),DezDom1+9,""))</f>
        <v>47826</v>
      </c>
      <c r="T36" s="32">
        <f>IF(DAY(DezDom1)=1,IF(AND(YEAR(DezDom1+3)=AnoCalendário,MONTH(DezDom1+3)=12),DezDom1+3,""),IF(AND(YEAR(DezDom1+10)=AnoCalendário,MONTH(DezDom1+10)=12),DezDom1+10,""))</f>
        <v>47827</v>
      </c>
      <c r="U36" s="32">
        <f>IF(DAY(DezDom1)=1,IF(AND(YEAR(DezDom1+4)=AnoCalendário,MONTH(DezDom1+4)=12),DezDom1+4,""),IF(AND(YEAR(DezDom1+11)=AnoCalendário,MONTH(DezDom1+11)=12),DezDom1+11,""))</f>
        <v>47828</v>
      </c>
      <c r="V36" s="32">
        <f>IF(DAY(DezDom1)=1,IF(AND(YEAR(DezDom1+5)=AnoCalendário,MONTH(DezDom1+5)=12),DezDom1+5,""),IF(AND(YEAR(DezDom1+12)=AnoCalendário,MONTH(DezDom1+12)=12),DezDom1+12,""))</f>
        <v>47829</v>
      </c>
      <c r="W36" s="32">
        <f>IF(DAY(DezDom1)=1,IF(AND(YEAR(DezDom1+6)=AnoCalendário,MONTH(DezDom1+6)=12),DezDom1+6,""),IF(AND(YEAR(DezDom1+13)=AnoCalendário,MONTH(DezDom1+13)=12),DezDom1+13,""))</f>
        <v>47830</v>
      </c>
      <c r="X36" s="34">
        <f>IF(DAY(DezDom1)=1,IF(AND(YEAR(DezDom1+7)=AnoCalendário,MONTH(DezDom1+7)=12),DezDom1+7,""),IF(AND(YEAR(DezDom1+14)=AnoCalendário,MONTH(DezDom1+14)=12),DezDom1+14,""))</f>
        <v>47831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47769</v>
      </c>
      <c r="C37" s="32">
        <f>IF(DAY(OutDom1)=1,IF(AND(YEAR(OutDom1+9)=AnoCalendário,MONTH(OutDom1+9)=10),OutDom1+9,""),IF(AND(YEAR(OutDom1+16)=AnoCalendário,MONTH(OutDom1+16)=10),OutDom1+16,""))</f>
        <v>47770</v>
      </c>
      <c r="D37" s="32">
        <f>IF(DAY(OutDom1)=1,IF(AND(YEAR(OutDom1+10)=AnoCalendário,MONTH(OutDom1+10)=10),OutDom1+10,""),IF(AND(YEAR(OutDom1+17)=AnoCalendário,MONTH(OutDom1+17)=10),OutDom1+17,""))</f>
        <v>47771</v>
      </c>
      <c r="E37" s="32">
        <f>IF(DAY(OutDom1)=1,IF(AND(YEAR(OutDom1+11)=AnoCalendário,MONTH(OutDom1+11)=10),OutDom1+11,""),IF(AND(YEAR(OutDom1+18)=AnoCalendário,MONTH(OutDom1+18)=10),OutDom1+18,""))</f>
        <v>47772</v>
      </c>
      <c r="F37" s="32">
        <f>IF(DAY(OutDom1)=1,IF(AND(YEAR(OutDom1+12)=AnoCalendário,MONTH(OutDom1+12)=10),OutDom1+12,""),IF(AND(YEAR(OutDom1+19)=AnoCalendário,MONTH(OutDom1+19)=10),OutDom1+19,""))</f>
        <v>47773</v>
      </c>
      <c r="G37" s="32">
        <f>IF(DAY(OutDom1)=1,IF(AND(YEAR(OutDom1+13)=AnoCalendário,MONTH(OutDom1+13)=10),OutDom1+13,""),IF(AND(YEAR(OutDom1+20)=AnoCalendário,MONTH(OutDom1+20)=10),OutDom1+20,""))</f>
        <v>47774</v>
      </c>
      <c r="H37" s="34">
        <f>IF(DAY(OutDom1)=1,IF(AND(YEAR(OutDom1+14)=AnoCalendário,MONTH(OutDom1+14)=10),OutDom1+14,""),IF(AND(YEAR(OutDom1+21)=AnoCalendário,MONTH(OutDom1+21)=10),OutDom1+21,""))</f>
        <v>47775</v>
      </c>
      <c r="I37" s="28"/>
      <c r="J37" s="33">
        <f>IF(DAY(NovDom1)=1,IF(AND(YEAR(NovDom1+8)=AnoCalendário,MONTH(NovDom1+8)=11),NovDom1+8,""),IF(AND(YEAR(NovDom1+15)=AnoCalendário,MONTH(NovDom1+15)=11),NovDom1+15,""))</f>
        <v>47797</v>
      </c>
      <c r="K37" s="32">
        <f>IF(DAY(NovDom1)=1,IF(AND(YEAR(NovDom1+9)=AnoCalendário,MONTH(NovDom1+9)=11),NovDom1+9,""),IF(AND(YEAR(NovDom1+16)=AnoCalendário,MONTH(NovDom1+16)=11),NovDom1+16,""))</f>
        <v>47798</v>
      </c>
      <c r="L37" s="32">
        <f>IF(DAY(NovDom1)=1,IF(AND(YEAR(NovDom1+10)=AnoCalendário,MONTH(NovDom1+10)=11),NovDom1+10,""),IF(AND(YEAR(NovDom1+17)=AnoCalendário,MONTH(NovDom1+17)=11),NovDom1+17,""))</f>
        <v>47799</v>
      </c>
      <c r="M37" s="32">
        <f>IF(DAY(NovDom1)=1,IF(AND(YEAR(NovDom1+11)=AnoCalendário,MONTH(NovDom1+11)=11),NovDom1+11,""),IF(AND(YEAR(NovDom1+18)=AnoCalendário,MONTH(NovDom1+18)=11),NovDom1+18,""))</f>
        <v>47800</v>
      </c>
      <c r="N37" s="32">
        <f>IF(DAY(NovDom1)=1,IF(AND(YEAR(NovDom1+12)=AnoCalendário,MONTH(NovDom1+12)=11),NovDom1+12,""),IF(AND(YEAR(NovDom1+19)=AnoCalendário,MONTH(NovDom1+19)=11),NovDom1+19,""))</f>
        <v>47801</v>
      </c>
      <c r="O37" s="32">
        <f>IF(DAY(NovDom1)=1,IF(AND(YEAR(NovDom1+13)=AnoCalendário,MONTH(NovDom1+13)=11),NovDom1+13,""),IF(AND(YEAR(NovDom1+20)=AnoCalendário,MONTH(NovDom1+20)=11),NovDom1+20,""))</f>
        <v>47802</v>
      </c>
      <c r="P37" s="34">
        <f>IF(DAY(NovDom1)=1,IF(AND(YEAR(NovDom1+14)=AnoCalendário,MONTH(NovDom1+14)=11),NovDom1+14,""),IF(AND(YEAR(NovDom1+21)=AnoCalendário,MONTH(NovDom1+21)=11),NovDom1+21,""))</f>
        <v>47803</v>
      </c>
      <c r="R37" s="33">
        <f>IF(DAY(DezDom1)=1,IF(AND(YEAR(DezDom1+8)=AnoCalendário,MONTH(DezDom1+8)=12),DezDom1+8,""),IF(AND(YEAR(DezDom1+15)=AnoCalendário,MONTH(DezDom1+15)=12),DezDom1+15,""))</f>
        <v>47832</v>
      </c>
      <c r="S37" s="32">
        <f>IF(DAY(DezDom1)=1,IF(AND(YEAR(DezDom1+9)=AnoCalendário,MONTH(DezDom1+9)=12),DezDom1+9,""),IF(AND(YEAR(DezDom1+16)=AnoCalendário,MONTH(DezDom1+16)=12),DezDom1+16,""))</f>
        <v>47833</v>
      </c>
      <c r="T37" s="32">
        <f>IF(DAY(DezDom1)=1,IF(AND(YEAR(DezDom1+10)=AnoCalendário,MONTH(DezDom1+10)=12),DezDom1+10,""),IF(AND(YEAR(DezDom1+17)=AnoCalendário,MONTH(DezDom1+17)=12),DezDom1+17,""))</f>
        <v>47834</v>
      </c>
      <c r="U37" s="32">
        <f>IF(DAY(DezDom1)=1,IF(AND(YEAR(DezDom1+11)=AnoCalendário,MONTH(DezDom1+11)=12),DezDom1+11,""),IF(AND(YEAR(DezDom1+18)=AnoCalendário,MONTH(DezDom1+18)=12),DezDom1+18,""))</f>
        <v>47835</v>
      </c>
      <c r="V37" s="32">
        <f>IF(DAY(DezDom1)=1,IF(AND(YEAR(DezDom1+12)=AnoCalendário,MONTH(DezDom1+12)=12),DezDom1+12,""),IF(AND(YEAR(DezDom1+19)=AnoCalendário,MONTH(DezDom1+19)=12),DezDom1+19,""))</f>
        <v>47836</v>
      </c>
      <c r="W37" s="32">
        <f>IF(DAY(DezDom1)=1,IF(AND(YEAR(DezDom1+13)=AnoCalendário,MONTH(DezDom1+13)=12),DezDom1+13,""),IF(AND(YEAR(DezDom1+20)=AnoCalendário,MONTH(DezDom1+20)=12),DezDom1+20,""))</f>
        <v>47837</v>
      </c>
      <c r="X37" s="34">
        <f>IF(DAY(DezDom1)=1,IF(AND(YEAR(DezDom1+14)=AnoCalendário,MONTH(DezDom1+14)=12),DezDom1+14,""),IF(AND(YEAR(DezDom1+21)=AnoCalendário,MONTH(DezDom1+21)=12),DezDom1+21,""))</f>
        <v>47838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47776</v>
      </c>
      <c r="C38" s="32">
        <f>IF(DAY(OutDom1)=1,IF(AND(YEAR(OutDom1+16)=AnoCalendário,MONTH(OutDom1+16)=10),OutDom1+16,""),IF(AND(YEAR(OutDom1+23)=AnoCalendário,MONTH(OutDom1+23)=10),OutDom1+23,""))</f>
        <v>47777</v>
      </c>
      <c r="D38" s="32">
        <f>IF(DAY(OutDom1)=1,IF(AND(YEAR(OutDom1+17)=AnoCalendário,MONTH(OutDom1+17)=10),OutDom1+17,""),IF(AND(YEAR(OutDom1+24)=AnoCalendário,MONTH(OutDom1+24)=10),OutDom1+24,""))</f>
        <v>47778</v>
      </c>
      <c r="E38" s="32">
        <f>IF(DAY(OutDom1)=1,IF(AND(YEAR(OutDom1+18)=AnoCalendário,MONTH(OutDom1+18)=10),OutDom1+18,""),IF(AND(YEAR(OutDom1+25)=AnoCalendário,MONTH(OutDom1+25)=10),OutDom1+25,""))</f>
        <v>47779</v>
      </c>
      <c r="F38" s="32">
        <f>IF(DAY(OutDom1)=1,IF(AND(YEAR(OutDom1+19)=AnoCalendário,MONTH(OutDom1+19)=10),OutDom1+19,""),IF(AND(YEAR(OutDom1+26)=AnoCalendário,MONTH(OutDom1+26)=10),OutDom1+26,""))</f>
        <v>47780</v>
      </c>
      <c r="G38" s="32">
        <f>IF(DAY(OutDom1)=1,IF(AND(YEAR(OutDom1+20)=AnoCalendário,MONTH(OutDom1+20)=10),OutDom1+20,""),IF(AND(YEAR(OutDom1+27)=AnoCalendário,MONTH(OutDom1+27)=10),OutDom1+27,""))</f>
        <v>47781</v>
      </c>
      <c r="H38" s="34">
        <f>IF(DAY(OutDom1)=1,IF(AND(YEAR(OutDom1+21)=AnoCalendário,MONTH(OutDom1+21)=10),OutDom1+21,""),IF(AND(YEAR(OutDom1+28)=AnoCalendário,MONTH(OutDom1+28)=10),OutDom1+28,""))</f>
        <v>47782</v>
      </c>
      <c r="I38" s="28"/>
      <c r="J38" s="33">
        <f>IF(DAY(NovDom1)=1,IF(AND(YEAR(NovDom1+15)=AnoCalendário,MONTH(NovDom1+15)=11),NovDom1+15,""),IF(AND(YEAR(NovDom1+22)=AnoCalendário,MONTH(NovDom1+22)=11),NovDom1+22,""))</f>
        <v>47804</v>
      </c>
      <c r="K38" s="32">
        <f>IF(DAY(NovDom1)=1,IF(AND(YEAR(NovDom1+16)=AnoCalendário,MONTH(NovDom1+16)=11),NovDom1+16,""),IF(AND(YEAR(NovDom1+23)=AnoCalendário,MONTH(NovDom1+23)=11),NovDom1+23,""))</f>
        <v>47805</v>
      </c>
      <c r="L38" s="32">
        <f>IF(DAY(NovDom1)=1,IF(AND(YEAR(NovDom1+17)=AnoCalendário,MONTH(NovDom1+17)=11),NovDom1+17,""),IF(AND(YEAR(NovDom1+24)=AnoCalendário,MONTH(NovDom1+24)=11),NovDom1+24,""))</f>
        <v>47806</v>
      </c>
      <c r="M38" s="32">
        <f>IF(DAY(NovDom1)=1,IF(AND(YEAR(NovDom1+18)=AnoCalendário,MONTH(NovDom1+18)=11),NovDom1+18,""),IF(AND(YEAR(NovDom1+25)=AnoCalendário,MONTH(NovDom1+25)=11),NovDom1+25,""))</f>
        <v>47807</v>
      </c>
      <c r="N38" s="32">
        <f>IF(DAY(NovDom1)=1,IF(AND(YEAR(NovDom1+19)=AnoCalendário,MONTH(NovDom1+19)=11),NovDom1+19,""),IF(AND(YEAR(NovDom1+26)=AnoCalendário,MONTH(NovDom1+26)=11),NovDom1+26,""))</f>
        <v>47808</v>
      </c>
      <c r="O38" s="32">
        <f>IF(DAY(NovDom1)=1,IF(AND(YEAR(NovDom1+20)=AnoCalendário,MONTH(NovDom1+20)=11),NovDom1+20,""),IF(AND(YEAR(NovDom1+27)=AnoCalendário,MONTH(NovDom1+27)=11),NovDom1+27,""))</f>
        <v>47809</v>
      </c>
      <c r="P38" s="34">
        <f>IF(DAY(NovDom1)=1,IF(AND(YEAR(NovDom1+21)=AnoCalendário,MONTH(NovDom1+21)=11),NovDom1+21,""),IF(AND(YEAR(NovDom1+28)=AnoCalendário,MONTH(NovDom1+28)=11),NovDom1+28,""))</f>
        <v>47810</v>
      </c>
      <c r="R38" s="33">
        <f>IF(DAY(DezDom1)=1,IF(AND(YEAR(DezDom1+15)=AnoCalendário,MONTH(DezDom1+15)=12),DezDom1+15,""),IF(AND(YEAR(DezDom1+22)=AnoCalendário,MONTH(DezDom1+22)=12),DezDom1+22,""))</f>
        <v>47839</v>
      </c>
      <c r="S38" s="32">
        <f>IF(DAY(DezDom1)=1,IF(AND(YEAR(DezDom1+16)=AnoCalendário,MONTH(DezDom1+16)=12),DezDom1+16,""),IF(AND(YEAR(DezDom1+23)=AnoCalendário,MONTH(DezDom1+23)=12),DezDom1+23,""))</f>
        <v>47840</v>
      </c>
      <c r="T38" s="32">
        <f>IF(DAY(DezDom1)=1,IF(AND(YEAR(DezDom1+17)=AnoCalendário,MONTH(DezDom1+17)=12),DezDom1+17,""),IF(AND(YEAR(DezDom1+24)=AnoCalendário,MONTH(DezDom1+24)=12),DezDom1+24,""))</f>
        <v>47841</v>
      </c>
      <c r="U38" s="32">
        <f>IF(DAY(DezDom1)=1,IF(AND(YEAR(DezDom1+18)=AnoCalendário,MONTH(DezDom1+18)=12),DezDom1+18,""),IF(AND(YEAR(DezDom1+25)=AnoCalendário,MONTH(DezDom1+25)=12),DezDom1+25,""))</f>
        <v>47842</v>
      </c>
      <c r="V38" s="32">
        <f>IF(DAY(DezDom1)=1,IF(AND(YEAR(DezDom1+19)=AnoCalendário,MONTH(DezDom1+19)=12),DezDom1+19,""),IF(AND(YEAR(DezDom1+26)=AnoCalendário,MONTH(DezDom1+26)=12),DezDom1+26,""))</f>
        <v>47843</v>
      </c>
      <c r="W38" s="32">
        <f>IF(DAY(DezDom1)=1,IF(AND(YEAR(DezDom1+20)=AnoCalendário,MONTH(DezDom1+20)=12),DezDom1+20,""),IF(AND(YEAR(DezDom1+27)=AnoCalendário,MONTH(DezDom1+27)=12),DezDom1+27,""))</f>
        <v>47844</v>
      </c>
      <c r="X38" s="34">
        <f>IF(DAY(DezDom1)=1,IF(AND(YEAR(DezDom1+21)=AnoCalendário,MONTH(DezDom1+21)=12),DezDom1+21,""),IF(AND(YEAR(DezDom1+28)=AnoCalendário,MONTH(DezDom1+28)=12),DezDom1+28,""))</f>
        <v>47845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47783</v>
      </c>
      <c r="C39" s="32">
        <f>IF(DAY(OutDom1)=1,IF(AND(YEAR(OutDom1+23)=AnoCalendário,MONTH(OutDom1+23)=10),OutDom1+23,""),IF(AND(YEAR(OutDom1+30)=AnoCalendário,MONTH(OutDom1+30)=10),OutDom1+30,""))</f>
        <v>47784</v>
      </c>
      <c r="D39" s="32">
        <f>IF(DAY(OutDom1)=1,IF(AND(YEAR(OutDom1+24)=AnoCalendário,MONTH(OutDom1+24)=10),OutDom1+24,""),IF(AND(YEAR(OutDom1+31)=AnoCalendário,MONTH(OutDom1+31)=10),OutDom1+31,""))</f>
        <v>47785</v>
      </c>
      <c r="E39" s="32">
        <f>IF(DAY(OutDom1)=1,IF(AND(YEAR(OutDom1+25)=AnoCalendário,MONTH(OutDom1+25)=10),OutDom1+25,""),IF(AND(YEAR(OutDom1+32)=AnoCalendário,MONTH(OutDom1+32)=10),OutDom1+32,""))</f>
        <v>47786</v>
      </c>
      <c r="F39" s="32">
        <f>IF(DAY(OutDom1)=1,IF(AND(YEAR(OutDom1+26)=AnoCalendário,MONTH(OutDom1+26)=10),OutDom1+26,""),IF(AND(YEAR(OutDom1+33)=AnoCalendário,MONTH(OutDom1+33)=10),OutDom1+33,""))</f>
        <v>47787</v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47811</v>
      </c>
      <c r="K39" s="32">
        <f>IF(DAY(NovDom1)=1,IF(AND(YEAR(NovDom1+23)=AnoCalendário,MONTH(NovDom1+23)=11),NovDom1+23,""),IF(AND(YEAR(NovDom1+30)=AnoCalendário,MONTH(NovDom1+30)=11),NovDom1+30,""))</f>
        <v>47812</v>
      </c>
      <c r="L39" s="32">
        <f>IF(DAY(NovDom1)=1,IF(AND(YEAR(NovDom1+24)=AnoCalendário,MONTH(NovDom1+24)=11),NovDom1+24,""),IF(AND(YEAR(NovDom1+31)=AnoCalendário,MONTH(NovDom1+31)=11),NovDom1+31,""))</f>
        <v>47813</v>
      </c>
      <c r="M39" s="32">
        <f>IF(DAY(NovDom1)=1,IF(AND(YEAR(NovDom1+25)=AnoCalendário,MONTH(NovDom1+25)=11),NovDom1+25,""),IF(AND(YEAR(NovDom1+32)=AnoCalendário,MONTH(NovDom1+32)=11),NovDom1+32,""))</f>
        <v>47814</v>
      </c>
      <c r="N39" s="32">
        <f>IF(DAY(NovDom1)=1,IF(AND(YEAR(NovDom1+26)=AnoCalendário,MONTH(NovDom1+26)=11),NovDom1+26,""),IF(AND(YEAR(NovDom1+33)=AnoCalendário,MONTH(NovDom1+33)=11),NovDom1+33,""))</f>
        <v>47815</v>
      </c>
      <c r="O39" s="32">
        <f>IF(DAY(NovDom1)=1,IF(AND(YEAR(NovDom1+27)=AnoCalendário,MONTH(NovDom1+27)=11),NovDom1+27,""),IF(AND(YEAR(NovDom1+34)=AnoCalendário,MONTH(NovDom1+34)=11),NovDom1+34,""))</f>
        <v>47816</v>
      </c>
      <c r="P39" s="34">
        <f>IF(DAY(NovDom1)=1,IF(AND(YEAR(NovDom1+28)=AnoCalendário,MONTH(NovDom1+28)=11),NovDom1+28,""),IF(AND(YEAR(NovDom1+35)=AnoCalendário,MONTH(NovDom1+35)=11),NovDom1+35,""))</f>
        <v>47817</v>
      </c>
      <c r="R39" s="33">
        <f>IF(DAY(DezDom1)=1,IF(AND(YEAR(DezDom1+22)=AnoCalendário,MONTH(DezDom1+22)=12),DezDom1+22,""),IF(AND(YEAR(DezDom1+29)=AnoCalendário,MONTH(DezDom1+29)=12),DezDom1+29,""))</f>
        <v>47846</v>
      </c>
      <c r="S39" s="32">
        <f>IF(DAY(DezDom1)=1,IF(AND(YEAR(DezDom1+23)=AnoCalendário,MONTH(DezDom1+23)=12),DezDom1+23,""),IF(AND(YEAR(DezDom1+30)=AnoCalendário,MONTH(DezDom1+30)=12),DezDom1+30,""))</f>
        <v>47847</v>
      </c>
      <c r="T39" s="32">
        <f>IF(DAY(DezDom1)=1,IF(AND(YEAR(DezDom1+24)=AnoCalendário,MONTH(DezDom1+24)=12),DezDom1+24,""),IF(AND(YEAR(DezDom1+31)=AnoCalendário,MONTH(DezDom1+31)=12),DezDom1+31,""))</f>
        <v>47848</v>
      </c>
      <c r="U39" s="32" t="str">
        <f>IF(DAY(DezDom1)=1,IF(AND(YEAR(DezDom1+25)=AnoCalendário,MONTH(DezDom1+25)=12),DezDom1+25,""),IF(AND(YEAR(DezDom1+32)=AnoCalendário,MONTH(DezDom1+32)=12),DezDom1+32,""))</f>
        <v/>
      </c>
      <c r="V39" s="32" t="str">
        <f>IF(DAY(DezDom1)=1,IF(AND(YEAR(DezDom1+26)=AnoCalendário,MONTH(DezDom1+26)=12),DezDom1+26,""),IF(AND(YEAR(DezDom1+33)=AnoCalendário,MONTH(DezDom1+33)=12),DezDom1+33,""))</f>
        <v/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29" priority="1">
      <formula>LEN(TRIM(B8))&gt;0</formula>
    </cfRule>
  </conditionalFormatting>
  <conditionalFormatting sqref="J8:P13">
    <cfRule type="notContainsBlanks" dxfId="128" priority="2">
      <formula>LEN(TRIM(J8))&gt;0</formula>
    </cfRule>
  </conditionalFormatting>
  <conditionalFormatting sqref="R8:X13">
    <cfRule type="notContainsBlanks" dxfId="127" priority="3">
      <formula>LEN(TRIM(R8))&gt;0</formula>
    </cfRule>
  </conditionalFormatting>
  <conditionalFormatting sqref="B17:H22">
    <cfRule type="notContainsBlanks" dxfId="126" priority="4">
      <formula>LEN(TRIM(B17))&gt;0</formula>
    </cfRule>
  </conditionalFormatting>
  <conditionalFormatting sqref="J17:P22">
    <cfRule type="notContainsBlanks" dxfId="125" priority="5">
      <formula>LEN(TRIM(J17))&gt;0</formula>
    </cfRule>
  </conditionalFormatting>
  <conditionalFormatting sqref="R17:X22">
    <cfRule type="notContainsBlanks" dxfId="124" priority="6">
      <formula>LEN(TRIM(R17))&gt;0</formula>
    </cfRule>
  </conditionalFormatting>
  <conditionalFormatting sqref="R35:X40">
    <cfRule type="notContainsBlanks" dxfId="123" priority="12">
      <formula>LEN(TRIM(R35))&gt;0</formula>
    </cfRule>
  </conditionalFormatting>
  <conditionalFormatting sqref="B26:H31">
    <cfRule type="notContainsBlanks" dxfId="122" priority="7">
      <formula>LEN(TRIM(B26))&gt;0</formula>
    </cfRule>
  </conditionalFormatting>
  <conditionalFormatting sqref="J26:P31">
    <cfRule type="notContainsBlanks" dxfId="121" priority="8">
      <formula>LEN(TRIM(J26))&gt;0</formula>
    </cfRule>
  </conditionalFormatting>
  <conditionalFormatting sqref="R26:X31">
    <cfRule type="notContainsBlanks" dxfId="120" priority="9">
      <formula>LEN(TRIM(R26))&gt;0</formula>
    </cfRule>
  </conditionalFormatting>
  <conditionalFormatting sqref="B35:H40">
    <cfRule type="notContainsBlanks" dxfId="119" priority="10">
      <formula>LEN(TRIM(B35))&gt;0</formula>
    </cfRule>
  </conditionalFormatting>
  <conditionalFormatting sqref="J35:P40">
    <cfRule type="notContainsBlanks" dxfId="118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D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D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wsData"/>
  <dimension ref="B1:F702"/>
  <sheetViews>
    <sheetView showGridLines="0" zoomScaleNormal="100" workbookViewId="0">
      <pane ySplit="6" topLeftCell="A7" activePane="bottomLeft" state="frozen"/>
      <selection activeCell="B3" sqref="B3:F3"/>
      <selection pane="bottomLeft"/>
    </sheetView>
  </sheetViews>
  <sheetFormatPr defaultColWidth="9.140625" defaultRowHeight="18" customHeight="1" x14ac:dyDescent="0.25"/>
  <cols>
    <col min="1" max="1" width="1.7109375" style="5" customWidth="1"/>
    <col min="2" max="3" width="21.7109375" style="5" customWidth="1"/>
    <col min="4" max="4" width="16.28515625" style="6" customWidth="1"/>
    <col min="5" max="5" width="22.7109375" style="5" customWidth="1"/>
    <col min="6" max="6" width="1.7109375" style="5" customWidth="1"/>
    <col min="7" max="16384" width="9.140625" style="5"/>
  </cols>
  <sheetData>
    <row r="1" spans="2:6" ht="9" customHeight="1" x14ac:dyDescent="0.25">
      <c r="D1" s="29"/>
      <c r="F1" s="5" t="s">
        <v>20</v>
      </c>
    </row>
    <row r="2" spans="2:6" s="26" customFormat="1" ht="35.25" x14ac:dyDescent="0.25">
      <c r="B2" s="24" t="s">
        <v>21</v>
      </c>
      <c r="C2" s="25"/>
      <c r="D2" s="30"/>
      <c r="E2" s="25"/>
    </row>
    <row r="3" spans="2:6" ht="18" customHeight="1" x14ac:dyDescent="0.25">
      <c r="B3" s="7" t="s">
        <v>22</v>
      </c>
      <c r="D3" s="29"/>
    </row>
    <row r="4" spans="2:6" ht="18" customHeight="1" x14ac:dyDescent="0.25">
      <c r="B4" s="7" t="s">
        <v>23</v>
      </c>
      <c r="D4" s="29"/>
    </row>
    <row r="5" spans="2:6" ht="18" customHeight="1" x14ac:dyDescent="0.25">
      <c r="D5" s="29"/>
    </row>
    <row r="6" spans="2:6" ht="30.75" customHeight="1" x14ac:dyDescent="0.25">
      <c r="B6" s="38" t="s">
        <v>24</v>
      </c>
      <c r="C6" s="39" t="s">
        <v>25</v>
      </c>
      <c r="D6" s="31" t="s">
        <v>26</v>
      </c>
      <c r="E6" s="41" t="s">
        <v>27</v>
      </c>
    </row>
    <row r="7" spans="2:6" ht="18" customHeight="1" x14ac:dyDescent="0.25">
      <c r="B7" s="40">
        <v>42740.824305555558</v>
      </c>
      <c r="C7" s="40">
        <f>Tabela_Dados_Lua[[#This Row],[Data/Hora (UTC)*]]-7/24</f>
        <v>42740.532638888893</v>
      </c>
      <c r="D7" s="29">
        <f>INT(Tabela_Dados_Lua[[#This Row],[Hora Ajustada1]])</f>
        <v>42740</v>
      </c>
      <c r="E7" s="42" t="s">
        <v>28</v>
      </c>
    </row>
    <row r="8" spans="2:6" ht="18" customHeight="1" x14ac:dyDescent="0.25">
      <c r="B8" s="40">
        <v>42747.481944444444</v>
      </c>
      <c r="C8" s="40">
        <f>Tabela_Dados_Lua[[#This Row],[Data/Hora (UTC)*]]-7/24</f>
        <v>42747.19027777778</v>
      </c>
      <c r="D8" s="29">
        <f>INT(Tabela_Dados_Lua[[#This Row],[Hora Ajustada1]])</f>
        <v>42747</v>
      </c>
      <c r="E8" s="42" t="s">
        <v>29</v>
      </c>
    </row>
    <row r="9" spans="2:6" ht="18" customHeight="1" x14ac:dyDescent="0.25">
      <c r="B9" s="40">
        <v>42754.925694444442</v>
      </c>
      <c r="C9" s="40">
        <f>Tabela_Dados_Lua[[#This Row],[Data/Hora (UTC)*]]-7/24</f>
        <v>42754.634027777778</v>
      </c>
      <c r="D9" s="29">
        <f>INT(Tabela_Dados_Lua[[#This Row],[Hora Ajustada1]])</f>
        <v>42754</v>
      </c>
      <c r="E9" s="42" t="s">
        <v>30</v>
      </c>
    </row>
    <row r="10" spans="2:6" ht="18" customHeight="1" x14ac:dyDescent="0.25">
      <c r="B10" s="40">
        <v>42763.004861111112</v>
      </c>
      <c r="C10" s="40">
        <f>Tabela_Dados_Lua[[#This Row],[Data/Hora (UTC)*]]-7/24</f>
        <v>42762.713194444448</v>
      </c>
      <c r="D10" s="29">
        <f>INT(Tabela_Dados_Lua[[#This Row],[Hora Ajustada1]])</f>
        <v>42762</v>
      </c>
      <c r="E10" s="42" t="s">
        <v>31</v>
      </c>
    </row>
    <row r="11" spans="2:6" ht="18" customHeight="1" x14ac:dyDescent="0.25">
      <c r="B11" s="40">
        <v>42770.179861111108</v>
      </c>
      <c r="C11" s="40">
        <f>Tabela_Dados_Lua[[#This Row],[Data/Hora (UTC)*]]-7/24</f>
        <v>42769.888194444444</v>
      </c>
      <c r="D11" s="29">
        <f>INT(Tabela_Dados_Lua[[#This Row],[Hora Ajustada1]])</f>
        <v>42769</v>
      </c>
      <c r="E11" s="42" t="s">
        <v>28</v>
      </c>
    </row>
    <row r="12" spans="2:6" ht="18" customHeight="1" x14ac:dyDescent="0.25">
      <c r="B12" s="40">
        <v>42777.022916666669</v>
      </c>
      <c r="C12" s="40">
        <f>Tabela_Dados_Lua[[#This Row],[Data/Hora (UTC)*]]-7/24</f>
        <v>42776.731250000004</v>
      </c>
      <c r="D12" s="29">
        <f>INT(Tabela_Dados_Lua[[#This Row],[Hora Ajustada1]])</f>
        <v>42776</v>
      </c>
      <c r="E12" s="42" t="s">
        <v>29</v>
      </c>
    </row>
    <row r="13" spans="2:6" ht="18" customHeight="1" x14ac:dyDescent="0.25">
      <c r="B13" s="40">
        <v>42784.814583333333</v>
      </c>
      <c r="C13" s="40">
        <f>Tabela_Dados_Lua[[#This Row],[Data/Hora (UTC)*]]-7/24</f>
        <v>42784.522916666669</v>
      </c>
      <c r="D13" s="29">
        <f>INT(Tabela_Dados_Lua[[#This Row],[Hora Ajustada1]])</f>
        <v>42784</v>
      </c>
      <c r="E13" s="42" t="s">
        <v>30</v>
      </c>
    </row>
    <row r="14" spans="2:6" ht="18" customHeight="1" x14ac:dyDescent="0.25">
      <c r="B14" s="40">
        <v>42792.623611111114</v>
      </c>
      <c r="C14" s="40">
        <f>Tabela_Dados_Lua[[#This Row],[Data/Hora (UTC)*]]-7/24</f>
        <v>42792.33194444445</v>
      </c>
      <c r="D14" s="29">
        <f>INT(Tabela_Dados_Lua[[#This Row],[Hora Ajustada1]])</f>
        <v>42792</v>
      </c>
      <c r="E14" s="42" t="s">
        <v>31</v>
      </c>
    </row>
    <row r="15" spans="2:6" ht="18" customHeight="1" x14ac:dyDescent="0.25">
      <c r="B15" s="40">
        <v>42799.480555555558</v>
      </c>
      <c r="C15" s="40">
        <f>Tabela_Dados_Lua[[#This Row],[Data/Hora (UTC)*]]-7/24</f>
        <v>42799.188888888893</v>
      </c>
      <c r="D15" s="29">
        <f>INT(Tabela_Dados_Lua[[#This Row],[Hora Ajustada1]])</f>
        <v>42799</v>
      </c>
      <c r="E15" s="42" t="s">
        <v>28</v>
      </c>
    </row>
    <row r="16" spans="2:6" ht="18" customHeight="1" x14ac:dyDescent="0.25">
      <c r="B16" s="40">
        <v>42806.620833333334</v>
      </c>
      <c r="C16" s="40">
        <f>Tabela_Dados_Lua[[#This Row],[Data/Hora (UTC)*]]-7/24</f>
        <v>42806.32916666667</v>
      </c>
      <c r="D16" s="29">
        <f>INT(Tabela_Dados_Lua[[#This Row],[Hora Ajustada1]])</f>
        <v>42806</v>
      </c>
      <c r="E16" s="42" t="s">
        <v>29</v>
      </c>
    </row>
    <row r="17" spans="2:5" ht="18" customHeight="1" x14ac:dyDescent="0.25">
      <c r="B17" s="40">
        <v>42814.665277777778</v>
      </c>
      <c r="C17" s="40">
        <f>Tabela_Dados_Lua[[#This Row],[Data/Hora (UTC)*]]-7/24</f>
        <v>42814.373611111114</v>
      </c>
      <c r="D17" s="29">
        <f>INT(Tabela_Dados_Lua[[#This Row],[Hora Ajustada1]])</f>
        <v>42814</v>
      </c>
      <c r="E17" s="42" t="s">
        <v>30</v>
      </c>
    </row>
    <row r="18" spans="2:5" ht="18" customHeight="1" x14ac:dyDescent="0.25">
      <c r="B18" s="40">
        <v>42822.122916666667</v>
      </c>
      <c r="C18" s="40">
        <f>Tabela_Dados_Lua[[#This Row],[Data/Hora (UTC)*]]-7/24</f>
        <v>42821.831250000003</v>
      </c>
      <c r="D18" s="29">
        <f>INT(Tabela_Dados_Lua[[#This Row],[Hora Ajustada1]])</f>
        <v>42821</v>
      </c>
      <c r="E18" s="42" t="s">
        <v>31</v>
      </c>
    </row>
    <row r="19" spans="2:5" ht="18" customHeight="1" x14ac:dyDescent="0.25">
      <c r="B19" s="40">
        <v>42828.777083333334</v>
      </c>
      <c r="C19" s="40">
        <f>Tabela_Dados_Lua[[#This Row],[Data/Hora (UTC)*]]-7/24</f>
        <v>42828.48541666667</v>
      </c>
      <c r="D19" s="29">
        <f>INT(Tabela_Dados_Lua[[#This Row],[Hora Ajustada1]])</f>
        <v>42828</v>
      </c>
      <c r="E19" s="42" t="s">
        <v>28</v>
      </c>
    </row>
    <row r="20" spans="2:5" ht="18" customHeight="1" x14ac:dyDescent="0.25">
      <c r="B20" s="40">
        <v>42836.255555555559</v>
      </c>
      <c r="C20" s="40">
        <f>Tabela_Dados_Lua[[#This Row],[Data/Hora (UTC)*]]-7/24</f>
        <v>42835.963888888895</v>
      </c>
      <c r="D20" s="29">
        <f>INT(Tabela_Dados_Lua[[#This Row],[Hora Ajustada1]])</f>
        <v>42835</v>
      </c>
      <c r="E20" s="42" t="s">
        <v>29</v>
      </c>
    </row>
    <row r="21" spans="2:5" ht="18" customHeight="1" x14ac:dyDescent="0.25">
      <c r="B21" s="40">
        <v>42844.414583333331</v>
      </c>
      <c r="C21" s="40">
        <f>Tabela_Dados_Lua[[#This Row],[Data/Hora (UTC)*]]-7/24</f>
        <v>42844.122916666667</v>
      </c>
      <c r="D21" s="29">
        <f>INT(Tabela_Dados_Lua[[#This Row],[Hora Ajustada1]])</f>
        <v>42844</v>
      </c>
      <c r="E21" s="42" t="s">
        <v>30</v>
      </c>
    </row>
    <row r="22" spans="2:5" ht="18" customHeight="1" x14ac:dyDescent="0.25">
      <c r="B22" s="40">
        <v>42851.511111111111</v>
      </c>
      <c r="C22" s="40">
        <f>Tabela_Dados_Lua[[#This Row],[Data/Hora (UTC)*]]-7/24</f>
        <v>42851.219444444447</v>
      </c>
      <c r="D22" s="29">
        <f>INT(Tabela_Dados_Lua[[#This Row],[Hora Ajustada1]])</f>
        <v>42851</v>
      </c>
      <c r="E22" s="42" t="s">
        <v>31</v>
      </c>
    </row>
    <row r="23" spans="2:5" ht="18" customHeight="1" x14ac:dyDescent="0.25">
      <c r="B23" s="40">
        <v>42858.115972222222</v>
      </c>
      <c r="C23" s="40">
        <f>Tabela_Dados_Lua[[#This Row],[Data/Hora (UTC)*]]-7/24</f>
        <v>42857.824305555558</v>
      </c>
      <c r="D23" s="29">
        <f>INT(Tabela_Dados_Lua[[#This Row],[Hora Ajustada1]])</f>
        <v>42857</v>
      </c>
      <c r="E23" s="42" t="s">
        <v>28</v>
      </c>
    </row>
    <row r="24" spans="2:5" ht="18" customHeight="1" x14ac:dyDescent="0.25">
      <c r="B24" s="40">
        <v>42865.904166666667</v>
      </c>
      <c r="C24" s="40">
        <f>Tabela_Dados_Lua[[#This Row],[Data/Hora (UTC)*]]-7/24</f>
        <v>42865.612500000003</v>
      </c>
      <c r="D24" s="29">
        <f>INT(Tabela_Dados_Lua[[#This Row],[Hora Ajustada1]])</f>
        <v>42865</v>
      </c>
      <c r="E24" s="42" t="s">
        <v>29</v>
      </c>
    </row>
    <row r="25" spans="2:5" ht="18" customHeight="1" x14ac:dyDescent="0.25">
      <c r="B25" s="40">
        <v>42874.022916666669</v>
      </c>
      <c r="C25" s="40">
        <f>Tabela_Dados_Lua[[#This Row],[Data/Hora (UTC)*]]-7/24</f>
        <v>42873.731250000004</v>
      </c>
      <c r="D25" s="29">
        <f>INT(Tabela_Dados_Lua[[#This Row],[Hora Ajustada1]])</f>
        <v>42873</v>
      </c>
      <c r="E25" s="42" t="s">
        <v>30</v>
      </c>
    </row>
    <row r="26" spans="2:5" ht="18" customHeight="1" x14ac:dyDescent="0.25">
      <c r="B26" s="40">
        <v>42880.822222222225</v>
      </c>
      <c r="C26" s="40">
        <f>Tabela_Dados_Lua[[#This Row],[Data/Hora (UTC)*]]-7/24</f>
        <v>42880.530555555561</v>
      </c>
      <c r="D26" s="29">
        <f>INT(Tabela_Dados_Lua[[#This Row],[Hora Ajustada1]])</f>
        <v>42880</v>
      </c>
      <c r="E26" s="42" t="s">
        <v>31</v>
      </c>
    </row>
    <row r="27" spans="2:5" ht="18" customHeight="1" x14ac:dyDescent="0.25">
      <c r="B27" s="40">
        <v>42887.529166666667</v>
      </c>
      <c r="C27" s="40">
        <f>Tabela_Dados_Lua[[#This Row],[Data/Hora (UTC)*]]-7/24</f>
        <v>42887.237500000003</v>
      </c>
      <c r="D27" s="29">
        <f>INT(Tabela_Dados_Lua[[#This Row],[Hora Ajustada1]])</f>
        <v>42887</v>
      </c>
      <c r="E27" s="42" t="s">
        <v>28</v>
      </c>
    </row>
    <row r="28" spans="2:5" ht="18" customHeight="1" x14ac:dyDescent="0.25">
      <c r="B28" s="40">
        <v>42895.548611111109</v>
      </c>
      <c r="C28" s="40">
        <f>Tabela_Dados_Lua[[#This Row],[Data/Hora (UTC)*]]-7/24</f>
        <v>42895.256944444445</v>
      </c>
      <c r="D28" s="29">
        <f>INT(Tabela_Dados_Lua[[#This Row],[Hora Ajustada1]])</f>
        <v>42895</v>
      </c>
      <c r="E28" s="42" t="s">
        <v>29</v>
      </c>
    </row>
    <row r="29" spans="2:5" ht="18" customHeight="1" x14ac:dyDescent="0.25">
      <c r="B29" s="40">
        <v>42903.481249999997</v>
      </c>
      <c r="C29" s="40">
        <f>Tabela_Dados_Lua[[#This Row],[Data/Hora (UTC)*]]-7/24</f>
        <v>42903.189583333333</v>
      </c>
      <c r="D29" s="29">
        <f>INT(Tabela_Dados_Lua[[#This Row],[Hora Ajustada1]])</f>
        <v>42903</v>
      </c>
      <c r="E29" s="42" t="s">
        <v>30</v>
      </c>
    </row>
    <row r="30" spans="2:5" ht="18" customHeight="1" x14ac:dyDescent="0.25">
      <c r="B30" s="40">
        <v>42910.104861111111</v>
      </c>
      <c r="C30" s="40">
        <f>Tabela_Dados_Lua[[#This Row],[Data/Hora (UTC)*]]-7/24</f>
        <v>42909.813194444447</v>
      </c>
      <c r="D30" s="29">
        <f>INT(Tabela_Dados_Lua[[#This Row],[Hora Ajustada1]])</f>
        <v>42909</v>
      </c>
      <c r="E30" s="42" t="s">
        <v>31</v>
      </c>
    </row>
    <row r="31" spans="2:5" ht="18" customHeight="1" x14ac:dyDescent="0.25">
      <c r="B31" s="40">
        <v>42917.035416666666</v>
      </c>
      <c r="C31" s="40">
        <f>Tabela_Dados_Lua[[#This Row],[Data/Hora (UTC)*]]-7/24</f>
        <v>42916.743750000001</v>
      </c>
      <c r="D31" s="29">
        <f>INT(Tabela_Dados_Lua[[#This Row],[Hora Ajustada1]])</f>
        <v>42916</v>
      </c>
      <c r="E31" s="42" t="s">
        <v>28</v>
      </c>
    </row>
    <row r="32" spans="2:5" ht="18" customHeight="1" x14ac:dyDescent="0.25">
      <c r="B32" s="40">
        <v>42925.171527777777</v>
      </c>
      <c r="C32" s="40">
        <f>Tabela_Dados_Lua[[#This Row],[Data/Hora (UTC)*]]-7/24</f>
        <v>42924.879861111112</v>
      </c>
      <c r="D32" s="29">
        <f>INT(Tabela_Dados_Lua[[#This Row],[Hora Ajustada1]])</f>
        <v>42924</v>
      </c>
      <c r="E32" s="42" t="s">
        <v>29</v>
      </c>
    </row>
    <row r="33" spans="2:5" ht="18" customHeight="1" x14ac:dyDescent="0.25">
      <c r="B33" s="40">
        <v>42932.80972222222</v>
      </c>
      <c r="C33" s="40">
        <f>Tabela_Dados_Lua[[#This Row],[Data/Hora (UTC)*]]-7/24</f>
        <v>42932.518055555556</v>
      </c>
      <c r="D33" s="29">
        <f>INT(Tabela_Dados_Lua[[#This Row],[Hora Ajustada1]])</f>
        <v>42932</v>
      </c>
      <c r="E33" s="42" t="s">
        <v>30</v>
      </c>
    </row>
    <row r="34" spans="2:5" ht="18" customHeight="1" x14ac:dyDescent="0.25">
      <c r="B34" s="40">
        <v>42939.406944444447</v>
      </c>
      <c r="C34" s="40">
        <f>Tabela_Dados_Lua[[#This Row],[Data/Hora (UTC)*]]-7/24</f>
        <v>42939.115277777782</v>
      </c>
      <c r="D34" s="29">
        <f>INT(Tabela_Dados_Lua[[#This Row],[Hora Ajustada1]])</f>
        <v>42939</v>
      </c>
      <c r="E34" s="42" t="s">
        <v>31</v>
      </c>
    </row>
    <row r="35" spans="2:5" ht="18" customHeight="1" x14ac:dyDescent="0.25">
      <c r="B35" s="40">
        <v>42946.640972222223</v>
      </c>
      <c r="C35" s="40">
        <f>Tabela_Dados_Lua[[#This Row],[Data/Hora (UTC)*]]-7/24</f>
        <v>42946.349305555559</v>
      </c>
      <c r="D35" s="29">
        <f>INT(Tabela_Dados_Lua[[#This Row],[Hora Ajustada1]])</f>
        <v>42946</v>
      </c>
      <c r="E35" s="42" t="s">
        <v>28</v>
      </c>
    </row>
    <row r="36" spans="2:5" ht="18" customHeight="1" x14ac:dyDescent="0.25">
      <c r="B36" s="40">
        <v>42954.757638888892</v>
      </c>
      <c r="C36" s="40">
        <f>Tabela_Dados_Lua[[#This Row],[Data/Hora (UTC)*]]-7/24</f>
        <v>42954.465972222228</v>
      </c>
      <c r="D36" s="29">
        <f>INT(Tabela_Dados_Lua[[#This Row],[Hora Ajustada1]])</f>
        <v>42954</v>
      </c>
      <c r="E36" s="42" t="s">
        <v>29</v>
      </c>
    </row>
    <row r="37" spans="2:5" ht="18" customHeight="1" x14ac:dyDescent="0.25">
      <c r="B37" s="40">
        <v>42962.052083333336</v>
      </c>
      <c r="C37" s="40">
        <f>Tabela_Dados_Lua[[#This Row],[Data/Hora (UTC)*]]-7/24</f>
        <v>42961.760416666672</v>
      </c>
      <c r="D37" s="29">
        <f>INT(Tabela_Dados_Lua[[#This Row],[Hora Ajustada1]])</f>
        <v>42961</v>
      </c>
      <c r="E37" s="42" t="s">
        <v>30</v>
      </c>
    </row>
    <row r="38" spans="2:5" ht="18" customHeight="1" x14ac:dyDescent="0.25">
      <c r="B38" s="40">
        <v>42968.770833333336</v>
      </c>
      <c r="C38" s="40">
        <f>Tabela_Dados_Lua[[#This Row],[Data/Hora (UTC)*]]-7/24</f>
        <v>42968.479166666672</v>
      </c>
      <c r="D38" s="29">
        <f>INT(Tabela_Dados_Lua[[#This Row],[Hora Ajustada1]])</f>
        <v>42968</v>
      </c>
      <c r="E38" s="42" t="s">
        <v>31</v>
      </c>
    </row>
    <row r="39" spans="2:5" ht="18" customHeight="1" x14ac:dyDescent="0.25">
      <c r="B39" s="40">
        <v>42976.342361111114</v>
      </c>
      <c r="C39" s="40">
        <f>Tabela_Dados_Lua[[#This Row],[Data/Hora (UTC)*]]-7/24</f>
        <v>42976.05069444445</v>
      </c>
      <c r="D39" s="29">
        <f>INT(Tabela_Dados_Lua[[#This Row],[Hora Ajustada1]])</f>
        <v>42976</v>
      </c>
      <c r="E39" s="42" t="s">
        <v>28</v>
      </c>
    </row>
    <row r="40" spans="2:5" ht="18" customHeight="1" x14ac:dyDescent="0.25">
      <c r="B40" s="40">
        <v>42984.293749999997</v>
      </c>
      <c r="C40" s="40">
        <f>Tabela_Dados_Lua[[#This Row],[Data/Hora (UTC)*]]-7/24</f>
        <v>42984.002083333333</v>
      </c>
      <c r="D40" s="29">
        <f>INT(Tabela_Dados_Lua[[#This Row],[Hora Ajustada1]])</f>
        <v>42984</v>
      </c>
      <c r="E40" s="42" t="s">
        <v>29</v>
      </c>
    </row>
    <row r="41" spans="2:5" ht="18" customHeight="1" x14ac:dyDescent="0.25">
      <c r="B41" s="40">
        <v>42991.267361111109</v>
      </c>
      <c r="C41" s="40">
        <f>Tabela_Dados_Lua[[#This Row],[Data/Hora (UTC)*]]-7/24</f>
        <v>42990.975694444445</v>
      </c>
      <c r="D41" s="29">
        <f>INT(Tabela_Dados_Lua[[#This Row],[Hora Ajustada1]])</f>
        <v>42990</v>
      </c>
      <c r="E41" s="42" t="s">
        <v>30</v>
      </c>
    </row>
    <row r="42" spans="2:5" ht="18" customHeight="1" x14ac:dyDescent="0.25">
      <c r="B42" s="40">
        <v>42998.229166666664</v>
      </c>
      <c r="C42" s="40">
        <f>Tabela_Dados_Lua[[#This Row],[Data/Hora (UTC)*]]-7/24</f>
        <v>42997.9375</v>
      </c>
      <c r="D42" s="29">
        <f>INT(Tabela_Dados_Lua[[#This Row],[Hora Ajustada1]])</f>
        <v>42997</v>
      </c>
      <c r="E42" s="42" t="s">
        <v>31</v>
      </c>
    </row>
    <row r="43" spans="2:5" ht="18" customHeight="1" x14ac:dyDescent="0.25">
      <c r="B43" s="40">
        <v>43006.120138888888</v>
      </c>
      <c r="C43" s="40">
        <f>Tabela_Dados_Lua[[#This Row],[Data/Hora (UTC)*]]-7/24</f>
        <v>43005.828472222223</v>
      </c>
      <c r="D43" s="29">
        <f>INT(Tabela_Dados_Lua[[#This Row],[Hora Ajustada1]])</f>
        <v>43005</v>
      </c>
      <c r="E43" s="42" t="s">
        <v>28</v>
      </c>
    </row>
    <row r="44" spans="2:5" ht="18" customHeight="1" x14ac:dyDescent="0.25">
      <c r="B44" s="40">
        <v>43013.777777777781</v>
      </c>
      <c r="C44" s="40">
        <f>Tabela_Dados_Lua[[#This Row],[Data/Hora (UTC)*]]-7/24</f>
        <v>43013.486111111117</v>
      </c>
      <c r="D44" s="29">
        <f>INT(Tabela_Dados_Lua[[#This Row],[Hora Ajustada1]])</f>
        <v>43013</v>
      </c>
      <c r="E44" s="42" t="s">
        <v>29</v>
      </c>
    </row>
    <row r="45" spans="2:5" ht="18" customHeight="1" x14ac:dyDescent="0.25">
      <c r="B45" s="40">
        <v>43020.517361111109</v>
      </c>
      <c r="C45" s="40">
        <f>Tabela_Dados_Lua[[#This Row],[Data/Hora (UTC)*]]-7/24</f>
        <v>43020.225694444445</v>
      </c>
      <c r="D45" s="29">
        <f>INT(Tabela_Dados_Lua[[#This Row],[Hora Ajustada1]])</f>
        <v>43020</v>
      </c>
      <c r="E45" s="42" t="s">
        <v>30</v>
      </c>
    </row>
    <row r="46" spans="2:5" ht="18" customHeight="1" x14ac:dyDescent="0.25">
      <c r="B46" s="40">
        <v>43027.8</v>
      </c>
      <c r="C46" s="40">
        <f>Tabela_Dados_Lua[[#This Row],[Data/Hora (UTC)*]]-7/24</f>
        <v>43027.508333333339</v>
      </c>
      <c r="D46" s="29">
        <f>INT(Tabela_Dados_Lua[[#This Row],[Hora Ajustada1]])</f>
        <v>43027</v>
      </c>
      <c r="E46" s="42" t="s">
        <v>31</v>
      </c>
    </row>
    <row r="47" spans="2:5" ht="18" customHeight="1" x14ac:dyDescent="0.25">
      <c r="B47" s="40">
        <v>43035.931944444441</v>
      </c>
      <c r="C47" s="40">
        <f>Tabela_Dados_Lua[[#This Row],[Data/Hora (UTC)*]]-7/24</f>
        <v>43035.640277777777</v>
      </c>
      <c r="D47" s="29">
        <f>INT(Tabela_Dados_Lua[[#This Row],[Hora Ajustada1]])</f>
        <v>43035</v>
      </c>
      <c r="E47" s="42" t="s">
        <v>28</v>
      </c>
    </row>
    <row r="48" spans="2:5" ht="18" customHeight="1" x14ac:dyDescent="0.25">
      <c r="B48" s="40">
        <v>43043.224305555559</v>
      </c>
      <c r="C48" s="40">
        <f>Tabela_Dados_Lua[[#This Row],[Data/Hora (UTC)*]]-7/24</f>
        <v>43042.932638888895</v>
      </c>
      <c r="D48" s="29">
        <f>INT(Tabela_Dados_Lua[[#This Row],[Hora Ajustada1]])</f>
        <v>43042</v>
      </c>
      <c r="E48" s="42" t="s">
        <v>29</v>
      </c>
    </row>
    <row r="49" spans="2:5" ht="18" customHeight="1" x14ac:dyDescent="0.25">
      <c r="B49" s="40">
        <v>43049.85833333333</v>
      </c>
      <c r="C49" s="40">
        <f>Tabela_Dados_Lua[[#This Row],[Data/Hora (UTC)*]]-7/24</f>
        <v>43049.566666666666</v>
      </c>
      <c r="D49" s="29">
        <f>INT(Tabela_Dados_Lua[[#This Row],[Hora Ajustada1]])</f>
        <v>43049</v>
      </c>
      <c r="E49" s="42" t="s">
        <v>30</v>
      </c>
    </row>
    <row r="50" spans="2:5" ht="18" customHeight="1" x14ac:dyDescent="0.25">
      <c r="B50" s="40">
        <v>43057.487500000003</v>
      </c>
      <c r="C50" s="40">
        <f>Tabela_Dados_Lua[[#This Row],[Data/Hora (UTC)*]]-7/24</f>
        <v>43057.195833333339</v>
      </c>
      <c r="D50" s="29">
        <f>INT(Tabela_Dados_Lua[[#This Row],[Hora Ajustada1]])</f>
        <v>43057</v>
      </c>
      <c r="E50" s="42" t="s">
        <v>31</v>
      </c>
    </row>
    <row r="51" spans="2:5" ht="18" customHeight="1" x14ac:dyDescent="0.25">
      <c r="B51" s="40">
        <v>43065.710416666669</v>
      </c>
      <c r="C51" s="40">
        <f>Tabela_Dados_Lua[[#This Row],[Data/Hora (UTC)*]]-7/24</f>
        <v>43065.418750000004</v>
      </c>
      <c r="D51" s="29">
        <f>INT(Tabela_Dados_Lua[[#This Row],[Hora Ajustada1]])</f>
        <v>43065</v>
      </c>
      <c r="E51" s="42" t="s">
        <v>28</v>
      </c>
    </row>
    <row r="52" spans="2:5" ht="18" customHeight="1" x14ac:dyDescent="0.25">
      <c r="B52" s="40">
        <v>43072.657638888886</v>
      </c>
      <c r="C52" s="40">
        <f>Tabela_Dados_Lua[[#This Row],[Data/Hora (UTC)*]]-7/24</f>
        <v>43072.365972222222</v>
      </c>
      <c r="D52" s="29">
        <f>INT(Tabela_Dados_Lua[[#This Row],[Hora Ajustada1]])</f>
        <v>43072</v>
      </c>
      <c r="E52" s="42" t="s">
        <v>29</v>
      </c>
    </row>
    <row r="53" spans="2:5" ht="18" customHeight="1" x14ac:dyDescent="0.25">
      <c r="B53" s="40">
        <v>43079.32708333333</v>
      </c>
      <c r="C53" s="40">
        <f>Tabela_Dados_Lua[[#This Row],[Data/Hora (UTC)*]]-7/24</f>
        <v>43079.035416666666</v>
      </c>
      <c r="D53" s="29">
        <f>INT(Tabela_Dados_Lua[[#This Row],[Hora Ajustada1]])</f>
        <v>43079</v>
      </c>
      <c r="E53" s="42" t="s">
        <v>30</v>
      </c>
    </row>
    <row r="54" spans="2:5" ht="18" customHeight="1" x14ac:dyDescent="0.25">
      <c r="B54" s="40">
        <v>43087.270833333336</v>
      </c>
      <c r="C54" s="40">
        <f>Tabela_Dados_Lua[[#This Row],[Data/Hora (UTC)*]]-7/24</f>
        <v>43086.979166666672</v>
      </c>
      <c r="D54" s="29">
        <f>INT(Tabela_Dados_Lua[[#This Row],[Hora Ajustada1]])</f>
        <v>43086</v>
      </c>
      <c r="E54" s="42" t="s">
        <v>31</v>
      </c>
    </row>
    <row r="55" spans="2:5" ht="18" customHeight="1" x14ac:dyDescent="0.25">
      <c r="B55" s="40">
        <v>43095.388888888891</v>
      </c>
      <c r="C55" s="40">
        <f>Tabela_Dados_Lua[[#This Row],[Data/Hora (UTC)*]]-7/24</f>
        <v>43095.097222222226</v>
      </c>
      <c r="D55" s="29">
        <f>INT(Tabela_Dados_Lua[[#This Row],[Hora Ajustada1]])</f>
        <v>43095</v>
      </c>
      <c r="E55" s="42" t="s">
        <v>28</v>
      </c>
    </row>
    <row r="56" spans="2:5" ht="18" customHeight="1" x14ac:dyDescent="0.25">
      <c r="B56" s="40">
        <v>43102.1</v>
      </c>
      <c r="C56" s="40">
        <f>Tabela_Dados_Lua[[#This Row],[Data/Hora (UTC)*]]-7/24</f>
        <v>43101.808333333334</v>
      </c>
      <c r="D56" s="29">
        <f>INT(Tabela_Dados_Lua[[#This Row],[Hora Ajustada1]])</f>
        <v>43101</v>
      </c>
      <c r="E56" s="42" t="s">
        <v>29</v>
      </c>
    </row>
    <row r="57" spans="2:5" ht="18" customHeight="1" x14ac:dyDescent="0.25">
      <c r="B57" s="40">
        <v>43108.934027777781</v>
      </c>
      <c r="C57" s="40">
        <f>Tabela_Dados_Lua[[#This Row],[Data/Hora (UTC)*]]-7/24</f>
        <v>43108.642361111117</v>
      </c>
      <c r="D57" s="29">
        <f>INT(Tabela_Dados_Lua[[#This Row],[Hora Ajustada1]])</f>
        <v>43108</v>
      </c>
      <c r="E57" s="42" t="s">
        <v>30</v>
      </c>
    </row>
    <row r="58" spans="2:5" ht="18" customHeight="1" x14ac:dyDescent="0.25">
      <c r="B58" s="40">
        <v>43117.095138888886</v>
      </c>
      <c r="C58" s="40">
        <f>Tabela_Dados_Lua[[#This Row],[Data/Hora (UTC)*]]-7/24</f>
        <v>43116.803472222222</v>
      </c>
      <c r="D58" s="29">
        <f>INT(Tabela_Dados_Lua[[#This Row],[Hora Ajustada1]])</f>
        <v>43116</v>
      </c>
      <c r="E58" s="42" t="s">
        <v>31</v>
      </c>
    </row>
    <row r="59" spans="2:5" ht="18" customHeight="1" x14ac:dyDescent="0.25">
      <c r="B59" s="40">
        <v>43124.930555555555</v>
      </c>
      <c r="C59" s="40">
        <f>Tabela_Dados_Lua[[#This Row],[Data/Hora (UTC)*]]-7/24</f>
        <v>43124.638888888891</v>
      </c>
      <c r="D59" s="29">
        <f>INT(Tabela_Dados_Lua[[#This Row],[Hora Ajustada1]])</f>
        <v>43124</v>
      </c>
      <c r="E59" s="42" t="s">
        <v>28</v>
      </c>
    </row>
    <row r="60" spans="2:5" ht="18" customHeight="1" x14ac:dyDescent="0.25">
      <c r="B60" s="40">
        <v>43131.560416666667</v>
      </c>
      <c r="C60" s="40">
        <f>Tabela_Dados_Lua[[#This Row],[Data/Hora (UTC)*]]-7/24</f>
        <v>43131.268750000003</v>
      </c>
      <c r="D60" s="29">
        <f>INT(Tabela_Dados_Lua[[#This Row],[Hora Ajustada1]])</f>
        <v>43131</v>
      </c>
      <c r="E60" s="42" t="s">
        <v>29</v>
      </c>
    </row>
    <row r="61" spans="2:5" ht="18" customHeight="1" x14ac:dyDescent="0.25">
      <c r="B61" s="40">
        <v>43138.662499999999</v>
      </c>
      <c r="C61" s="40">
        <f>Tabela_Dados_Lua[[#This Row],[Data/Hora (UTC)*]]-7/24</f>
        <v>43138.370833333334</v>
      </c>
      <c r="D61" s="29">
        <f>INT(Tabela_Dados_Lua[[#This Row],[Hora Ajustada1]])</f>
        <v>43138</v>
      </c>
      <c r="E61" s="42" t="s">
        <v>30</v>
      </c>
    </row>
    <row r="62" spans="2:5" ht="18" customHeight="1" x14ac:dyDescent="0.25">
      <c r="B62" s="40">
        <v>43146.878472222219</v>
      </c>
      <c r="C62" s="40">
        <f>Tabela_Dados_Lua[[#This Row],[Data/Hora (UTC)*]]-7/24</f>
        <v>43146.586805555555</v>
      </c>
      <c r="D62" s="29">
        <f>INT(Tabela_Dados_Lua[[#This Row],[Hora Ajustada1]])</f>
        <v>43146</v>
      </c>
      <c r="E62" s="42" t="s">
        <v>31</v>
      </c>
    </row>
    <row r="63" spans="2:5" ht="18" customHeight="1" x14ac:dyDescent="0.25">
      <c r="B63" s="40">
        <v>43154.339583333334</v>
      </c>
      <c r="C63" s="40">
        <f>Tabela_Dados_Lua[[#This Row],[Data/Hora (UTC)*]]-7/24</f>
        <v>43154.04791666667</v>
      </c>
      <c r="D63" s="29">
        <f>INT(Tabela_Dados_Lua[[#This Row],[Hora Ajustada1]])</f>
        <v>43154</v>
      </c>
      <c r="E63" s="42" t="s">
        <v>28</v>
      </c>
    </row>
    <row r="64" spans="2:5" ht="18" customHeight="1" x14ac:dyDescent="0.25">
      <c r="B64" s="40">
        <v>43161.035416666666</v>
      </c>
      <c r="C64" s="40">
        <f>Tabela_Dados_Lua[[#This Row],[Data/Hora (UTC)*]]-7/24</f>
        <v>43160.743750000001</v>
      </c>
      <c r="D64" s="29">
        <f>INT(Tabela_Dados_Lua[[#This Row],[Hora Ajustada1]])</f>
        <v>43160</v>
      </c>
      <c r="E64" s="42" t="s">
        <v>29</v>
      </c>
    </row>
    <row r="65" spans="2:5" ht="18" customHeight="1" x14ac:dyDescent="0.25">
      <c r="B65" s="40">
        <v>43168.472222222219</v>
      </c>
      <c r="C65" s="40">
        <f>Tabela_Dados_Lua[[#This Row],[Data/Hora (UTC)*]]-7/24</f>
        <v>43168.180555555555</v>
      </c>
      <c r="D65" s="29">
        <f>INT(Tabela_Dados_Lua[[#This Row],[Hora Ajustada1]])</f>
        <v>43168</v>
      </c>
      <c r="E65" s="42" t="s">
        <v>30</v>
      </c>
    </row>
    <row r="66" spans="2:5" ht="18" customHeight="1" x14ac:dyDescent="0.25">
      <c r="B66" s="40">
        <v>43176.55</v>
      </c>
      <c r="C66" s="40">
        <f>Tabela_Dados_Lua[[#This Row],[Data/Hora (UTC)*]]-7/24</f>
        <v>43176.258333333339</v>
      </c>
      <c r="D66" s="29">
        <f>INT(Tabela_Dados_Lua[[#This Row],[Hora Ajustada1]])</f>
        <v>43176</v>
      </c>
      <c r="E66" s="42" t="s">
        <v>31</v>
      </c>
    </row>
    <row r="67" spans="2:5" ht="18" customHeight="1" x14ac:dyDescent="0.25">
      <c r="B67" s="40">
        <v>43183.649305555555</v>
      </c>
      <c r="C67" s="40">
        <f>Tabela_Dados_Lua[[#This Row],[Data/Hora (UTC)*]]-7/24</f>
        <v>43183.357638888891</v>
      </c>
      <c r="D67" s="29">
        <f>INT(Tabela_Dados_Lua[[#This Row],[Hora Ajustada1]])</f>
        <v>43183</v>
      </c>
      <c r="E67" s="42" t="s">
        <v>28</v>
      </c>
    </row>
    <row r="68" spans="2:5" ht="18" customHeight="1" x14ac:dyDescent="0.25">
      <c r="B68" s="40">
        <v>43190.525694444441</v>
      </c>
      <c r="C68" s="40">
        <f>Tabela_Dados_Lua[[#This Row],[Data/Hora (UTC)*]]-7/24</f>
        <v>43190.234027777777</v>
      </c>
      <c r="D68" s="29">
        <f>INT(Tabela_Dados_Lua[[#This Row],[Hora Ajustada1]])</f>
        <v>43190</v>
      </c>
      <c r="E68" s="42" t="s">
        <v>29</v>
      </c>
    </row>
    <row r="69" spans="2:5" ht="18" customHeight="1" x14ac:dyDescent="0.25">
      <c r="B69" s="40">
        <v>43198.303472222222</v>
      </c>
      <c r="C69" s="40">
        <f>Tabela_Dados_Lua[[#This Row],[Data/Hora (UTC)*]]-7/24</f>
        <v>43198.011805555558</v>
      </c>
      <c r="D69" s="29">
        <f>INT(Tabela_Dados_Lua[[#This Row],[Hora Ajustada1]])</f>
        <v>43198</v>
      </c>
      <c r="E69" s="42" t="s">
        <v>30</v>
      </c>
    </row>
    <row r="70" spans="2:5" ht="18" customHeight="1" x14ac:dyDescent="0.25">
      <c r="B70" s="40">
        <v>43206.081250000003</v>
      </c>
      <c r="C70" s="40">
        <f>Tabela_Dados_Lua[[#This Row],[Data/Hora (UTC)*]]-7/24</f>
        <v>43205.789583333339</v>
      </c>
      <c r="D70" s="29">
        <f>INT(Tabela_Dados_Lua[[#This Row],[Hora Ajustada1]])</f>
        <v>43205</v>
      </c>
      <c r="E70" s="42" t="s">
        <v>31</v>
      </c>
    </row>
    <row r="71" spans="2:5" ht="18" customHeight="1" x14ac:dyDescent="0.25">
      <c r="B71" s="40">
        <v>43212.906944444447</v>
      </c>
      <c r="C71" s="40">
        <f>Tabela_Dados_Lua[[#This Row],[Data/Hora (UTC)*]]-7/24</f>
        <v>43212.615277777782</v>
      </c>
      <c r="D71" s="29">
        <f>INT(Tabela_Dados_Lua[[#This Row],[Hora Ajustada1]])</f>
        <v>43212</v>
      </c>
      <c r="E71" s="42" t="s">
        <v>28</v>
      </c>
    </row>
    <row r="72" spans="2:5" ht="18" customHeight="1" x14ac:dyDescent="0.25">
      <c r="B72" s="40">
        <v>43220.040277777778</v>
      </c>
      <c r="C72" s="40">
        <f>Tabela_Dados_Lua[[#This Row],[Data/Hora (UTC)*]]-7/24</f>
        <v>43219.748611111114</v>
      </c>
      <c r="D72" s="29">
        <f>INT(Tabela_Dados_Lua[[#This Row],[Hora Ajustada1]])</f>
        <v>43219</v>
      </c>
      <c r="E72" s="42" t="s">
        <v>29</v>
      </c>
    </row>
    <row r="73" spans="2:5" ht="18" customHeight="1" x14ac:dyDescent="0.25">
      <c r="B73" s="40">
        <v>43228.089583333334</v>
      </c>
      <c r="C73" s="40">
        <f>Tabela_Dados_Lua[[#This Row],[Data/Hora (UTC)*]]-7/24</f>
        <v>43227.79791666667</v>
      </c>
      <c r="D73" s="29">
        <f>INT(Tabela_Dados_Lua[[#This Row],[Hora Ajustada1]])</f>
        <v>43227</v>
      </c>
      <c r="E73" s="42" t="s">
        <v>30</v>
      </c>
    </row>
    <row r="74" spans="2:5" ht="18" customHeight="1" x14ac:dyDescent="0.25">
      <c r="B74" s="40">
        <v>43235.491666666669</v>
      </c>
      <c r="C74" s="40">
        <f>Tabela_Dados_Lua[[#This Row],[Data/Hora (UTC)*]]-7/24</f>
        <v>43235.200000000004</v>
      </c>
      <c r="D74" s="29">
        <f>INT(Tabela_Dados_Lua[[#This Row],[Hora Ajustada1]])</f>
        <v>43235</v>
      </c>
      <c r="E74" s="42" t="s">
        <v>31</v>
      </c>
    </row>
    <row r="75" spans="2:5" ht="18" customHeight="1" x14ac:dyDescent="0.25">
      <c r="B75" s="40">
        <v>43242.15902777778</v>
      </c>
      <c r="C75" s="40">
        <f>Tabela_Dados_Lua[[#This Row],[Data/Hora (UTC)*]]-7/24</f>
        <v>43241.867361111115</v>
      </c>
      <c r="D75" s="29">
        <f>INT(Tabela_Dados_Lua[[#This Row],[Hora Ajustada1]])</f>
        <v>43241</v>
      </c>
      <c r="E75" s="42" t="s">
        <v>28</v>
      </c>
    </row>
    <row r="76" spans="2:5" ht="18" customHeight="1" x14ac:dyDescent="0.25">
      <c r="B76" s="40">
        <v>43249.59652777778</v>
      </c>
      <c r="C76" s="40">
        <f>Tabela_Dados_Lua[[#This Row],[Data/Hora (UTC)*]]-7/24</f>
        <v>43249.304861111115</v>
      </c>
      <c r="D76" s="29">
        <f>INT(Tabela_Dados_Lua[[#This Row],[Hora Ajustada1]])</f>
        <v>43249</v>
      </c>
      <c r="E76" s="42" t="s">
        <v>29</v>
      </c>
    </row>
    <row r="77" spans="2:5" ht="18" customHeight="1" x14ac:dyDescent="0.25">
      <c r="B77" s="40">
        <v>43257.772222222222</v>
      </c>
      <c r="C77" s="40">
        <f>Tabela_Dados_Lua[[#This Row],[Data/Hora (UTC)*]]-7/24</f>
        <v>43257.480555555558</v>
      </c>
      <c r="D77" s="29">
        <f>INT(Tabela_Dados_Lua[[#This Row],[Hora Ajustada1]])</f>
        <v>43257</v>
      </c>
      <c r="E77" s="42" t="s">
        <v>30</v>
      </c>
    </row>
    <row r="78" spans="2:5" ht="18" customHeight="1" x14ac:dyDescent="0.25">
      <c r="B78" s="40">
        <v>43264.821527777778</v>
      </c>
      <c r="C78" s="40">
        <f>Tabela_Dados_Lua[[#This Row],[Data/Hora (UTC)*]]-7/24</f>
        <v>43264.529861111114</v>
      </c>
      <c r="D78" s="29">
        <f>INT(Tabela_Dados_Lua[[#This Row],[Hora Ajustada1]])</f>
        <v>43264</v>
      </c>
      <c r="E78" s="42" t="s">
        <v>31</v>
      </c>
    </row>
    <row r="79" spans="2:5" ht="18" customHeight="1" x14ac:dyDescent="0.25">
      <c r="B79" s="40">
        <v>43271.45208333333</v>
      </c>
      <c r="C79" s="40">
        <f>Tabela_Dados_Lua[[#This Row],[Data/Hora (UTC)*]]-7/24</f>
        <v>43271.160416666666</v>
      </c>
      <c r="D79" s="29">
        <f>INT(Tabela_Dados_Lua[[#This Row],[Hora Ajustada1]])</f>
        <v>43271</v>
      </c>
      <c r="E79" s="42" t="s">
        <v>28</v>
      </c>
    </row>
    <row r="80" spans="2:5" ht="18" customHeight="1" x14ac:dyDescent="0.25">
      <c r="B80" s="40">
        <v>43279.203472222223</v>
      </c>
      <c r="C80" s="40">
        <f>Tabela_Dados_Lua[[#This Row],[Data/Hora (UTC)*]]-7/24</f>
        <v>43278.911805555559</v>
      </c>
      <c r="D80" s="29">
        <f>INT(Tabela_Dados_Lua[[#This Row],[Hora Ajustada1]])</f>
        <v>43278</v>
      </c>
      <c r="E80" s="42" t="s">
        <v>29</v>
      </c>
    </row>
    <row r="81" spans="2:5" ht="18" customHeight="1" x14ac:dyDescent="0.25">
      <c r="B81" s="40">
        <v>43287.32708333333</v>
      </c>
      <c r="C81" s="40">
        <f>Tabela_Dados_Lua[[#This Row],[Data/Hora (UTC)*]]-7/24</f>
        <v>43287.035416666666</v>
      </c>
      <c r="D81" s="29">
        <f>INT(Tabela_Dados_Lua[[#This Row],[Hora Ajustada1]])</f>
        <v>43287</v>
      </c>
      <c r="E81" s="42" t="s">
        <v>30</v>
      </c>
    </row>
    <row r="82" spans="2:5" ht="18" customHeight="1" x14ac:dyDescent="0.25">
      <c r="B82" s="40">
        <v>43294.116666666669</v>
      </c>
      <c r="C82" s="40">
        <f>Tabela_Dados_Lua[[#This Row],[Data/Hora (UTC)*]]-7/24</f>
        <v>43293.825000000004</v>
      </c>
      <c r="D82" s="29">
        <f>INT(Tabela_Dados_Lua[[#This Row],[Hora Ajustada1]])</f>
        <v>43293</v>
      </c>
      <c r="E82" s="42" t="s">
        <v>31</v>
      </c>
    </row>
    <row r="83" spans="2:5" ht="18" customHeight="1" x14ac:dyDescent="0.25">
      <c r="B83" s="40">
        <v>43300.827777777777</v>
      </c>
      <c r="C83" s="40">
        <f>Tabela_Dados_Lua[[#This Row],[Data/Hora (UTC)*]]-7/24</f>
        <v>43300.536111111112</v>
      </c>
      <c r="D83" s="29">
        <f>INT(Tabela_Dados_Lua[[#This Row],[Hora Ajustada1]])</f>
        <v>43300</v>
      </c>
      <c r="E83" s="42" t="s">
        <v>28</v>
      </c>
    </row>
    <row r="84" spans="2:5" ht="18" customHeight="1" x14ac:dyDescent="0.25">
      <c r="B84" s="40">
        <v>43308.847222222219</v>
      </c>
      <c r="C84" s="40">
        <f>Tabela_Dados_Lua[[#This Row],[Data/Hora (UTC)*]]-7/24</f>
        <v>43308.555555555555</v>
      </c>
      <c r="D84" s="29">
        <f>INT(Tabela_Dados_Lua[[#This Row],[Hora Ajustada1]])</f>
        <v>43308</v>
      </c>
      <c r="E84" s="42" t="s">
        <v>29</v>
      </c>
    </row>
    <row r="85" spans="2:5" ht="18" customHeight="1" x14ac:dyDescent="0.25">
      <c r="B85" s="40">
        <v>43316.762499999997</v>
      </c>
      <c r="C85" s="40">
        <f>Tabela_Dados_Lua[[#This Row],[Data/Hora (UTC)*]]-7/24</f>
        <v>43316.470833333333</v>
      </c>
      <c r="D85" s="29">
        <f>INT(Tabela_Dados_Lua[[#This Row],[Hora Ajustada1]])</f>
        <v>43316</v>
      </c>
      <c r="E85" s="42" t="s">
        <v>30</v>
      </c>
    </row>
    <row r="86" spans="2:5" ht="18" customHeight="1" x14ac:dyDescent="0.25">
      <c r="B86" s="40">
        <v>43323.415277777778</v>
      </c>
      <c r="C86" s="40">
        <f>Tabela_Dados_Lua[[#This Row],[Data/Hora (UTC)*]]-7/24</f>
        <v>43323.123611111114</v>
      </c>
      <c r="D86" s="29">
        <f>INT(Tabela_Dados_Lua[[#This Row],[Hora Ajustada1]])</f>
        <v>43323</v>
      </c>
      <c r="E86" s="42" t="s">
        <v>31</v>
      </c>
    </row>
    <row r="87" spans="2:5" ht="18" customHeight="1" x14ac:dyDescent="0.25">
      <c r="B87" s="40">
        <v>43330.324999999997</v>
      </c>
      <c r="C87" s="40">
        <f>Tabela_Dados_Lua[[#This Row],[Data/Hora (UTC)*]]-7/24</f>
        <v>43330.033333333333</v>
      </c>
      <c r="D87" s="29">
        <f>INT(Tabela_Dados_Lua[[#This Row],[Hora Ajustada1]])</f>
        <v>43330</v>
      </c>
      <c r="E87" s="42" t="s">
        <v>28</v>
      </c>
    </row>
    <row r="88" spans="2:5" ht="18" customHeight="1" x14ac:dyDescent="0.25">
      <c r="B88" s="40">
        <v>43338.49722222222</v>
      </c>
      <c r="C88" s="40">
        <f>Tabela_Dados_Lua[[#This Row],[Data/Hora (UTC)*]]-7/24</f>
        <v>43338.205555555556</v>
      </c>
      <c r="D88" s="29">
        <f>INT(Tabela_Dados_Lua[[#This Row],[Hora Ajustada1]])</f>
        <v>43338</v>
      </c>
      <c r="E88" s="42" t="s">
        <v>29</v>
      </c>
    </row>
    <row r="89" spans="2:5" ht="18" customHeight="1" x14ac:dyDescent="0.25">
      <c r="B89" s="40">
        <v>43346.109027777777</v>
      </c>
      <c r="C89" s="40">
        <f>Tabela_Dados_Lua[[#This Row],[Data/Hora (UTC)*]]-7/24</f>
        <v>43345.817361111112</v>
      </c>
      <c r="D89" s="29">
        <f>INT(Tabela_Dados_Lua[[#This Row],[Hora Ajustada1]])</f>
        <v>43345</v>
      </c>
      <c r="E89" s="42" t="s">
        <v>30</v>
      </c>
    </row>
    <row r="90" spans="2:5" ht="18" customHeight="1" x14ac:dyDescent="0.25">
      <c r="B90" s="40">
        <v>43352.750694444447</v>
      </c>
      <c r="C90" s="40">
        <f>Tabela_Dados_Lua[[#This Row],[Data/Hora (UTC)*]]-7/24</f>
        <v>43352.459027777782</v>
      </c>
      <c r="D90" s="29">
        <f>INT(Tabela_Dados_Lua[[#This Row],[Hora Ajustada1]])</f>
        <v>43352</v>
      </c>
      <c r="E90" s="42" t="s">
        <v>31</v>
      </c>
    </row>
    <row r="91" spans="2:5" ht="18" customHeight="1" x14ac:dyDescent="0.25">
      <c r="B91" s="40">
        <v>43359.96875</v>
      </c>
      <c r="C91" s="40">
        <f>Tabela_Dados_Lua[[#This Row],[Data/Hora (UTC)*]]-7/24</f>
        <v>43359.677083333336</v>
      </c>
      <c r="D91" s="29">
        <f>INT(Tabela_Dados_Lua[[#This Row],[Hora Ajustada1]])</f>
        <v>43359</v>
      </c>
      <c r="E91" s="42" t="s">
        <v>28</v>
      </c>
    </row>
    <row r="92" spans="2:5" ht="18" customHeight="1" x14ac:dyDescent="0.25">
      <c r="B92" s="40">
        <v>43368.119444444441</v>
      </c>
      <c r="C92" s="40">
        <f>Tabela_Dados_Lua[[#This Row],[Data/Hora (UTC)*]]-7/24</f>
        <v>43367.827777777777</v>
      </c>
      <c r="D92" s="29">
        <f>INT(Tabela_Dados_Lua[[#This Row],[Hora Ajustada1]])</f>
        <v>43367</v>
      </c>
      <c r="E92" s="42" t="s">
        <v>29</v>
      </c>
    </row>
    <row r="93" spans="2:5" ht="18" customHeight="1" x14ac:dyDescent="0.25">
      <c r="B93" s="40">
        <v>43375.40625</v>
      </c>
      <c r="C93" s="40">
        <f>Tabela_Dados_Lua[[#This Row],[Data/Hora (UTC)*]]-7/24</f>
        <v>43375.114583333336</v>
      </c>
      <c r="D93" s="29">
        <f>INT(Tabela_Dados_Lua[[#This Row],[Hora Ajustada1]])</f>
        <v>43375</v>
      </c>
      <c r="E93" s="42" t="s">
        <v>30</v>
      </c>
    </row>
    <row r="94" spans="2:5" ht="18" customHeight="1" x14ac:dyDescent="0.25">
      <c r="B94" s="40">
        <v>43382.157638888886</v>
      </c>
      <c r="C94" s="40">
        <f>Tabela_Dados_Lua[[#This Row],[Data/Hora (UTC)*]]-7/24</f>
        <v>43381.865972222222</v>
      </c>
      <c r="D94" s="29">
        <f>INT(Tabela_Dados_Lua[[#This Row],[Hora Ajustada1]])</f>
        <v>43381</v>
      </c>
      <c r="E94" s="42" t="s">
        <v>31</v>
      </c>
    </row>
    <row r="95" spans="2:5" ht="18" customHeight="1" x14ac:dyDescent="0.25">
      <c r="B95" s="40">
        <v>43389.751388888886</v>
      </c>
      <c r="C95" s="40">
        <f>Tabela_Dados_Lua[[#This Row],[Data/Hora (UTC)*]]-7/24</f>
        <v>43389.459722222222</v>
      </c>
      <c r="D95" s="29">
        <f>INT(Tabela_Dados_Lua[[#This Row],[Hora Ajustada1]])</f>
        <v>43389</v>
      </c>
      <c r="E95" s="42" t="s">
        <v>28</v>
      </c>
    </row>
    <row r="96" spans="2:5" ht="18" customHeight="1" x14ac:dyDescent="0.25">
      <c r="B96" s="40">
        <v>43397.697916666664</v>
      </c>
      <c r="C96" s="40">
        <f>Tabela_Dados_Lua[[#This Row],[Data/Hora (UTC)*]]-7/24</f>
        <v>43397.40625</v>
      </c>
      <c r="D96" s="29">
        <f>INT(Tabela_Dados_Lua[[#This Row],[Hora Ajustada1]])</f>
        <v>43397</v>
      </c>
      <c r="E96" s="42" t="s">
        <v>29</v>
      </c>
    </row>
    <row r="97" spans="2:5" ht="18" customHeight="1" x14ac:dyDescent="0.25">
      <c r="B97" s="40">
        <v>43404.694444444445</v>
      </c>
      <c r="C97" s="40">
        <f>Tabela_Dados_Lua[[#This Row],[Data/Hora (UTC)*]]-7/24</f>
        <v>43404.402777777781</v>
      </c>
      <c r="D97" s="29">
        <f>INT(Tabela_Dados_Lua[[#This Row],[Hora Ajustada1]])</f>
        <v>43404</v>
      </c>
      <c r="E97" s="42" t="s">
        <v>30</v>
      </c>
    </row>
    <row r="98" spans="2:5" ht="18" customHeight="1" x14ac:dyDescent="0.25">
      <c r="B98" s="40">
        <v>43411.668055555558</v>
      </c>
      <c r="C98" s="40">
        <f>Tabela_Dados_Lua[[#This Row],[Data/Hora (UTC)*]]-7/24</f>
        <v>43411.376388888893</v>
      </c>
      <c r="D98" s="29">
        <f>INT(Tabela_Dados_Lua[[#This Row],[Hora Ajustada1]])</f>
        <v>43411</v>
      </c>
      <c r="E98" s="42" t="s">
        <v>31</v>
      </c>
    </row>
    <row r="99" spans="2:5" ht="18" customHeight="1" x14ac:dyDescent="0.25">
      <c r="B99" s="40">
        <v>43419.620833333334</v>
      </c>
      <c r="C99" s="40">
        <f>Tabela_Dados_Lua[[#This Row],[Data/Hora (UTC)*]]-7/24</f>
        <v>43419.32916666667</v>
      </c>
      <c r="D99" s="29">
        <f>INT(Tabela_Dados_Lua[[#This Row],[Hora Ajustada1]])</f>
        <v>43419</v>
      </c>
      <c r="E99" s="42" t="s">
        <v>28</v>
      </c>
    </row>
    <row r="100" spans="2:5" ht="18" customHeight="1" x14ac:dyDescent="0.25">
      <c r="B100" s="40">
        <v>43427.23541666667</v>
      </c>
      <c r="C100" s="40">
        <f>Tabela_Dados_Lua[[#This Row],[Data/Hora (UTC)*]]-7/24</f>
        <v>43426.943750000006</v>
      </c>
      <c r="D100" s="29">
        <f>INT(Tabela_Dados_Lua[[#This Row],[Hora Ajustada1]])</f>
        <v>43426</v>
      </c>
      <c r="E100" s="42" t="s">
        <v>29</v>
      </c>
    </row>
    <row r="101" spans="2:5" ht="18" customHeight="1" x14ac:dyDescent="0.25">
      <c r="B101" s="40">
        <v>43434.013194444444</v>
      </c>
      <c r="C101" s="40">
        <f>Tabela_Dados_Lua[[#This Row],[Data/Hora (UTC)*]]-7/24</f>
        <v>43433.72152777778</v>
      </c>
      <c r="D101" s="29">
        <f>INT(Tabela_Dados_Lua[[#This Row],[Hora Ajustada1]])</f>
        <v>43433</v>
      </c>
      <c r="E101" s="42" t="s">
        <v>30</v>
      </c>
    </row>
    <row r="102" spans="2:5" ht="18" customHeight="1" x14ac:dyDescent="0.25">
      <c r="B102" s="40">
        <v>43441.305555555555</v>
      </c>
      <c r="C102" s="40">
        <f>Tabela_Dados_Lua[[#This Row],[Data/Hora (UTC)*]]-7/24</f>
        <v>43441.013888888891</v>
      </c>
      <c r="D102" s="29">
        <f>INT(Tabela_Dados_Lua[[#This Row],[Hora Ajustada1]])</f>
        <v>43441</v>
      </c>
      <c r="E102" s="42" t="s">
        <v>31</v>
      </c>
    </row>
    <row r="103" spans="2:5" ht="18" customHeight="1" x14ac:dyDescent="0.25">
      <c r="B103" s="40">
        <v>43449.492361111108</v>
      </c>
      <c r="C103" s="40">
        <f>Tabela_Dados_Lua[[#This Row],[Data/Hora (UTC)*]]-7/24</f>
        <v>43449.200694444444</v>
      </c>
      <c r="D103" s="29">
        <f>INT(Tabela_Dados_Lua[[#This Row],[Hora Ajustada1]])</f>
        <v>43449</v>
      </c>
      <c r="E103" s="42" t="s">
        <v>28</v>
      </c>
    </row>
    <row r="104" spans="2:5" ht="18" customHeight="1" x14ac:dyDescent="0.25">
      <c r="B104" s="40">
        <v>43456.742361111108</v>
      </c>
      <c r="C104" s="40">
        <f>Tabela_Dados_Lua[[#This Row],[Data/Hora (UTC)*]]-7/24</f>
        <v>43456.450694444444</v>
      </c>
      <c r="D104" s="29">
        <f>INT(Tabela_Dados_Lua[[#This Row],[Hora Ajustada1]])</f>
        <v>43456</v>
      </c>
      <c r="E104" s="42" t="s">
        <v>29</v>
      </c>
    </row>
    <row r="105" spans="2:5" ht="18" customHeight="1" x14ac:dyDescent="0.25">
      <c r="B105" s="40">
        <v>43463.398611111108</v>
      </c>
      <c r="C105" s="40">
        <f>Tabela_Dados_Lua[[#This Row],[Data/Hora (UTC)*]]-7/24</f>
        <v>43463.106944444444</v>
      </c>
      <c r="D105" s="29">
        <f>INT(Tabela_Dados_Lua[[#This Row],[Hora Ajustada1]])</f>
        <v>43463</v>
      </c>
      <c r="E105" s="42" t="s">
        <v>30</v>
      </c>
    </row>
    <row r="106" spans="2:5" ht="18" customHeight="1" x14ac:dyDescent="0.25">
      <c r="B106" s="40">
        <v>43471.061111111114</v>
      </c>
      <c r="C106" s="40">
        <f>Tabela_Dados_Lua[[#This Row],[Data/Hora (UTC)*]]-7/24</f>
        <v>43470.76944444445</v>
      </c>
      <c r="D106" s="29">
        <f>INT(Tabela_Dados_Lua[[#This Row],[Hora Ajustada1]])</f>
        <v>43470</v>
      </c>
      <c r="E106" s="42" t="s">
        <v>31</v>
      </c>
    </row>
    <row r="107" spans="2:5" ht="18" customHeight="1" x14ac:dyDescent="0.25">
      <c r="B107" s="40">
        <v>43479.28125</v>
      </c>
      <c r="C107" s="40">
        <f>Tabela_Dados_Lua[[#This Row],[Data/Hora (UTC)*]]-7/24</f>
        <v>43478.989583333336</v>
      </c>
      <c r="D107" s="29">
        <f>INT(Tabela_Dados_Lua[[#This Row],[Hora Ajustada1]])</f>
        <v>43478</v>
      </c>
      <c r="E107" s="42" t="s">
        <v>28</v>
      </c>
    </row>
    <row r="108" spans="2:5" ht="18" customHeight="1" x14ac:dyDescent="0.25">
      <c r="B108" s="40">
        <v>43486.219444444447</v>
      </c>
      <c r="C108" s="40">
        <f>Tabela_Dados_Lua[[#This Row],[Data/Hora (UTC)*]]-7/24</f>
        <v>43485.927777777782</v>
      </c>
      <c r="D108" s="29">
        <f>INT(Tabela_Dados_Lua[[#This Row],[Hora Ajustada1]])</f>
        <v>43485</v>
      </c>
      <c r="E108" s="42" t="s">
        <v>29</v>
      </c>
    </row>
    <row r="109" spans="2:5" ht="18" customHeight="1" x14ac:dyDescent="0.25">
      <c r="B109" s="40">
        <v>43492.881944444445</v>
      </c>
      <c r="C109" s="40">
        <f>Tabela_Dados_Lua[[#This Row],[Data/Hora (UTC)*]]-7/24</f>
        <v>43492.590277777781</v>
      </c>
      <c r="D109" s="29">
        <f>INT(Tabela_Dados_Lua[[#This Row],[Hora Ajustada1]])</f>
        <v>43492</v>
      </c>
      <c r="E109" s="42" t="s">
        <v>30</v>
      </c>
    </row>
    <row r="110" spans="2:5" ht="18" customHeight="1" x14ac:dyDescent="0.25">
      <c r="B110" s="40">
        <v>43500.87777777778</v>
      </c>
      <c r="C110" s="40">
        <f>Tabela_Dados_Lua[[#This Row],[Data/Hora (UTC)*]]-7/24</f>
        <v>43500.586111111115</v>
      </c>
      <c r="D110" s="29">
        <f>INT(Tabela_Dados_Lua[[#This Row],[Hora Ajustada1]])</f>
        <v>43500</v>
      </c>
      <c r="E110" s="42" t="s">
        <v>31</v>
      </c>
    </row>
    <row r="111" spans="2:5" ht="18" customHeight="1" x14ac:dyDescent="0.25">
      <c r="B111" s="40">
        <v>43508.93472222222</v>
      </c>
      <c r="C111" s="40">
        <f>Tabela_Dados_Lua[[#This Row],[Data/Hora (UTC)*]]-7/24</f>
        <v>43508.643055555556</v>
      </c>
      <c r="D111" s="29">
        <f>INT(Tabela_Dados_Lua[[#This Row],[Hora Ajustada1]])</f>
        <v>43508</v>
      </c>
      <c r="E111" s="42" t="s">
        <v>28</v>
      </c>
    </row>
    <row r="112" spans="2:5" ht="18" customHeight="1" x14ac:dyDescent="0.25">
      <c r="B112" s="40">
        <v>43515.661805555559</v>
      </c>
      <c r="C112" s="40">
        <f>Tabela_Dados_Lua[[#This Row],[Data/Hora (UTC)*]]-7/24</f>
        <v>43515.370138888895</v>
      </c>
      <c r="D112" s="29">
        <f>INT(Tabela_Dados_Lua[[#This Row],[Hora Ajustada1]])</f>
        <v>43515</v>
      </c>
      <c r="E112" s="42" t="s">
        <v>29</v>
      </c>
    </row>
    <row r="113" spans="2:5" ht="18" customHeight="1" x14ac:dyDescent="0.25">
      <c r="B113" s="40">
        <v>43522.477777777778</v>
      </c>
      <c r="C113" s="40">
        <f>Tabela_Dados_Lua[[#This Row],[Data/Hora (UTC)*]]-7/24</f>
        <v>43522.186111111114</v>
      </c>
      <c r="D113" s="29">
        <f>INT(Tabela_Dados_Lua[[#This Row],[Hora Ajustada1]])</f>
        <v>43522</v>
      </c>
      <c r="E113" s="42" t="s">
        <v>30</v>
      </c>
    </row>
    <row r="114" spans="2:5" ht="18" customHeight="1" x14ac:dyDescent="0.25">
      <c r="B114" s="40">
        <v>43530.669444444444</v>
      </c>
      <c r="C114" s="40">
        <f>Tabela_Dados_Lua[[#This Row],[Data/Hora (UTC)*]]-7/24</f>
        <v>43530.37777777778</v>
      </c>
      <c r="D114" s="29">
        <f>INT(Tabela_Dados_Lua[[#This Row],[Hora Ajustada1]])</f>
        <v>43530</v>
      </c>
      <c r="E114" s="42" t="s">
        <v>31</v>
      </c>
    </row>
    <row r="115" spans="2:5" ht="18" customHeight="1" x14ac:dyDescent="0.25">
      <c r="B115" s="40">
        <v>43538.435416666667</v>
      </c>
      <c r="C115" s="40">
        <f>Tabela_Dados_Lua[[#This Row],[Data/Hora (UTC)*]]-7/24</f>
        <v>43538.143750000003</v>
      </c>
      <c r="D115" s="29">
        <f>INT(Tabela_Dados_Lua[[#This Row],[Hora Ajustada1]])</f>
        <v>43538</v>
      </c>
      <c r="E115" s="42" t="s">
        <v>28</v>
      </c>
    </row>
    <row r="116" spans="2:5" ht="18" customHeight="1" x14ac:dyDescent="0.25">
      <c r="B116" s="40">
        <v>43545.071527777778</v>
      </c>
      <c r="C116" s="40">
        <f>Tabela_Dados_Lua[[#This Row],[Data/Hora (UTC)*]]-7/24</f>
        <v>43544.779861111114</v>
      </c>
      <c r="D116" s="29">
        <f>INT(Tabela_Dados_Lua[[#This Row],[Hora Ajustada1]])</f>
        <v>43544</v>
      </c>
      <c r="E116" s="42" t="s">
        <v>29</v>
      </c>
    </row>
    <row r="117" spans="2:5" ht="18" customHeight="1" x14ac:dyDescent="0.25">
      <c r="B117" s="40">
        <v>43552.173611111109</v>
      </c>
      <c r="C117" s="40">
        <f>Tabela_Dados_Lua[[#This Row],[Data/Hora (UTC)*]]-7/24</f>
        <v>43551.881944444445</v>
      </c>
      <c r="D117" s="29">
        <f>INT(Tabela_Dados_Lua[[#This Row],[Hora Ajustada1]])</f>
        <v>43551</v>
      </c>
      <c r="E117" s="42" t="s">
        <v>30</v>
      </c>
    </row>
    <row r="118" spans="2:5" ht="18" customHeight="1" x14ac:dyDescent="0.25">
      <c r="B118" s="40">
        <v>43560.368055555555</v>
      </c>
      <c r="C118" s="40">
        <f>Tabela_Dados_Lua[[#This Row],[Data/Hora (UTC)*]]-7/24</f>
        <v>43560.076388888891</v>
      </c>
      <c r="D118" s="29">
        <f>INT(Tabela_Dados_Lua[[#This Row],[Hora Ajustada1]])</f>
        <v>43560</v>
      </c>
      <c r="E118" s="42" t="s">
        <v>31</v>
      </c>
    </row>
    <row r="119" spans="2:5" ht="18" customHeight="1" x14ac:dyDescent="0.25">
      <c r="B119" s="40">
        <v>43567.79583333333</v>
      </c>
      <c r="C119" s="40">
        <f>Tabela_Dados_Lua[[#This Row],[Data/Hora (UTC)*]]-7/24</f>
        <v>43567.504166666666</v>
      </c>
      <c r="D119" s="29">
        <f>INT(Tabela_Dados_Lua[[#This Row],[Hora Ajustada1]])</f>
        <v>43567</v>
      </c>
      <c r="E119" s="42" t="s">
        <v>28</v>
      </c>
    </row>
    <row r="120" spans="2:5" ht="18" customHeight="1" x14ac:dyDescent="0.25">
      <c r="B120" s="40">
        <v>43574.466666666667</v>
      </c>
      <c r="C120" s="40">
        <f>Tabela_Dados_Lua[[#This Row],[Data/Hora (UTC)*]]-7/24</f>
        <v>43574.175000000003</v>
      </c>
      <c r="D120" s="29">
        <f>INT(Tabela_Dados_Lua[[#This Row],[Hora Ajustada1]])</f>
        <v>43574</v>
      </c>
      <c r="E120" s="42" t="s">
        <v>29</v>
      </c>
    </row>
    <row r="121" spans="2:5" ht="18" customHeight="1" x14ac:dyDescent="0.25">
      <c r="B121" s="40">
        <v>43581.929166666669</v>
      </c>
      <c r="C121" s="40">
        <f>Tabela_Dados_Lua[[#This Row],[Data/Hora (UTC)*]]-7/24</f>
        <v>43581.637500000004</v>
      </c>
      <c r="D121" s="29">
        <f>INT(Tabela_Dados_Lua[[#This Row],[Hora Ajustada1]])</f>
        <v>43581</v>
      </c>
      <c r="E121" s="42" t="s">
        <v>30</v>
      </c>
    </row>
    <row r="122" spans="2:5" ht="18" customHeight="1" x14ac:dyDescent="0.25">
      <c r="B122" s="40">
        <v>43589.947916666664</v>
      </c>
      <c r="C122" s="40">
        <f>Tabela_Dados_Lua[[#This Row],[Data/Hora (UTC)*]]-7/24</f>
        <v>43589.65625</v>
      </c>
      <c r="D122" s="29">
        <f>INT(Tabela_Dados_Lua[[#This Row],[Hora Ajustada1]])</f>
        <v>43589</v>
      </c>
      <c r="E122" s="42" t="s">
        <v>31</v>
      </c>
    </row>
    <row r="123" spans="2:5" ht="18" customHeight="1" x14ac:dyDescent="0.25">
      <c r="B123" s="40">
        <v>43597.05</v>
      </c>
      <c r="C123" s="40">
        <f>Tabela_Dados_Lua[[#This Row],[Data/Hora (UTC)*]]-7/24</f>
        <v>43596.758333333339</v>
      </c>
      <c r="D123" s="29">
        <f>INT(Tabela_Dados_Lua[[#This Row],[Hora Ajustada1]])</f>
        <v>43596</v>
      </c>
      <c r="E123" s="42" t="s">
        <v>28</v>
      </c>
    </row>
    <row r="124" spans="2:5" ht="18" customHeight="1" x14ac:dyDescent="0.25">
      <c r="B124" s="40">
        <v>43603.882638888892</v>
      </c>
      <c r="C124" s="40">
        <f>Tabela_Dados_Lua[[#This Row],[Data/Hora (UTC)*]]-7/24</f>
        <v>43603.590972222228</v>
      </c>
      <c r="D124" s="29">
        <f>INT(Tabela_Dados_Lua[[#This Row],[Hora Ajustada1]])</f>
        <v>43603</v>
      </c>
      <c r="E124" s="42" t="s">
        <v>29</v>
      </c>
    </row>
    <row r="125" spans="2:5" ht="18" customHeight="1" x14ac:dyDescent="0.25">
      <c r="B125" s="40">
        <v>43611.69027777778</v>
      </c>
      <c r="C125" s="40">
        <f>Tabela_Dados_Lua[[#This Row],[Data/Hora (UTC)*]]-7/24</f>
        <v>43611.398611111115</v>
      </c>
      <c r="D125" s="29">
        <f>INT(Tabela_Dados_Lua[[#This Row],[Hora Ajustada1]])</f>
        <v>43611</v>
      </c>
      <c r="E125" s="42" t="s">
        <v>30</v>
      </c>
    </row>
    <row r="126" spans="2:5" ht="18" customHeight="1" x14ac:dyDescent="0.25">
      <c r="B126" s="40">
        <v>43619.418055555558</v>
      </c>
      <c r="C126" s="40">
        <f>Tabela_Dados_Lua[[#This Row],[Data/Hora (UTC)*]]-7/24</f>
        <v>43619.126388888893</v>
      </c>
      <c r="D126" s="29">
        <f>INT(Tabela_Dados_Lua[[#This Row],[Hora Ajustada1]])</f>
        <v>43619</v>
      </c>
      <c r="E126" s="42" t="s">
        <v>31</v>
      </c>
    </row>
    <row r="127" spans="2:5" ht="18" customHeight="1" x14ac:dyDescent="0.25">
      <c r="B127" s="40">
        <v>43626.249305555553</v>
      </c>
      <c r="C127" s="40">
        <f>Tabela_Dados_Lua[[#This Row],[Data/Hora (UTC)*]]-7/24</f>
        <v>43625.957638888889</v>
      </c>
      <c r="D127" s="29">
        <f>INT(Tabela_Dados_Lua[[#This Row],[Hora Ajustada1]])</f>
        <v>43625</v>
      </c>
      <c r="E127" s="42" t="s">
        <v>28</v>
      </c>
    </row>
    <row r="128" spans="2:5" ht="18" customHeight="1" x14ac:dyDescent="0.25">
      <c r="B128" s="40">
        <v>43633.354861111111</v>
      </c>
      <c r="C128" s="40">
        <f>Tabela_Dados_Lua[[#This Row],[Data/Hora (UTC)*]]-7/24</f>
        <v>43633.063194444447</v>
      </c>
      <c r="D128" s="29">
        <f>INT(Tabela_Dados_Lua[[#This Row],[Hora Ajustada1]])</f>
        <v>43633</v>
      </c>
      <c r="E128" s="42" t="s">
        <v>29</v>
      </c>
    </row>
    <row r="129" spans="2:5" ht="18" customHeight="1" x14ac:dyDescent="0.25">
      <c r="B129" s="40">
        <v>43641.406944444447</v>
      </c>
      <c r="C129" s="40">
        <f>Tabela_Dados_Lua[[#This Row],[Data/Hora (UTC)*]]-7/24</f>
        <v>43641.115277777782</v>
      </c>
      <c r="D129" s="29">
        <f>INT(Tabela_Dados_Lua[[#This Row],[Hora Ajustada1]])</f>
        <v>43641</v>
      </c>
      <c r="E129" s="42" t="s">
        <v>30</v>
      </c>
    </row>
    <row r="130" spans="2:5" ht="18" customHeight="1" x14ac:dyDescent="0.25">
      <c r="B130" s="40">
        <v>43648.802777777775</v>
      </c>
      <c r="C130" s="40">
        <f>Tabela_Dados_Lua[[#This Row],[Data/Hora (UTC)*]]-7/24</f>
        <v>43648.511111111111</v>
      </c>
      <c r="D130" s="29">
        <f>INT(Tabela_Dados_Lua[[#This Row],[Hora Ajustada1]])</f>
        <v>43648</v>
      </c>
      <c r="E130" s="42" t="s">
        <v>31</v>
      </c>
    </row>
    <row r="131" spans="2:5" ht="18" customHeight="1" x14ac:dyDescent="0.25">
      <c r="B131" s="40">
        <v>43655.454861111109</v>
      </c>
      <c r="C131" s="40">
        <f>Tabela_Dados_Lua[[#This Row],[Data/Hora (UTC)*]]-7/24</f>
        <v>43655.163194444445</v>
      </c>
      <c r="D131" s="29">
        <f>INT(Tabela_Dados_Lua[[#This Row],[Hora Ajustada1]])</f>
        <v>43655</v>
      </c>
      <c r="E131" s="42" t="s">
        <v>28</v>
      </c>
    </row>
    <row r="132" spans="2:5" ht="18" customHeight="1" x14ac:dyDescent="0.25">
      <c r="B132" s="40">
        <v>43662.901388888888</v>
      </c>
      <c r="C132" s="40">
        <f>Tabela_Dados_Lua[[#This Row],[Data/Hora (UTC)*]]-7/24</f>
        <v>43662.609722222223</v>
      </c>
      <c r="D132" s="29">
        <f>INT(Tabela_Dados_Lua[[#This Row],[Hora Ajustada1]])</f>
        <v>43662</v>
      </c>
      <c r="E132" s="42" t="s">
        <v>29</v>
      </c>
    </row>
    <row r="133" spans="2:5" ht="18" customHeight="1" x14ac:dyDescent="0.25">
      <c r="B133" s="40">
        <v>43671.054166666669</v>
      </c>
      <c r="C133" s="40">
        <f>Tabela_Dados_Lua[[#This Row],[Data/Hora (UTC)*]]-7/24</f>
        <v>43670.762500000004</v>
      </c>
      <c r="D133" s="29">
        <f>INT(Tabela_Dados_Lua[[#This Row],[Hora Ajustada1]])</f>
        <v>43670</v>
      </c>
      <c r="E133" s="42" t="s">
        <v>30</v>
      </c>
    </row>
    <row r="134" spans="2:5" ht="18" customHeight="1" x14ac:dyDescent="0.25">
      <c r="B134" s="40">
        <v>43678.133333333331</v>
      </c>
      <c r="C134" s="40">
        <f>Tabela_Dados_Lua[[#This Row],[Data/Hora (UTC)*]]-7/24</f>
        <v>43677.841666666667</v>
      </c>
      <c r="D134" s="29">
        <f>INT(Tabela_Dados_Lua[[#This Row],[Hora Ajustada1]])</f>
        <v>43677</v>
      </c>
      <c r="E134" s="42" t="s">
        <v>31</v>
      </c>
    </row>
    <row r="135" spans="2:5" ht="18" customHeight="1" x14ac:dyDescent="0.25">
      <c r="B135" s="40">
        <v>43684.729861111111</v>
      </c>
      <c r="C135" s="40">
        <f>Tabela_Dados_Lua[[#This Row],[Data/Hora (UTC)*]]-7/24</f>
        <v>43684.438194444447</v>
      </c>
      <c r="D135" s="29">
        <f>INT(Tabela_Dados_Lua[[#This Row],[Hora Ajustada1]])</f>
        <v>43684</v>
      </c>
      <c r="E135" s="42" t="s">
        <v>28</v>
      </c>
    </row>
    <row r="136" spans="2:5" ht="18" customHeight="1" x14ac:dyDescent="0.25">
      <c r="B136" s="40">
        <v>43692.520138888889</v>
      </c>
      <c r="C136" s="40">
        <f>Tabela_Dados_Lua[[#This Row],[Data/Hora (UTC)*]]-7/24</f>
        <v>43692.228472222225</v>
      </c>
      <c r="D136" s="29">
        <f>INT(Tabela_Dados_Lua[[#This Row],[Hora Ajustada1]])</f>
        <v>43692</v>
      </c>
      <c r="E136" s="42" t="s">
        <v>29</v>
      </c>
    </row>
    <row r="137" spans="2:5" ht="18" customHeight="1" x14ac:dyDescent="0.25">
      <c r="B137" s="40">
        <v>43700.62222222222</v>
      </c>
      <c r="C137" s="40">
        <f>Tabela_Dados_Lua[[#This Row],[Data/Hora (UTC)*]]-7/24</f>
        <v>43700.330555555556</v>
      </c>
      <c r="D137" s="29">
        <f>INT(Tabela_Dados_Lua[[#This Row],[Hora Ajustada1]])</f>
        <v>43700</v>
      </c>
      <c r="E137" s="42" t="s">
        <v>30</v>
      </c>
    </row>
    <row r="138" spans="2:5" ht="18" customHeight="1" x14ac:dyDescent="0.25">
      <c r="B138" s="40">
        <v>43707.442361111112</v>
      </c>
      <c r="C138" s="40">
        <f>Tabela_Dados_Lua[[#This Row],[Data/Hora (UTC)*]]-7/24</f>
        <v>43707.150694444448</v>
      </c>
      <c r="D138" s="29">
        <f>INT(Tabela_Dados_Lua[[#This Row],[Hora Ajustada1]])</f>
        <v>43707</v>
      </c>
      <c r="E138" s="42" t="s">
        <v>31</v>
      </c>
    </row>
    <row r="139" spans="2:5" ht="18" customHeight="1" x14ac:dyDescent="0.25">
      <c r="B139" s="40">
        <v>43714.131944444445</v>
      </c>
      <c r="C139" s="40">
        <f>Tabela_Dados_Lua[[#This Row],[Data/Hora (UTC)*]]-7/24</f>
        <v>43713.840277777781</v>
      </c>
      <c r="D139" s="29">
        <f>INT(Tabela_Dados_Lua[[#This Row],[Hora Ajustada1]])</f>
        <v>43713</v>
      </c>
      <c r="E139" s="42" t="s">
        <v>28</v>
      </c>
    </row>
    <row r="140" spans="2:5" ht="18" customHeight="1" x14ac:dyDescent="0.25">
      <c r="B140" s="40">
        <v>43722.189583333333</v>
      </c>
      <c r="C140" s="40">
        <f>Tabela_Dados_Lua[[#This Row],[Data/Hora (UTC)*]]-7/24</f>
        <v>43721.897916666669</v>
      </c>
      <c r="D140" s="29">
        <f>INT(Tabela_Dados_Lua[[#This Row],[Hora Ajustada1]])</f>
        <v>43721</v>
      </c>
      <c r="E140" s="42" t="s">
        <v>29</v>
      </c>
    </row>
    <row r="141" spans="2:5" ht="18" customHeight="1" x14ac:dyDescent="0.25">
      <c r="B141" s="40">
        <v>43730.111805555556</v>
      </c>
      <c r="C141" s="40">
        <f>Tabela_Dados_Lua[[#This Row],[Data/Hora (UTC)*]]-7/24</f>
        <v>43729.820138888892</v>
      </c>
      <c r="D141" s="29">
        <f>INT(Tabela_Dados_Lua[[#This Row],[Hora Ajustada1]])</f>
        <v>43729</v>
      </c>
      <c r="E141" s="42" t="s">
        <v>30</v>
      </c>
    </row>
    <row r="142" spans="2:5" ht="18" customHeight="1" x14ac:dyDescent="0.25">
      <c r="B142" s="40">
        <v>43736.768055555556</v>
      </c>
      <c r="C142" s="40">
        <f>Tabela_Dados_Lua[[#This Row],[Data/Hora (UTC)*]]-7/24</f>
        <v>43736.476388888892</v>
      </c>
      <c r="D142" s="29">
        <f>INT(Tabela_Dados_Lua[[#This Row],[Hora Ajustada1]])</f>
        <v>43736</v>
      </c>
      <c r="E142" s="42" t="s">
        <v>31</v>
      </c>
    </row>
    <row r="143" spans="2:5" ht="18" customHeight="1" x14ac:dyDescent="0.25">
      <c r="B143" s="40">
        <v>43743.699305555558</v>
      </c>
      <c r="C143" s="40">
        <f>Tabela_Dados_Lua[[#This Row],[Data/Hora (UTC)*]]-7/24</f>
        <v>43743.407638888893</v>
      </c>
      <c r="D143" s="29">
        <f>INT(Tabela_Dados_Lua[[#This Row],[Hora Ajustada1]])</f>
        <v>43743</v>
      </c>
      <c r="E143" s="42" t="s">
        <v>28</v>
      </c>
    </row>
    <row r="144" spans="2:5" ht="18" customHeight="1" x14ac:dyDescent="0.25">
      <c r="B144" s="40">
        <v>43751.880555555559</v>
      </c>
      <c r="C144" s="40">
        <f>Tabela_Dados_Lua[[#This Row],[Data/Hora (UTC)*]]-7/24</f>
        <v>43751.588888888895</v>
      </c>
      <c r="D144" s="29">
        <f>INT(Tabela_Dados_Lua[[#This Row],[Hora Ajustada1]])</f>
        <v>43751</v>
      </c>
      <c r="E144" s="42" t="s">
        <v>29</v>
      </c>
    </row>
    <row r="145" spans="2:5" ht="18" customHeight="1" x14ac:dyDescent="0.25">
      <c r="B145" s="40">
        <v>43759.527083333334</v>
      </c>
      <c r="C145" s="40">
        <f>Tabela_Dados_Lua[[#This Row],[Data/Hora (UTC)*]]-7/24</f>
        <v>43759.23541666667</v>
      </c>
      <c r="D145" s="29">
        <f>INT(Tabela_Dados_Lua[[#This Row],[Hora Ajustada1]])</f>
        <v>43759</v>
      </c>
      <c r="E145" s="42" t="s">
        <v>30</v>
      </c>
    </row>
    <row r="146" spans="2:5" ht="18" customHeight="1" x14ac:dyDescent="0.25">
      <c r="B146" s="40">
        <v>43766.151388888888</v>
      </c>
      <c r="C146" s="40">
        <f>Tabela_Dados_Lua[[#This Row],[Data/Hora (UTC)*]]-7/24</f>
        <v>43765.859722222223</v>
      </c>
      <c r="D146" s="29">
        <f>INT(Tabela_Dados_Lua[[#This Row],[Hora Ajustada1]])</f>
        <v>43765</v>
      </c>
      <c r="E146" s="42" t="s">
        <v>31</v>
      </c>
    </row>
    <row r="147" spans="2:5" ht="18" customHeight="1" x14ac:dyDescent="0.25">
      <c r="B147" s="40">
        <v>43773.432638888888</v>
      </c>
      <c r="C147" s="40">
        <f>Tabela_Dados_Lua[[#This Row],[Data/Hora (UTC)*]]-7/24</f>
        <v>43773.140972222223</v>
      </c>
      <c r="D147" s="29">
        <f>INT(Tabela_Dados_Lua[[#This Row],[Hora Ajustada1]])</f>
        <v>43773</v>
      </c>
      <c r="E147" s="42" t="s">
        <v>28</v>
      </c>
    </row>
    <row r="148" spans="2:5" ht="18" customHeight="1" x14ac:dyDescent="0.25">
      <c r="B148" s="40">
        <v>43781.56527777778</v>
      </c>
      <c r="C148" s="40">
        <f>Tabela_Dados_Lua[[#This Row],[Data/Hora (UTC)*]]-7/24</f>
        <v>43781.273611111115</v>
      </c>
      <c r="D148" s="29">
        <f>INT(Tabela_Dados_Lua[[#This Row],[Hora Ajustada1]])</f>
        <v>43781</v>
      </c>
      <c r="E148" s="42" t="s">
        <v>29</v>
      </c>
    </row>
    <row r="149" spans="2:5" ht="18" customHeight="1" x14ac:dyDescent="0.25">
      <c r="B149" s="40">
        <v>43788.882638888892</v>
      </c>
      <c r="C149" s="40">
        <f>Tabela_Dados_Lua[[#This Row],[Data/Hora (UTC)*]]-7/24</f>
        <v>43788.590972222228</v>
      </c>
      <c r="D149" s="29">
        <f>INT(Tabela_Dados_Lua[[#This Row],[Hora Ajustada1]])</f>
        <v>43788</v>
      </c>
      <c r="E149" s="42" t="s">
        <v>30</v>
      </c>
    </row>
    <row r="150" spans="2:5" ht="18" customHeight="1" x14ac:dyDescent="0.25">
      <c r="B150" s="40">
        <v>43795.629166666666</v>
      </c>
      <c r="C150" s="40">
        <f>Tabela_Dados_Lua[[#This Row],[Data/Hora (UTC)*]]-7/24</f>
        <v>43795.337500000001</v>
      </c>
      <c r="D150" s="29">
        <f>INT(Tabela_Dados_Lua[[#This Row],[Hora Ajustada1]])</f>
        <v>43795</v>
      </c>
      <c r="E150" s="42" t="s">
        <v>31</v>
      </c>
    </row>
    <row r="151" spans="2:5" ht="18" customHeight="1" x14ac:dyDescent="0.25">
      <c r="B151" s="40">
        <v>43803.290277777778</v>
      </c>
      <c r="C151" s="40">
        <f>Tabela_Dados_Lua[[#This Row],[Data/Hora (UTC)*]]-7/24</f>
        <v>43802.998611111114</v>
      </c>
      <c r="D151" s="29">
        <f>INT(Tabela_Dados_Lua[[#This Row],[Hora Ajustada1]])</f>
        <v>43802</v>
      </c>
      <c r="E151" s="42" t="s">
        <v>28</v>
      </c>
    </row>
    <row r="152" spans="2:5" ht="18" customHeight="1" x14ac:dyDescent="0.25">
      <c r="B152" s="40">
        <v>43811.216666666667</v>
      </c>
      <c r="C152" s="40">
        <f>Tabela_Dados_Lua[[#This Row],[Data/Hora (UTC)*]]-7/24</f>
        <v>43810.925000000003</v>
      </c>
      <c r="D152" s="29">
        <f>INT(Tabela_Dados_Lua[[#This Row],[Hora Ajustada1]])</f>
        <v>43810</v>
      </c>
      <c r="E152" s="42" t="s">
        <v>29</v>
      </c>
    </row>
    <row r="153" spans="2:5" ht="18" customHeight="1" x14ac:dyDescent="0.25">
      <c r="B153" s="40">
        <v>43818.206250000003</v>
      </c>
      <c r="C153" s="40">
        <f>Tabela_Dados_Lua[[#This Row],[Data/Hora (UTC)*]]-7/24</f>
        <v>43817.914583333339</v>
      </c>
      <c r="D153" s="29">
        <f>INT(Tabela_Dados_Lua[[#This Row],[Hora Ajustada1]])</f>
        <v>43817</v>
      </c>
      <c r="E153" s="42" t="s">
        <v>30</v>
      </c>
    </row>
    <row r="154" spans="2:5" ht="18" customHeight="1" x14ac:dyDescent="0.25">
      <c r="B154" s="40">
        <v>43825.217361111114</v>
      </c>
      <c r="C154" s="40">
        <f>Tabela_Dados_Lua[[#This Row],[Data/Hora (UTC)*]]-7/24</f>
        <v>43824.92569444445</v>
      </c>
      <c r="D154" s="29">
        <f>INT(Tabela_Dados_Lua[[#This Row],[Hora Ajustada1]])</f>
        <v>43824</v>
      </c>
      <c r="E154" s="42" t="s">
        <v>31</v>
      </c>
    </row>
    <row r="155" spans="2:5" ht="18" customHeight="1" x14ac:dyDescent="0.25">
      <c r="B155" s="40">
        <v>43833.197916666664</v>
      </c>
      <c r="C155" s="40">
        <f>Tabela_Dados_Lua[[#This Row],[Data/Hora (UTC)*]]-7/24</f>
        <v>43832.90625</v>
      </c>
      <c r="D155" s="29">
        <f>INT(Tabela_Dados_Lua[[#This Row],[Hora Ajustada1]])</f>
        <v>43832</v>
      </c>
      <c r="E155" s="42" t="s">
        <v>28</v>
      </c>
    </row>
    <row r="156" spans="2:5" ht="18" customHeight="1" x14ac:dyDescent="0.25">
      <c r="B156" s="40">
        <v>43840.806250000001</v>
      </c>
      <c r="C156" s="40">
        <f>Tabela_Dados_Lua[[#This Row],[Data/Hora (UTC)*]]-7/24</f>
        <v>43840.514583333337</v>
      </c>
      <c r="D156" s="29">
        <f>INT(Tabela_Dados_Lua[[#This Row],[Hora Ajustada1]])</f>
        <v>43840</v>
      </c>
      <c r="E156" s="42" t="s">
        <v>29</v>
      </c>
    </row>
    <row r="157" spans="2:5" ht="18" customHeight="1" x14ac:dyDescent="0.25">
      <c r="B157" s="40">
        <v>43847.540277777778</v>
      </c>
      <c r="C157" s="40">
        <f>Tabela_Dados_Lua[[#This Row],[Data/Hora (UTC)*]]-7/24</f>
        <v>43847.248611111114</v>
      </c>
      <c r="D157" s="29">
        <f>INT(Tabela_Dados_Lua[[#This Row],[Hora Ajustada1]])</f>
        <v>43847</v>
      </c>
      <c r="E157" s="42" t="s">
        <v>30</v>
      </c>
    </row>
    <row r="158" spans="2:5" ht="18" customHeight="1" x14ac:dyDescent="0.25">
      <c r="B158" s="40">
        <v>43854.904166666667</v>
      </c>
      <c r="C158" s="40">
        <f>Tabela_Dados_Lua[[#This Row],[Data/Hora (UTC)*]]-7/24</f>
        <v>43854.612500000003</v>
      </c>
      <c r="D158" s="29">
        <f>INT(Tabela_Dados_Lua[[#This Row],[Hora Ajustada1]])</f>
        <v>43854</v>
      </c>
      <c r="E158" s="42" t="s">
        <v>31</v>
      </c>
    </row>
    <row r="159" spans="2:5" ht="18" customHeight="1" x14ac:dyDescent="0.25">
      <c r="B159" s="40">
        <v>43863.070833333331</v>
      </c>
      <c r="C159" s="40">
        <f>Tabela_Dados_Lua[[#This Row],[Data/Hora (UTC)*]]-7/24</f>
        <v>43862.779166666667</v>
      </c>
      <c r="D159" s="29">
        <f>INT(Tabela_Dados_Lua[[#This Row],[Hora Ajustada1]])</f>
        <v>43862</v>
      </c>
      <c r="E159" s="42" t="s">
        <v>28</v>
      </c>
    </row>
    <row r="160" spans="2:5" ht="18" customHeight="1" x14ac:dyDescent="0.25">
      <c r="B160" s="40">
        <v>43870.314583333333</v>
      </c>
      <c r="C160" s="40">
        <f>Tabela_Dados_Lua[[#This Row],[Data/Hora (UTC)*]]-7/24</f>
        <v>43870.022916666669</v>
      </c>
      <c r="D160" s="29">
        <f>INT(Tabela_Dados_Lua[[#This Row],[Hora Ajustada1]])</f>
        <v>43870</v>
      </c>
      <c r="E160" s="42" t="s">
        <v>29</v>
      </c>
    </row>
    <row r="161" spans="2:5" ht="18" customHeight="1" x14ac:dyDescent="0.25">
      <c r="B161" s="40">
        <v>43876.928472222222</v>
      </c>
      <c r="C161" s="40">
        <f>Tabela_Dados_Lua[[#This Row],[Data/Hora (UTC)*]]-7/24</f>
        <v>43876.636805555558</v>
      </c>
      <c r="D161" s="29">
        <f>INT(Tabela_Dados_Lua[[#This Row],[Hora Ajustada1]])</f>
        <v>43876</v>
      </c>
      <c r="E161" s="42" t="s">
        <v>30</v>
      </c>
    </row>
    <row r="162" spans="2:5" ht="18" customHeight="1" x14ac:dyDescent="0.25">
      <c r="B162" s="40">
        <v>43884.647222222222</v>
      </c>
      <c r="C162" s="40">
        <f>Tabela_Dados_Lua[[#This Row],[Data/Hora (UTC)*]]-7/24</f>
        <v>43884.355555555558</v>
      </c>
      <c r="D162" s="29">
        <f>INT(Tabela_Dados_Lua[[#This Row],[Hora Ajustada1]])</f>
        <v>43884</v>
      </c>
      <c r="E162" s="42" t="s">
        <v>31</v>
      </c>
    </row>
    <row r="163" spans="2:5" ht="18" customHeight="1" x14ac:dyDescent="0.25">
      <c r="B163" s="40">
        <v>43892.831250000003</v>
      </c>
      <c r="C163" s="40">
        <f>Tabela_Dados_Lua[[#This Row],[Data/Hora (UTC)*]]-7/24</f>
        <v>43892.539583333339</v>
      </c>
      <c r="D163" s="29">
        <f>INT(Tabela_Dados_Lua[[#This Row],[Hora Ajustada1]])</f>
        <v>43892</v>
      </c>
      <c r="E163" s="42" t="s">
        <v>28</v>
      </c>
    </row>
    <row r="164" spans="2:5" ht="18" customHeight="1" x14ac:dyDescent="0.25">
      <c r="B164" s="40">
        <v>43899.741666666669</v>
      </c>
      <c r="C164" s="40">
        <f>Tabela_Dados_Lua[[#This Row],[Data/Hora (UTC)*]]-7/24</f>
        <v>43899.450000000004</v>
      </c>
      <c r="D164" s="29">
        <f>INT(Tabela_Dados_Lua[[#This Row],[Hora Ajustada1]])</f>
        <v>43899</v>
      </c>
      <c r="E164" s="42" t="s">
        <v>29</v>
      </c>
    </row>
    <row r="165" spans="2:5" ht="18" customHeight="1" x14ac:dyDescent="0.25">
      <c r="B165" s="40">
        <v>43906.398611111108</v>
      </c>
      <c r="C165" s="40">
        <f>Tabela_Dados_Lua[[#This Row],[Data/Hora (UTC)*]]-7/24</f>
        <v>43906.106944444444</v>
      </c>
      <c r="D165" s="29">
        <f>INT(Tabela_Dados_Lua[[#This Row],[Hora Ajustada1]])</f>
        <v>43906</v>
      </c>
      <c r="E165" s="42" t="s">
        <v>30</v>
      </c>
    </row>
    <row r="166" spans="2:5" ht="18" customHeight="1" x14ac:dyDescent="0.25">
      <c r="B166" s="40">
        <v>43914.394444444442</v>
      </c>
      <c r="C166" s="40">
        <f>Tabela_Dados_Lua[[#This Row],[Data/Hora (UTC)*]]-7/24</f>
        <v>43914.102777777778</v>
      </c>
      <c r="D166" s="29">
        <f>INT(Tabela_Dados_Lua[[#This Row],[Hora Ajustada1]])</f>
        <v>43914</v>
      </c>
      <c r="E166" s="42" t="s">
        <v>31</v>
      </c>
    </row>
    <row r="167" spans="2:5" ht="18" customHeight="1" x14ac:dyDescent="0.25">
      <c r="B167" s="40">
        <v>43922.431250000001</v>
      </c>
      <c r="C167" s="40">
        <f>Tabela_Dados_Lua[[#This Row],[Data/Hora (UTC)*]]-7/24</f>
        <v>43922.139583333337</v>
      </c>
      <c r="D167" s="29">
        <f>INT(Tabela_Dados_Lua[[#This Row],[Hora Ajustada1]])</f>
        <v>43922</v>
      </c>
      <c r="E167" s="42" t="s">
        <v>28</v>
      </c>
    </row>
    <row r="168" spans="2:5" ht="18" customHeight="1" x14ac:dyDescent="0.25">
      <c r="B168" s="40">
        <v>43929.107638888891</v>
      </c>
      <c r="C168" s="40">
        <f>Tabela_Dados_Lua[[#This Row],[Data/Hora (UTC)*]]-7/24</f>
        <v>43928.815972222226</v>
      </c>
      <c r="D168" s="29">
        <f>INT(Tabela_Dados_Lua[[#This Row],[Hora Ajustada1]])</f>
        <v>43928</v>
      </c>
      <c r="E168" s="42" t="s">
        <v>29</v>
      </c>
    </row>
    <row r="169" spans="2:5" ht="18" customHeight="1" x14ac:dyDescent="0.25">
      <c r="B169" s="40">
        <v>43935.955555555556</v>
      </c>
      <c r="C169" s="40">
        <f>Tabela_Dados_Lua[[#This Row],[Data/Hora (UTC)*]]-7/24</f>
        <v>43935.663888888892</v>
      </c>
      <c r="D169" s="29">
        <f>INT(Tabela_Dados_Lua[[#This Row],[Hora Ajustada1]])</f>
        <v>43935</v>
      </c>
      <c r="E169" s="42" t="s">
        <v>30</v>
      </c>
    </row>
    <row r="170" spans="2:5" ht="18" customHeight="1" x14ac:dyDescent="0.25">
      <c r="B170" s="40">
        <v>43944.101388888892</v>
      </c>
      <c r="C170" s="40">
        <f>Tabela_Dados_Lua[[#This Row],[Data/Hora (UTC)*]]-7/24</f>
        <v>43943.809722222228</v>
      </c>
      <c r="D170" s="29">
        <f>INT(Tabela_Dados_Lua[[#This Row],[Hora Ajustada1]])</f>
        <v>43943</v>
      </c>
      <c r="E170" s="42" t="s">
        <v>31</v>
      </c>
    </row>
    <row r="171" spans="2:5" ht="18" customHeight="1" x14ac:dyDescent="0.25">
      <c r="B171" s="40">
        <v>43951.859722222223</v>
      </c>
      <c r="C171" s="40">
        <f>Tabela_Dados_Lua[[#This Row],[Data/Hora (UTC)*]]-7/24</f>
        <v>43951.568055555559</v>
      </c>
      <c r="D171" s="29">
        <f>INT(Tabela_Dados_Lua[[#This Row],[Hora Ajustada1]])</f>
        <v>43951</v>
      </c>
      <c r="E171" s="42" t="s">
        <v>28</v>
      </c>
    </row>
    <row r="172" spans="2:5" ht="18" customHeight="1" x14ac:dyDescent="0.25">
      <c r="B172" s="40">
        <v>43958.447916666664</v>
      </c>
      <c r="C172" s="40">
        <f>Tabela_Dados_Lua[[#This Row],[Data/Hora (UTC)*]]-7/24</f>
        <v>43958.15625</v>
      </c>
      <c r="D172" s="29">
        <f>INT(Tabela_Dados_Lua[[#This Row],[Hora Ajustada1]])</f>
        <v>43958</v>
      </c>
      <c r="E172" s="42" t="s">
        <v>29</v>
      </c>
    </row>
    <row r="173" spans="2:5" ht="18" customHeight="1" x14ac:dyDescent="0.25">
      <c r="B173" s="40">
        <v>43965.585416666669</v>
      </c>
      <c r="C173" s="40">
        <f>Tabela_Dados_Lua[[#This Row],[Data/Hora (UTC)*]]-7/24</f>
        <v>43965.293750000004</v>
      </c>
      <c r="D173" s="29">
        <f>INT(Tabela_Dados_Lua[[#This Row],[Hora Ajustada1]])</f>
        <v>43965</v>
      </c>
      <c r="E173" s="42" t="s">
        <v>30</v>
      </c>
    </row>
    <row r="174" spans="2:5" ht="18" customHeight="1" x14ac:dyDescent="0.25">
      <c r="B174" s="40">
        <v>43973.73541666667</v>
      </c>
      <c r="C174" s="40">
        <f>Tabela_Dados_Lua[[#This Row],[Data/Hora (UTC)*]]-7/24</f>
        <v>43973.443750000006</v>
      </c>
      <c r="D174" s="29">
        <f>INT(Tabela_Dados_Lua[[#This Row],[Hora Ajustada1]])</f>
        <v>43973</v>
      </c>
      <c r="E174" s="42" t="s">
        <v>31</v>
      </c>
    </row>
    <row r="175" spans="2:5" ht="18" customHeight="1" x14ac:dyDescent="0.25">
      <c r="B175" s="40">
        <v>43981.145833333336</v>
      </c>
      <c r="C175" s="40">
        <f>Tabela_Dados_Lua[[#This Row],[Data/Hora (UTC)*]]-7/24</f>
        <v>43980.854166666672</v>
      </c>
      <c r="D175" s="29">
        <f>INT(Tabela_Dados_Lua[[#This Row],[Hora Ajustada1]])</f>
        <v>43980</v>
      </c>
      <c r="E175" s="42" t="s">
        <v>28</v>
      </c>
    </row>
    <row r="176" spans="2:5" ht="18" customHeight="1" x14ac:dyDescent="0.25">
      <c r="B176" s="40">
        <v>43987.8</v>
      </c>
      <c r="C176" s="40">
        <f>Tabela_Dados_Lua[[#This Row],[Data/Hora (UTC)*]]-7/24</f>
        <v>43987.508333333339</v>
      </c>
      <c r="D176" s="29">
        <f>INT(Tabela_Dados_Lua[[#This Row],[Hora Ajustada1]])</f>
        <v>43987</v>
      </c>
      <c r="E176" s="42" t="s">
        <v>29</v>
      </c>
    </row>
    <row r="177" spans="2:5" ht="18" customHeight="1" x14ac:dyDescent="0.25">
      <c r="B177" s="40">
        <v>43995.26666666667</v>
      </c>
      <c r="C177" s="40">
        <f>Tabela_Dados_Lua[[#This Row],[Data/Hora (UTC)*]]-7/24</f>
        <v>43994.975000000006</v>
      </c>
      <c r="D177" s="29">
        <f>INT(Tabela_Dados_Lua[[#This Row],[Hora Ajustada1]])</f>
        <v>43994</v>
      </c>
      <c r="E177" s="42" t="s">
        <v>30</v>
      </c>
    </row>
    <row r="178" spans="2:5" ht="18" customHeight="1" x14ac:dyDescent="0.25">
      <c r="B178" s="40">
        <v>44003.27847222222</v>
      </c>
      <c r="C178" s="40">
        <f>Tabela_Dados_Lua[[#This Row],[Data/Hora (UTC)*]]-7/24</f>
        <v>44002.986805555556</v>
      </c>
      <c r="D178" s="29">
        <f>INT(Tabela_Dados_Lua[[#This Row],[Hora Ajustada1]])</f>
        <v>44002</v>
      </c>
      <c r="E178" s="42" t="s">
        <v>31</v>
      </c>
    </row>
    <row r="179" spans="2:5" ht="18" customHeight="1" x14ac:dyDescent="0.25">
      <c r="B179" s="40">
        <v>44010.344444444447</v>
      </c>
      <c r="C179" s="40">
        <f>Tabela_Dados_Lua[[#This Row],[Data/Hora (UTC)*]]-7/24</f>
        <v>44010.052777777782</v>
      </c>
      <c r="D179" s="29">
        <f>INT(Tabela_Dados_Lua[[#This Row],[Hora Ajustada1]])</f>
        <v>44010</v>
      </c>
      <c r="E179" s="42" t="s">
        <v>28</v>
      </c>
    </row>
    <row r="180" spans="2:5" ht="18" customHeight="1" x14ac:dyDescent="0.25">
      <c r="B180" s="40">
        <v>44017.197222222225</v>
      </c>
      <c r="C180" s="40">
        <f>Tabela_Dados_Lua[[#This Row],[Data/Hora (UTC)*]]-7/24</f>
        <v>44016.905555555561</v>
      </c>
      <c r="D180" s="29">
        <f>INT(Tabela_Dados_Lua[[#This Row],[Hora Ajustada1]])</f>
        <v>44016</v>
      </c>
      <c r="E180" s="42" t="s">
        <v>29</v>
      </c>
    </row>
    <row r="181" spans="2:5" ht="18" customHeight="1" x14ac:dyDescent="0.25">
      <c r="B181" s="40">
        <v>44024.978472222225</v>
      </c>
      <c r="C181" s="40">
        <f>Tabela_Dados_Lua[[#This Row],[Data/Hora (UTC)*]]-7/24</f>
        <v>44024.686805555561</v>
      </c>
      <c r="D181" s="29">
        <f>INT(Tabela_Dados_Lua[[#This Row],[Hora Ajustada1]])</f>
        <v>44024</v>
      </c>
      <c r="E181" s="42" t="s">
        <v>30</v>
      </c>
    </row>
    <row r="182" spans="2:5" ht="18" customHeight="1" x14ac:dyDescent="0.25">
      <c r="B182" s="40">
        <v>44032.731249999997</v>
      </c>
      <c r="C182" s="40">
        <f>Tabela_Dados_Lua[[#This Row],[Data/Hora (UTC)*]]-7/24</f>
        <v>44032.439583333333</v>
      </c>
      <c r="D182" s="29">
        <f>INT(Tabela_Dados_Lua[[#This Row],[Hora Ajustada1]])</f>
        <v>44032</v>
      </c>
      <c r="E182" s="42" t="s">
        <v>31</v>
      </c>
    </row>
    <row r="183" spans="2:5" ht="18" customHeight="1" x14ac:dyDescent="0.25">
      <c r="B183" s="40">
        <v>44039.522222222222</v>
      </c>
      <c r="C183" s="40">
        <f>Tabela_Dados_Lua[[#This Row],[Data/Hora (UTC)*]]-7/24</f>
        <v>44039.230555555558</v>
      </c>
      <c r="D183" s="29">
        <f>INT(Tabela_Dados_Lua[[#This Row],[Hora Ajustada1]])</f>
        <v>44039</v>
      </c>
      <c r="E183" s="42" t="s">
        <v>28</v>
      </c>
    </row>
    <row r="184" spans="2:5" ht="18" customHeight="1" x14ac:dyDescent="0.25">
      <c r="B184" s="40">
        <v>44046.665972222225</v>
      </c>
      <c r="C184" s="40">
        <f>Tabela_Dados_Lua[[#This Row],[Data/Hora (UTC)*]]-7/24</f>
        <v>44046.374305555561</v>
      </c>
      <c r="D184" s="29">
        <f>INT(Tabela_Dados_Lua[[#This Row],[Hora Ajustada1]])</f>
        <v>44046</v>
      </c>
      <c r="E184" s="42" t="s">
        <v>29</v>
      </c>
    </row>
    <row r="185" spans="2:5" ht="18" customHeight="1" x14ac:dyDescent="0.25">
      <c r="B185" s="40">
        <v>44054.697916666664</v>
      </c>
      <c r="C185" s="40">
        <f>Tabela_Dados_Lua[[#This Row],[Data/Hora (UTC)*]]-7/24</f>
        <v>44054.40625</v>
      </c>
      <c r="D185" s="29">
        <f>INT(Tabela_Dados_Lua[[#This Row],[Hora Ajustada1]])</f>
        <v>44054</v>
      </c>
      <c r="E185" s="42" t="s">
        <v>30</v>
      </c>
    </row>
    <row r="186" spans="2:5" ht="18" customHeight="1" x14ac:dyDescent="0.25">
      <c r="B186" s="40">
        <v>44062.112500000003</v>
      </c>
      <c r="C186" s="40">
        <f>Tabela_Dados_Lua[[#This Row],[Data/Hora (UTC)*]]-7/24</f>
        <v>44061.820833333339</v>
      </c>
      <c r="D186" s="29">
        <f>INT(Tabela_Dados_Lua[[#This Row],[Hora Ajustada1]])</f>
        <v>44061</v>
      </c>
      <c r="E186" s="42" t="s">
        <v>31</v>
      </c>
    </row>
    <row r="187" spans="2:5" ht="18" customHeight="1" x14ac:dyDescent="0.25">
      <c r="B187" s="40">
        <v>44068.748611111114</v>
      </c>
      <c r="C187" s="40">
        <f>Tabela_Dados_Lua[[#This Row],[Data/Hora (UTC)*]]-7/24</f>
        <v>44068.45694444445</v>
      </c>
      <c r="D187" s="29">
        <f>INT(Tabela_Dados_Lua[[#This Row],[Hora Ajustada1]])</f>
        <v>44068</v>
      </c>
      <c r="E187" s="42" t="s">
        <v>28</v>
      </c>
    </row>
    <row r="188" spans="2:5" ht="18" customHeight="1" x14ac:dyDescent="0.25">
      <c r="B188" s="40">
        <v>44076.223611111112</v>
      </c>
      <c r="C188" s="40">
        <f>Tabela_Dados_Lua[[#This Row],[Data/Hora (UTC)*]]-7/24</f>
        <v>44075.931944444448</v>
      </c>
      <c r="D188" s="29">
        <f>INT(Tabela_Dados_Lua[[#This Row],[Hora Ajustada1]])</f>
        <v>44075</v>
      </c>
      <c r="E188" s="42" t="s">
        <v>29</v>
      </c>
    </row>
    <row r="189" spans="2:5" ht="18" customHeight="1" x14ac:dyDescent="0.25">
      <c r="B189" s="40">
        <v>44084.393055555556</v>
      </c>
      <c r="C189" s="40">
        <f>Tabela_Dados_Lua[[#This Row],[Data/Hora (UTC)*]]-7/24</f>
        <v>44084.101388888892</v>
      </c>
      <c r="D189" s="29">
        <f>INT(Tabela_Dados_Lua[[#This Row],[Hora Ajustada1]])</f>
        <v>44084</v>
      </c>
      <c r="E189" s="42" t="s">
        <v>30</v>
      </c>
    </row>
    <row r="190" spans="2:5" ht="18" customHeight="1" x14ac:dyDescent="0.25">
      <c r="B190" s="40">
        <v>44091.458333333336</v>
      </c>
      <c r="C190" s="40">
        <f>Tabela_Dados_Lua[[#This Row],[Data/Hora (UTC)*]]-7/24</f>
        <v>44091.166666666672</v>
      </c>
      <c r="D190" s="29">
        <f>INT(Tabela_Dados_Lua[[#This Row],[Hora Ajustada1]])</f>
        <v>44091</v>
      </c>
      <c r="E190" s="42" t="s">
        <v>31</v>
      </c>
    </row>
    <row r="191" spans="2:5" ht="18" customHeight="1" x14ac:dyDescent="0.25">
      <c r="B191" s="40">
        <v>44098.079861111109</v>
      </c>
      <c r="C191" s="40">
        <f>Tabela_Dados_Lua[[#This Row],[Data/Hora (UTC)*]]-7/24</f>
        <v>44097.788194444445</v>
      </c>
      <c r="D191" s="29">
        <f>INT(Tabela_Dados_Lua[[#This Row],[Hora Ajustada1]])</f>
        <v>44097</v>
      </c>
      <c r="E191" s="42" t="s">
        <v>28</v>
      </c>
    </row>
    <row r="192" spans="2:5" ht="18" customHeight="1" x14ac:dyDescent="0.25">
      <c r="B192" s="40">
        <v>44105.878472222219</v>
      </c>
      <c r="C192" s="40">
        <f>Tabela_Dados_Lua[[#This Row],[Data/Hora (UTC)*]]-7/24</f>
        <v>44105.586805555555</v>
      </c>
      <c r="D192" s="29">
        <f>INT(Tabela_Dados_Lua[[#This Row],[Hora Ajustada1]])</f>
        <v>44105</v>
      </c>
      <c r="E192" s="42" t="s">
        <v>29</v>
      </c>
    </row>
    <row r="193" spans="2:5" ht="18" customHeight="1" x14ac:dyDescent="0.25">
      <c r="B193" s="40">
        <v>44114.027083333334</v>
      </c>
      <c r="C193" s="40">
        <f>Tabela_Dados_Lua[[#This Row],[Data/Hora (UTC)*]]-7/24</f>
        <v>44113.73541666667</v>
      </c>
      <c r="D193" s="29">
        <f>INT(Tabela_Dados_Lua[[#This Row],[Hora Ajustada1]])</f>
        <v>44113</v>
      </c>
      <c r="E193" s="42" t="s">
        <v>30</v>
      </c>
    </row>
    <row r="194" spans="2:5" ht="18" customHeight="1" x14ac:dyDescent="0.25">
      <c r="B194" s="40">
        <v>44120.813194444447</v>
      </c>
      <c r="C194" s="40">
        <f>Tabela_Dados_Lua[[#This Row],[Data/Hora (UTC)*]]-7/24</f>
        <v>44120.521527777782</v>
      </c>
      <c r="D194" s="29">
        <f>INT(Tabela_Dados_Lua[[#This Row],[Hora Ajustada1]])</f>
        <v>44120</v>
      </c>
      <c r="E194" s="42" t="s">
        <v>31</v>
      </c>
    </row>
    <row r="195" spans="2:5" ht="18" customHeight="1" x14ac:dyDescent="0.25">
      <c r="B195" s="40">
        <v>44127.557638888888</v>
      </c>
      <c r="C195" s="40">
        <f>Tabela_Dados_Lua[[#This Row],[Data/Hora (UTC)*]]-7/24</f>
        <v>44127.265972222223</v>
      </c>
      <c r="D195" s="29">
        <f>INT(Tabela_Dados_Lua[[#This Row],[Hora Ajustada1]])</f>
        <v>44127</v>
      </c>
      <c r="E195" s="42" t="s">
        <v>28</v>
      </c>
    </row>
    <row r="196" spans="2:5" ht="18" customHeight="1" x14ac:dyDescent="0.25">
      <c r="B196" s="40">
        <v>44135.617361111108</v>
      </c>
      <c r="C196" s="40">
        <f>Tabela_Dados_Lua[[#This Row],[Data/Hora (UTC)*]]-7/24</f>
        <v>44135.325694444444</v>
      </c>
      <c r="D196" s="29">
        <f>INT(Tabela_Dados_Lua[[#This Row],[Hora Ajustada1]])</f>
        <v>44135</v>
      </c>
      <c r="E196" s="42" t="s">
        <v>29</v>
      </c>
    </row>
    <row r="197" spans="2:5" ht="18" customHeight="1" x14ac:dyDescent="0.25">
      <c r="B197" s="40">
        <v>44143.573611111111</v>
      </c>
      <c r="C197" s="40">
        <f>Tabela_Dados_Lua[[#This Row],[Data/Hora (UTC)*]]-7/24</f>
        <v>44143.281944444447</v>
      </c>
      <c r="D197" s="29">
        <f>INT(Tabela_Dados_Lua[[#This Row],[Hora Ajustada1]])</f>
        <v>44143</v>
      </c>
      <c r="E197" s="42" t="s">
        <v>30</v>
      </c>
    </row>
    <row r="198" spans="2:5" ht="18" customHeight="1" x14ac:dyDescent="0.25">
      <c r="B198" s="40">
        <v>44150.213194444441</v>
      </c>
      <c r="C198" s="40">
        <f>Tabela_Dados_Lua[[#This Row],[Data/Hora (UTC)*]]-7/24</f>
        <v>44149.921527777777</v>
      </c>
      <c r="D198" s="29">
        <f>INT(Tabela_Dados_Lua[[#This Row],[Hora Ajustada1]])</f>
        <v>44149</v>
      </c>
      <c r="E198" s="42" t="s">
        <v>31</v>
      </c>
    </row>
    <row r="199" spans="2:5" ht="18" customHeight="1" x14ac:dyDescent="0.25">
      <c r="B199" s="40">
        <v>44157.197916666664</v>
      </c>
      <c r="C199" s="40">
        <f>Tabela_Dados_Lua[[#This Row],[Data/Hora (UTC)*]]-7/24</f>
        <v>44156.90625</v>
      </c>
      <c r="D199" s="29">
        <f>INT(Tabela_Dados_Lua[[#This Row],[Hora Ajustada1]])</f>
        <v>44156</v>
      </c>
      <c r="E199" s="42" t="s">
        <v>28</v>
      </c>
    </row>
    <row r="200" spans="2:5" ht="18" customHeight="1" x14ac:dyDescent="0.25">
      <c r="B200" s="40">
        <v>44165.395833333336</v>
      </c>
      <c r="C200" s="40">
        <f>Tabela_Dados_Lua[[#This Row],[Data/Hora (UTC)*]]-7/24</f>
        <v>44165.104166666672</v>
      </c>
      <c r="D200" s="29">
        <f>INT(Tabela_Dados_Lua[[#This Row],[Hora Ajustada1]])</f>
        <v>44165</v>
      </c>
      <c r="E200" s="42" t="s">
        <v>29</v>
      </c>
    </row>
    <row r="201" spans="2:5" ht="18" customHeight="1" x14ac:dyDescent="0.25">
      <c r="B201" s="40">
        <v>44173.025000000001</v>
      </c>
      <c r="C201" s="40">
        <f>Tabela_Dados_Lua[[#This Row],[Data/Hora (UTC)*]]-7/24</f>
        <v>44172.733333333337</v>
      </c>
      <c r="D201" s="29">
        <f>INT(Tabela_Dados_Lua[[#This Row],[Hora Ajustada1]])</f>
        <v>44172</v>
      </c>
      <c r="E201" s="42" t="s">
        <v>30</v>
      </c>
    </row>
    <row r="202" spans="2:5" ht="18" customHeight="1" x14ac:dyDescent="0.25">
      <c r="B202" s="40">
        <v>44179.677777777775</v>
      </c>
      <c r="C202" s="40">
        <f>Tabela_Dados_Lua[[#This Row],[Data/Hora (UTC)*]]-7/24</f>
        <v>44179.386111111111</v>
      </c>
      <c r="D202" s="29">
        <f>INT(Tabela_Dados_Lua[[#This Row],[Hora Ajustada1]])</f>
        <v>44179</v>
      </c>
      <c r="E202" s="42" t="s">
        <v>31</v>
      </c>
    </row>
    <row r="203" spans="2:5" ht="18" customHeight="1" x14ac:dyDescent="0.25">
      <c r="B203" s="40">
        <v>44186.986805555556</v>
      </c>
      <c r="C203" s="40">
        <f>Tabela_Dados_Lua[[#This Row],[Data/Hora (UTC)*]]-7/24</f>
        <v>44186.695138888892</v>
      </c>
      <c r="D203" s="29">
        <f>INT(Tabela_Dados_Lua[[#This Row],[Hora Ajustada1]])</f>
        <v>44186</v>
      </c>
      <c r="E203" s="42" t="s">
        <v>28</v>
      </c>
    </row>
    <row r="204" spans="2:5" ht="18" customHeight="1" x14ac:dyDescent="0.25">
      <c r="B204" s="40">
        <v>44195.144444444442</v>
      </c>
      <c r="C204" s="40">
        <f>Tabela_Dados_Lua[[#This Row],[Data/Hora (UTC)*]]-7/24</f>
        <v>44194.852777777778</v>
      </c>
      <c r="D204" s="29">
        <f>INT(Tabela_Dados_Lua[[#This Row],[Hora Ajustada1]])</f>
        <v>44194</v>
      </c>
      <c r="E204" s="42" t="s">
        <v>29</v>
      </c>
    </row>
    <row r="205" spans="2:5" ht="18" customHeight="1" x14ac:dyDescent="0.25">
      <c r="B205" s="40">
        <v>44202.400694444441</v>
      </c>
      <c r="C205" s="40">
        <f>Tabela_Dados_Lua[[#This Row],[Data/Hora (UTC)*]]-7/24</f>
        <v>44202.109027777777</v>
      </c>
      <c r="D205" s="29">
        <f>INT(Tabela_Dados_Lua[[#This Row],[Hora Ajustada1]])</f>
        <v>44202</v>
      </c>
      <c r="E205" s="42" t="s">
        <v>30</v>
      </c>
    </row>
    <row r="206" spans="2:5" ht="18" customHeight="1" x14ac:dyDescent="0.25">
      <c r="B206" s="40">
        <v>44209.208333333336</v>
      </c>
      <c r="C206" s="40">
        <f>Tabela_Dados_Lua[[#This Row],[Data/Hora (UTC)*]]-7/24</f>
        <v>44208.916666666672</v>
      </c>
      <c r="D206" s="29">
        <f>INT(Tabela_Dados_Lua[[#This Row],[Hora Ajustada1]])</f>
        <v>44208</v>
      </c>
      <c r="E206" s="42" t="s">
        <v>31</v>
      </c>
    </row>
    <row r="207" spans="2:5" ht="18" customHeight="1" x14ac:dyDescent="0.25">
      <c r="B207" s="40">
        <v>44216.875694444447</v>
      </c>
      <c r="C207" s="40">
        <f>Tabela_Dados_Lua[[#This Row],[Data/Hora (UTC)*]]-7/24</f>
        <v>44216.584027777782</v>
      </c>
      <c r="D207" s="29">
        <f>INT(Tabela_Dados_Lua[[#This Row],[Hora Ajustada1]])</f>
        <v>44216</v>
      </c>
      <c r="E207" s="42" t="s">
        <v>28</v>
      </c>
    </row>
    <row r="208" spans="2:5" ht="18" customHeight="1" x14ac:dyDescent="0.25">
      <c r="B208" s="40">
        <v>44224.802777777775</v>
      </c>
      <c r="C208" s="40">
        <f>Tabela_Dados_Lua[[#This Row],[Data/Hora (UTC)*]]-7/24</f>
        <v>44224.511111111111</v>
      </c>
      <c r="D208" s="29">
        <f>INT(Tabela_Dados_Lua[[#This Row],[Hora Ajustada1]])</f>
        <v>44224</v>
      </c>
      <c r="E208" s="42" t="s">
        <v>29</v>
      </c>
    </row>
    <row r="209" spans="2:5" ht="18" customHeight="1" x14ac:dyDescent="0.25">
      <c r="B209" s="40">
        <v>44231.734027777777</v>
      </c>
      <c r="C209" s="40">
        <f>Tabela_Dados_Lua[[#This Row],[Data/Hora (UTC)*]]-7/24</f>
        <v>44231.442361111112</v>
      </c>
      <c r="D209" s="29">
        <f>INT(Tabela_Dados_Lua[[#This Row],[Hora Ajustada1]])</f>
        <v>44231</v>
      </c>
      <c r="E209" s="42" t="s">
        <v>30</v>
      </c>
    </row>
    <row r="210" spans="2:5" ht="18" customHeight="1" x14ac:dyDescent="0.25">
      <c r="B210" s="40">
        <v>44238.79583333333</v>
      </c>
      <c r="C210" s="40">
        <f>Tabela_Dados_Lua[[#This Row],[Data/Hora (UTC)*]]-7/24</f>
        <v>44238.504166666666</v>
      </c>
      <c r="D210" s="29">
        <f>INT(Tabela_Dados_Lua[[#This Row],[Hora Ajustada1]])</f>
        <v>44238</v>
      </c>
      <c r="E210" s="42" t="s">
        <v>31</v>
      </c>
    </row>
    <row r="211" spans="2:5" ht="18" customHeight="1" x14ac:dyDescent="0.25">
      <c r="B211" s="40">
        <v>44246.782638888886</v>
      </c>
      <c r="C211" s="40">
        <f>Tabela_Dados_Lua[[#This Row],[Data/Hora (UTC)*]]-7/24</f>
        <v>44246.490972222222</v>
      </c>
      <c r="D211" s="29">
        <f>INT(Tabela_Dados_Lua[[#This Row],[Hora Ajustada1]])</f>
        <v>44246</v>
      </c>
      <c r="E211" s="42" t="s">
        <v>28</v>
      </c>
    </row>
    <row r="212" spans="2:5" ht="18" customHeight="1" x14ac:dyDescent="0.25">
      <c r="B212" s="40">
        <v>44254.345138888886</v>
      </c>
      <c r="C212" s="40">
        <f>Tabela_Dados_Lua[[#This Row],[Data/Hora (UTC)*]]-7/24</f>
        <v>44254.053472222222</v>
      </c>
      <c r="D212" s="29">
        <f>INT(Tabela_Dados_Lua[[#This Row],[Hora Ajustada1]])</f>
        <v>44254</v>
      </c>
      <c r="E212" s="42" t="s">
        <v>29</v>
      </c>
    </row>
    <row r="213" spans="2:5" ht="18" customHeight="1" x14ac:dyDescent="0.25">
      <c r="B213" s="40">
        <v>44261.0625</v>
      </c>
      <c r="C213" s="40">
        <f>Tabela_Dados_Lua[[#This Row],[Data/Hora (UTC)*]]-7/24</f>
        <v>44260.770833333336</v>
      </c>
      <c r="D213" s="29">
        <f>INT(Tabela_Dados_Lua[[#This Row],[Hora Ajustada1]])</f>
        <v>44260</v>
      </c>
      <c r="E213" s="42" t="s">
        <v>30</v>
      </c>
    </row>
    <row r="214" spans="2:5" ht="18" customHeight="1" x14ac:dyDescent="0.25">
      <c r="B214" s="40">
        <v>44268.431250000001</v>
      </c>
      <c r="C214" s="40">
        <f>Tabela_Dados_Lua[[#This Row],[Data/Hora (UTC)*]]-7/24</f>
        <v>44268.139583333337</v>
      </c>
      <c r="D214" s="29">
        <f>INT(Tabela_Dados_Lua[[#This Row],[Hora Ajustada1]])</f>
        <v>44268</v>
      </c>
      <c r="E214" s="42" t="s">
        <v>31</v>
      </c>
    </row>
    <row r="215" spans="2:5" ht="18" customHeight="1" x14ac:dyDescent="0.25">
      <c r="B215" s="40">
        <v>44276.611111111109</v>
      </c>
      <c r="C215" s="40">
        <f>Tabela_Dados_Lua[[#This Row],[Data/Hora (UTC)*]]-7/24</f>
        <v>44276.319444444445</v>
      </c>
      <c r="D215" s="29">
        <f>INT(Tabela_Dados_Lua[[#This Row],[Hora Ajustada1]])</f>
        <v>44276</v>
      </c>
      <c r="E215" s="42" t="s">
        <v>28</v>
      </c>
    </row>
    <row r="216" spans="2:5" ht="18" customHeight="1" x14ac:dyDescent="0.25">
      <c r="B216" s="40">
        <v>44283.783333333333</v>
      </c>
      <c r="C216" s="40">
        <f>Tabela_Dados_Lua[[#This Row],[Data/Hora (UTC)*]]-7/24</f>
        <v>44283.491666666669</v>
      </c>
      <c r="D216" s="29">
        <f>INT(Tabela_Dados_Lua[[#This Row],[Hora Ajustada1]])</f>
        <v>44283</v>
      </c>
      <c r="E216" s="42" t="s">
        <v>29</v>
      </c>
    </row>
    <row r="217" spans="2:5" ht="18" customHeight="1" x14ac:dyDescent="0.25">
      <c r="B217" s="40">
        <v>44290.418055555558</v>
      </c>
      <c r="C217" s="40">
        <f>Tabela_Dados_Lua[[#This Row],[Data/Hora (UTC)*]]-7/24</f>
        <v>44290.126388888893</v>
      </c>
      <c r="D217" s="29">
        <f>INT(Tabela_Dados_Lua[[#This Row],[Hora Ajustada1]])</f>
        <v>44290</v>
      </c>
      <c r="E217" s="42" t="s">
        <v>30</v>
      </c>
    </row>
    <row r="218" spans="2:5" ht="18" customHeight="1" x14ac:dyDescent="0.25">
      <c r="B218" s="40">
        <v>44298.104861111111</v>
      </c>
      <c r="C218" s="40">
        <f>Tabela_Dados_Lua[[#This Row],[Data/Hora (UTC)*]]-7/24</f>
        <v>44297.813194444447</v>
      </c>
      <c r="D218" s="29">
        <f>INT(Tabela_Dados_Lua[[#This Row],[Hora Ajustada1]])</f>
        <v>44297</v>
      </c>
      <c r="E218" s="42" t="s">
        <v>31</v>
      </c>
    </row>
    <row r="219" spans="2:5" ht="18" customHeight="1" x14ac:dyDescent="0.25">
      <c r="B219" s="40">
        <v>44306.290972222225</v>
      </c>
      <c r="C219" s="40">
        <f>Tabela_Dados_Lua[[#This Row],[Data/Hora (UTC)*]]-7/24</f>
        <v>44305.999305555561</v>
      </c>
      <c r="D219" s="29">
        <f>INT(Tabela_Dados_Lua[[#This Row],[Hora Ajustada1]])</f>
        <v>44305</v>
      </c>
      <c r="E219" s="42" t="s">
        <v>28</v>
      </c>
    </row>
    <row r="220" spans="2:5" ht="18" customHeight="1" x14ac:dyDescent="0.25">
      <c r="B220" s="40">
        <v>44313.146527777775</v>
      </c>
      <c r="C220" s="40">
        <f>Tabela_Dados_Lua[[#This Row],[Data/Hora (UTC)*]]-7/24</f>
        <v>44312.854861111111</v>
      </c>
      <c r="D220" s="29">
        <f>INT(Tabela_Dados_Lua[[#This Row],[Hora Ajustada1]])</f>
        <v>44312</v>
      </c>
      <c r="E220" s="42" t="s">
        <v>29</v>
      </c>
    </row>
    <row r="221" spans="2:5" ht="18" customHeight="1" x14ac:dyDescent="0.25">
      <c r="B221" s="40">
        <v>44319.826388888891</v>
      </c>
      <c r="C221" s="40">
        <f>Tabela_Dados_Lua[[#This Row],[Data/Hora (UTC)*]]-7/24</f>
        <v>44319.534722222226</v>
      </c>
      <c r="D221" s="29">
        <f>INT(Tabela_Dados_Lua[[#This Row],[Hora Ajustada1]])</f>
        <v>44319</v>
      </c>
      <c r="E221" s="42" t="s">
        <v>30</v>
      </c>
    </row>
    <row r="222" spans="2:5" ht="18" customHeight="1" x14ac:dyDescent="0.25">
      <c r="B222" s="40">
        <v>44327.791666666664</v>
      </c>
      <c r="C222" s="40">
        <f>Tabela_Dados_Lua[[#This Row],[Data/Hora (UTC)*]]-7/24</f>
        <v>44327.5</v>
      </c>
      <c r="D222" s="29">
        <f>INT(Tabela_Dados_Lua[[#This Row],[Hora Ajustada1]])</f>
        <v>44327</v>
      </c>
      <c r="E222" s="42" t="s">
        <v>31</v>
      </c>
    </row>
    <row r="223" spans="2:5" ht="18" customHeight="1" x14ac:dyDescent="0.25">
      <c r="B223" s="40">
        <v>44335.800694444442</v>
      </c>
      <c r="C223" s="40">
        <f>Tabela_Dados_Lua[[#This Row],[Data/Hora (UTC)*]]-7/24</f>
        <v>44335.509027777778</v>
      </c>
      <c r="D223" s="29">
        <f>INT(Tabela_Dados_Lua[[#This Row],[Hora Ajustada1]])</f>
        <v>44335</v>
      </c>
      <c r="E223" s="42" t="s">
        <v>28</v>
      </c>
    </row>
    <row r="224" spans="2:5" ht="18" customHeight="1" x14ac:dyDescent="0.25">
      <c r="B224" s="40">
        <v>44342.468055555553</v>
      </c>
      <c r="C224" s="40">
        <f>Tabela_Dados_Lua[[#This Row],[Data/Hora (UTC)*]]-7/24</f>
        <v>44342.176388888889</v>
      </c>
      <c r="D224" s="29">
        <f>INT(Tabela_Dados_Lua[[#This Row],[Hora Ajustada1]])</f>
        <v>44342</v>
      </c>
      <c r="E224" s="42" t="s">
        <v>29</v>
      </c>
    </row>
    <row r="225" spans="2:5" ht="18" customHeight="1" x14ac:dyDescent="0.25">
      <c r="B225" s="40">
        <v>44349.308333333334</v>
      </c>
      <c r="C225" s="40">
        <f>Tabela_Dados_Lua[[#This Row],[Data/Hora (UTC)*]]-7/24</f>
        <v>44349.01666666667</v>
      </c>
      <c r="D225" s="29">
        <f>INT(Tabela_Dados_Lua[[#This Row],[Hora Ajustada1]])</f>
        <v>44349</v>
      </c>
      <c r="E225" s="42" t="s">
        <v>30</v>
      </c>
    </row>
    <row r="226" spans="2:5" ht="18" customHeight="1" x14ac:dyDescent="0.25">
      <c r="B226" s="40">
        <v>44357.453472222223</v>
      </c>
      <c r="C226" s="40">
        <f>Tabela_Dados_Lua[[#This Row],[Data/Hora (UTC)*]]-7/24</f>
        <v>44357.161805555559</v>
      </c>
      <c r="D226" s="29">
        <f>INT(Tabela_Dados_Lua[[#This Row],[Hora Ajustada1]])</f>
        <v>44357</v>
      </c>
      <c r="E226" s="42" t="s">
        <v>31</v>
      </c>
    </row>
    <row r="227" spans="2:5" ht="18" customHeight="1" x14ac:dyDescent="0.25">
      <c r="B227" s="40">
        <v>44365.162499999999</v>
      </c>
      <c r="C227" s="40">
        <f>Tabela_Dados_Lua[[#This Row],[Data/Hora (UTC)*]]-7/24</f>
        <v>44364.870833333334</v>
      </c>
      <c r="D227" s="29">
        <f>INT(Tabela_Dados_Lua[[#This Row],[Hora Ajustada1]])</f>
        <v>44364</v>
      </c>
      <c r="E227" s="42" t="s">
        <v>28</v>
      </c>
    </row>
    <row r="228" spans="2:5" ht="18" customHeight="1" x14ac:dyDescent="0.25">
      <c r="B228" s="40">
        <v>44371.777777777781</v>
      </c>
      <c r="C228" s="40">
        <f>Tabela_Dados_Lua[[#This Row],[Data/Hora (UTC)*]]-7/24</f>
        <v>44371.486111111117</v>
      </c>
      <c r="D228" s="29">
        <f>INT(Tabela_Dados_Lua[[#This Row],[Hora Ajustada1]])</f>
        <v>44371</v>
      </c>
      <c r="E228" s="42" t="s">
        <v>29</v>
      </c>
    </row>
    <row r="229" spans="2:5" ht="18" customHeight="1" x14ac:dyDescent="0.25">
      <c r="B229" s="40">
        <v>44378.882638888892</v>
      </c>
      <c r="C229" s="40">
        <f>Tabela_Dados_Lua[[#This Row],[Data/Hora (UTC)*]]-7/24</f>
        <v>44378.590972222228</v>
      </c>
      <c r="D229" s="29">
        <f>INT(Tabela_Dados_Lua[[#This Row],[Hora Ajustada1]])</f>
        <v>44378</v>
      </c>
      <c r="E229" s="42" t="s">
        <v>30</v>
      </c>
    </row>
    <row r="230" spans="2:5" ht="18" customHeight="1" x14ac:dyDescent="0.25">
      <c r="B230" s="40">
        <v>44387.053472222222</v>
      </c>
      <c r="C230" s="40">
        <f>Tabela_Dados_Lua[[#This Row],[Data/Hora (UTC)*]]-7/24</f>
        <v>44386.761805555558</v>
      </c>
      <c r="D230" s="29">
        <f>INT(Tabela_Dados_Lua[[#This Row],[Hora Ajustada1]])</f>
        <v>44386</v>
      </c>
      <c r="E230" s="42" t="s">
        <v>31</v>
      </c>
    </row>
    <row r="231" spans="2:5" ht="18" customHeight="1" x14ac:dyDescent="0.25">
      <c r="B231" s="40">
        <v>44394.424305555556</v>
      </c>
      <c r="C231" s="40">
        <f>Tabela_Dados_Lua[[#This Row],[Data/Hora (UTC)*]]-7/24</f>
        <v>44394.132638888892</v>
      </c>
      <c r="D231" s="29">
        <f>INT(Tabela_Dados_Lua[[#This Row],[Hora Ajustada1]])</f>
        <v>44394</v>
      </c>
      <c r="E231" s="42" t="s">
        <v>28</v>
      </c>
    </row>
    <row r="232" spans="2:5" ht="18" customHeight="1" x14ac:dyDescent="0.25">
      <c r="B232" s="40">
        <v>44401.109027777777</v>
      </c>
      <c r="C232" s="40">
        <f>Tabela_Dados_Lua[[#This Row],[Data/Hora (UTC)*]]-7/24</f>
        <v>44400.817361111112</v>
      </c>
      <c r="D232" s="29">
        <f>INT(Tabela_Dados_Lua[[#This Row],[Hora Ajustada1]])</f>
        <v>44400</v>
      </c>
      <c r="E232" s="42" t="s">
        <v>29</v>
      </c>
    </row>
    <row r="233" spans="2:5" ht="18" customHeight="1" x14ac:dyDescent="0.25">
      <c r="B233" s="40">
        <v>44408.552777777775</v>
      </c>
      <c r="C233" s="40">
        <f>Tabela_Dados_Lua[[#This Row],[Data/Hora (UTC)*]]-7/24</f>
        <v>44408.261111111111</v>
      </c>
      <c r="D233" s="29">
        <f>INT(Tabela_Dados_Lua[[#This Row],[Hora Ajustada1]])</f>
        <v>44408</v>
      </c>
      <c r="E233" s="42" t="s">
        <v>30</v>
      </c>
    </row>
    <row r="234" spans="2:5" ht="18" customHeight="1" x14ac:dyDescent="0.25">
      <c r="B234" s="40">
        <v>44416.576388888891</v>
      </c>
      <c r="C234" s="40">
        <f>Tabela_Dados_Lua[[#This Row],[Data/Hora (UTC)*]]-7/24</f>
        <v>44416.284722222226</v>
      </c>
      <c r="D234" s="29">
        <f>INT(Tabela_Dados_Lua[[#This Row],[Hora Ajustada1]])</f>
        <v>44416</v>
      </c>
      <c r="E234" s="42" t="s">
        <v>31</v>
      </c>
    </row>
    <row r="235" spans="2:5" ht="18" customHeight="1" x14ac:dyDescent="0.25">
      <c r="B235" s="40">
        <v>44423.638194444444</v>
      </c>
      <c r="C235" s="40">
        <f>Tabela_Dados_Lua[[#This Row],[Data/Hora (UTC)*]]-7/24</f>
        <v>44423.34652777778</v>
      </c>
      <c r="D235" s="29">
        <f>INT(Tabela_Dados_Lua[[#This Row],[Hora Ajustada1]])</f>
        <v>44423</v>
      </c>
      <c r="E235" s="42" t="s">
        <v>28</v>
      </c>
    </row>
    <row r="236" spans="2:5" ht="18" customHeight="1" x14ac:dyDescent="0.25">
      <c r="B236" s="40">
        <v>44430.501388888886</v>
      </c>
      <c r="C236" s="40">
        <f>Tabela_Dados_Lua[[#This Row],[Data/Hora (UTC)*]]-7/24</f>
        <v>44430.209722222222</v>
      </c>
      <c r="D236" s="29">
        <f>INT(Tabela_Dados_Lua[[#This Row],[Hora Ajustada1]])</f>
        <v>44430</v>
      </c>
      <c r="E236" s="42" t="s">
        <v>29</v>
      </c>
    </row>
    <row r="237" spans="2:5" ht="18" customHeight="1" x14ac:dyDescent="0.25">
      <c r="B237" s="40">
        <v>44438.300694444442</v>
      </c>
      <c r="C237" s="40">
        <f>Tabela_Dados_Lua[[#This Row],[Data/Hora (UTC)*]]-7/24</f>
        <v>44438.009027777778</v>
      </c>
      <c r="D237" s="29">
        <f>INT(Tabela_Dados_Lua[[#This Row],[Hora Ajustada1]])</f>
        <v>44438</v>
      </c>
      <c r="E237" s="42" t="s">
        <v>30</v>
      </c>
    </row>
    <row r="238" spans="2:5" ht="18" customHeight="1" x14ac:dyDescent="0.25">
      <c r="B238" s="40">
        <v>44446.036111111112</v>
      </c>
      <c r="C238" s="40">
        <f>Tabela_Dados_Lua[[#This Row],[Data/Hora (UTC)*]]-7/24</f>
        <v>44445.744444444448</v>
      </c>
      <c r="D238" s="29">
        <f>INT(Tabela_Dados_Lua[[#This Row],[Hora Ajustada1]])</f>
        <v>44445</v>
      </c>
      <c r="E238" s="42" t="s">
        <v>31</v>
      </c>
    </row>
    <row r="239" spans="2:5" ht="18" customHeight="1" x14ac:dyDescent="0.25">
      <c r="B239" s="40">
        <v>44452.86041666667</v>
      </c>
      <c r="C239" s="40">
        <f>Tabela_Dados_Lua[[#This Row],[Data/Hora (UTC)*]]-7/24</f>
        <v>44452.568750000006</v>
      </c>
      <c r="D239" s="29">
        <f>INT(Tabela_Dados_Lua[[#This Row],[Hora Ajustada1]])</f>
        <v>44452</v>
      </c>
      <c r="E239" s="42" t="s">
        <v>28</v>
      </c>
    </row>
    <row r="240" spans="2:5" ht="18" customHeight="1" x14ac:dyDescent="0.25">
      <c r="B240" s="40">
        <v>44459.996527777781</v>
      </c>
      <c r="C240" s="40">
        <f>Tabela_Dados_Lua[[#This Row],[Data/Hora (UTC)*]]-7/24</f>
        <v>44459.704861111117</v>
      </c>
      <c r="D240" s="29">
        <f>INT(Tabela_Dados_Lua[[#This Row],[Hora Ajustada1]])</f>
        <v>44459</v>
      </c>
      <c r="E240" s="42" t="s">
        <v>29</v>
      </c>
    </row>
    <row r="241" spans="2:5" ht="18" customHeight="1" x14ac:dyDescent="0.25">
      <c r="B241" s="40">
        <v>44468.081250000003</v>
      </c>
      <c r="C241" s="40">
        <f>Tabela_Dados_Lua[[#This Row],[Data/Hora (UTC)*]]-7/24</f>
        <v>44467.789583333339</v>
      </c>
      <c r="D241" s="29">
        <f>INT(Tabela_Dados_Lua[[#This Row],[Hora Ajustada1]])</f>
        <v>44467</v>
      </c>
      <c r="E241" s="42" t="s">
        <v>30</v>
      </c>
    </row>
    <row r="242" spans="2:5" ht="18" customHeight="1" x14ac:dyDescent="0.25">
      <c r="B242" s="40">
        <v>44475.461805555555</v>
      </c>
      <c r="C242" s="40">
        <f>Tabela_Dados_Lua[[#This Row],[Data/Hora (UTC)*]]-7/24</f>
        <v>44475.170138888891</v>
      </c>
      <c r="D242" s="29">
        <f>INT(Tabela_Dados_Lua[[#This Row],[Hora Ajustada1]])</f>
        <v>44475</v>
      </c>
      <c r="E242" s="42" t="s">
        <v>31</v>
      </c>
    </row>
    <row r="243" spans="2:5" ht="18" customHeight="1" x14ac:dyDescent="0.25">
      <c r="B243" s="40">
        <v>44482.142361111109</v>
      </c>
      <c r="C243" s="40">
        <f>Tabela_Dados_Lua[[#This Row],[Data/Hora (UTC)*]]-7/24</f>
        <v>44481.850694444445</v>
      </c>
      <c r="D243" s="29">
        <f>INT(Tabela_Dados_Lua[[#This Row],[Hora Ajustada1]])</f>
        <v>44481</v>
      </c>
      <c r="E243" s="42" t="s">
        <v>28</v>
      </c>
    </row>
    <row r="244" spans="2:5" ht="18" customHeight="1" x14ac:dyDescent="0.25">
      <c r="B244" s="40">
        <v>44489.622916666667</v>
      </c>
      <c r="C244" s="40">
        <f>Tabela_Dados_Lua[[#This Row],[Data/Hora (UTC)*]]-7/24</f>
        <v>44489.331250000003</v>
      </c>
      <c r="D244" s="29">
        <f>INT(Tabela_Dados_Lua[[#This Row],[Hora Ajustada1]])</f>
        <v>44489</v>
      </c>
      <c r="E244" s="42" t="s">
        <v>29</v>
      </c>
    </row>
    <row r="245" spans="2:5" ht="18" customHeight="1" x14ac:dyDescent="0.25">
      <c r="B245" s="40">
        <v>44497.836805555555</v>
      </c>
      <c r="C245" s="40">
        <f>Tabela_Dados_Lua[[#This Row],[Data/Hora (UTC)*]]-7/24</f>
        <v>44497.545138888891</v>
      </c>
      <c r="D245" s="29">
        <f>INT(Tabela_Dados_Lua[[#This Row],[Hora Ajustada1]])</f>
        <v>44497</v>
      </c>
      <c r="E245" s="42" t="s">
        <v>30</v>
      </c>
    </row>
    <row r="246" spans="2:5" ht="18" customHeight="1" x14ac:dyDescent="0.25">
      <c r="B246" s="40">
        <v>44504.884722222225</v>
      </c>
      <c r="C246" s="40">
        <f>Tabela_Dados_Lua[[#This Row],[Data/Hora (UTC)*]]-7/24</f>
        <v>44504.593055555561</v>
      </c>
      <c r="D246" s="29">
        <f>INT(Tabela_Dados_Lua[[#This Row],[Hora Ajustada1]])</f>
        <v>44504</v>
      </c>
      <c r="E246" s="42" t="s">
        <v>31</v>
      </c>
    </row>
    <row r="247" spans="2:5" ht="18" customHeight="1" x14ac:dyDescent="0.25">
      <c r="B247" s="40">
        <v>44511.531944444447</v>
      </c>
      <c r="C247" s="40">
        <f>Tabela_Dados_Lua[[#This Row],[Data/Hora (UTC)*]]-7/24</f>
        <v>44511.240277777782</v>
      </c>
      <c r="D247" s="29">
        <f>INT(Tabela_Dados_Lua[[#This Row],[Hora Ajustada1]])</f>
        <v>44511</v>
      </c>
      <c r="E247" s="42" t="s">
        <v>28</v>
      </c>
    </row>
    <row r="248" spans="2:5" ht="18" customHeight="1" x14ac:dyDescent="0.25">
      <c r="B248" s="40">
        <v>44519.372916666667</v>
      </c>
      <c r="C248" s="40">
        <f>Tabela_Dados_Lua[[#This Row],[Data/Hora (UTC)*]]-7/24</f>
        <v>44519.081250000003</v>
      </c>
      <c r="D248" s="29">
        <f>INT(Tabela_Dados_Lua[[#This Row],[Hora Ajustada1]])</f>
        <v>44519</v>
      </c>
      <c r="E248" s="42" t="s">
        <v>29</v>
      </c>
    </row>
    <row r="249" spans="2:5" ht="18" customHeight="1" x14ac:dyDescent="0.25">
      <c r="B249" s="40">
        <v>44527.519444444442</v>
      </c>
      <c r="C249" s="40">
        <f>Tabela_Dados_Lua[[#This Row],[Data/Hora (UTC)*]]-7/24</f>
        <v>44527.227777777778</v>
      </c>
      <c r="D249" s="29">
        <f>INT(Tabela_Dados_Lua[[#This Row],[Hora Ajustada1]])</f>
        <v>44527</v>
      </c>
      <c r="E249" s="42" t="s">
        <v>30</v>
      </c>
    </row>
    <row r="250" spans="2:5" ht="18" customHeight="1" x14ac:dyDescent="0.25">
      <c r="B250" s="40">
        <v>44534.321527777778</v>
      </c>
      <c r="C250" s="40">
        <f>Tabela_Dados_Lua[[#This Row],[Data/Hora (UTC)*]]-7/24</f>
        <v>44534.029861111114</v>
      </c>
      <c r="D250" s="29">
        <f>INT(Tabela_Dados_Lua[[#This Row],[Hora Ajustada1]])</f>
        <v>44534</v>
      </c>
      <c r="E250" s="42" t="s">
        <v>31</v>
      </c>
    </row>
    <row r="251" spans="2:5" ht="18" customHeight="1" x14ac:dyDescent="0.25">
      <c r="B251" s="40">
        <v>44541.065972222219</v>
      </c>
      <c r="C251" s="40">
        <f>Tabela_Dados_Lua[[#This Row],[Data/Hora (UTC)*]]-7/24</f>
        <v>44540.774305555555</v>
      </c>
      <c r="D251" s="29">
        <f>INT(Tabela_Dados_Lua[[#This Row],[Hora Ajustada1]])</f>
        <v>44540</v>
      </c>
      <c r="E251" s="42" t="s">
        <v>28</v>
      </c>
    </row>
    <row r="252" spans="2:5" ht="18" customHeight="1" x14ac:dyDescent="0.25">
      <c r="B252" s="40">
        <v>44549.190972222219</v>
      </c>
      <c r="C252" s="40">
        <f>Tabela_Dados_Lua[[#This Row],[Data/Hora (UTC)*]]-7/24</f>
        <v>44548.899305555555</v>
      </c>
      <c r="D252" s="29">
        <f>INT(Tabela_Dados_Lua[[#This Row],[Hora Ajustada1]])</f>
        <v>44548</v>
      </c>
      <c r="E252" s="42" t="s">
        <v>29</v>
      </c>
    </row>
    <row r="253" spans="2:5" ht="18" customHeight="1" x14ac:dyDescent="0.25">
      <c r="B253" s="40">
        <v>44557.1</v>
      </c>
      <c r="C253" s="40">
        <f>Tabela_Dados_Lua[[#This Row],[Data/Hora (UTC)*]]-7/24</f>
        <v>44556.808333333334</v>
      </c>
      <c r="D253" s="29">
        <f>INT(Tabela_Dados_Lua[[#This Row],[Hora Ajustada1]])</f>
        <v>44556</v>
      </c>
      <c r="E253" s="42" t="s">
        <v>30</v>
      </c>
    </row>
    <row r="254" spans="2:5" ht="18" customHeight="1" x14ac:dyDescent="0.25">
      <c r="B254" s="40">
        <v>44563.772916666669</v>
      </c>
      <c r="C254" s="40">
        <f>Tabela_Dados_Lua[[#This Row],[Data/Hora (UTC)*]]-7/24</f>
        <v>44563.481250000004</v>
      </c>
      <c r="D254" s="29">
        <f>INT(Tabela_Dados_Lua[[#This Row],[Hora Ajustada1]])</f>
        <v>44563</v>
      </c>
      <c r="E254" s="42" t="s">
        <v>31</v>
      </c>
    </row>
    <row r="255" spans="2:5" ht="18" customHeight="1" x14ac:dyDescent="0.25">
      <c r="B255" s="40">
        <v>44570.757638888892</v>
      </c>
      <c r="C255" s="40">
        <f>Tabela_Dados_Lua[[#This Row],[Data/Hora (UTC)*]]-7/24</f>
        <v>44570.465972222228</v>
      </c>
      <c r="D255" s="29">
        <f>INT(Tabela_Dados_Lua[[#This Row],[Hora Ajustada1]])</f>
        <v>44570</v>
      </c>
      <c r="E255" s="42" t="s">
        <v>28</v>
      </c>
    </row>
    <row r="256" spans="2:5" ht="18" customHeight="1" x14ac:dyDescent="0.25">
      <c r="B256" s="40">
        <v>44578.991666666669</v>
      </c>
      <c r="C256" s="40">
        <f>Tabela_Dados_Lua[[#This Row],[Data/Hora (UTC)*]]-7/24</f>
        <v>44578.700000000004</v>
      </c>
      <c r="D256" s="29">
        <f>INT(Tabela_Dados_Lua[[#This Row],[Hora Ajustada1]])</f>
        <v>44578</v>
      </c>
      <c r="E256" s="42" t="s">
        <v>29</v>
      </c>
    </row>
    <row r="257" spans="2:5" ht="18" customHeight="1" x14ac:dyDescent="0.25">
      <c r="B257" s="40">
        <v>44586.570138888892</v>
      </c>
      <c r="C257" s="40">
        <f>Tabela_Dados_Lua[[#This Row],[Data/Hora (UTC)*]]-7/24</f>
        <v>44586.278472222228</v>
      </c>
      <c r="D257" s="29">
        <f>INT(Tabela_Dados_Lua[[#This Row],[Hora Ajustada1]])</f>
        <v>44586</v>
      </c>
      <c r="E257" s="42" t="s">
        <v>30</v>
      </c>
    </row>
    <row r="258" spans="2:5" ht="18" customHeight="1" x14ac:dyDescent="0.25">
      <c r="B258" s="40">
        <v>44593.240277777775</v>
      </c>
      <c r="C258" s="40">
        <f>Tabela_Dados_Lua[[#This Row],[Data/Hora (UTC)*]]-7/24</f>
        <v>44592.948611111111</v>
      </c>
      <c r="D258" s="29">
        <f>INT(Tabela_Dados_Lua[[#This Row],[Hora Ajustada1]])</f>
        <v>44592</v>
      </c>
      <c r="E258" s="42" t="s">
        <v>31</v>
      </c>
    </row>
    <row r="259" spans="2:5" ht="18" customHeight="1" x14ac:dyDescent="0.25">
      <c r="B259" s="40">
        <v>44600.576388888891</v>
      </c>
      <c r="C259" s="40">
        <f>Tabela_Dados_Lua[[#This Row],[Data/Hora (UTC)*]]-7/24</f>
        <v>44600.284722222226</v>
      </c>
      <c r="D259" s="29">
        <f>INT(Tabela_Dados_Lua[[#This Row],[Hora Ajustada1]])</f>
        <v>44600</v>
      </c>
      <c r="E259" s="42" t="s">
        <v>28</v>
      </c>
    </row>
    <row r="260" spans="2:5" ht="18" customHeight="1" x14ac:dyDescent="0.25">
      <c r="B260" s="40">
        <v>44608.705555555556</v>
      </c>
      <c r="C260" s="40">
        <f>Tabela_Dados_Lua[[#This Row],[Data/Hora (UTC)*]]-7/24</f>
        <v>44608.413888888892</v>
      </c>
      <c r="D260" s="29">
        <f>INT(Tabela_Dados_Lua[[#This Row],[Hora Ajustada1]])</f>
        <v>44608</v>
      </c>
      <c r="E260" s="42" t="s">
        <v>29</v>
      </c>
    </row>
    <row r="261" spans="2:5" ht="18" customHeight="1" x14ac:dyDescent="0.25">
      <c r="B261" s="40">
        <v>44615.938888888886</v>
      </c>
      <c r="C261" s="40">
        <f>Tabela_Dados_Lua[[#This Row],[Data/Hora (UTC)*]]-7/24</f>
        <v>44615.647222222222</v>
      </c>
      <c r="D261" s="29">
        <f>INT(Tabela_Dados_Lua[[#This Row],[Hora Ajustada1]])</f>
        <v>44615</v>
      </c>
      <c r="E261" s="42" t="s">
        <v>30</v>
      </c>
    </row>
    <row r="262" spans="2:5" ht="18" customHeight="1" x14ac:dyDescent="0.25">
      <c r="B262" s="40">
        <v>44622.732638888891</v>
      </c>
      <c r="C262" s="40">
        <f>Tabela_Dados_Lua[[#This Row],[Data/Hora (UTC)*]]-7/24</f>
        <v>44622.440972222226</v>
      </c>
      <c r="D262" s="29">
        <f>INT(Tabela_Dados_Lua[[#This Row],[Hora Ajustada1]])</f>
        <v>44622</v>
      </c>
      <c r="E262" s="42" t="s">
        <v>31</v>
      </c>
    </row>
    <row r="263" spans="2:5" ht="18" customHeight="1" x14ac:dyDescent="0.25">
      <c r="B263" s="40">
        <v>44630.447916666664</v>
      </c>
      <c r="C263" s="40">
        <f>Tabela_Dados_Lua[[#This Row],[Data/Hora (UTC)*]]-7/24</f>
        <v>44630.15625</v>
      </c>
      <c r="D263" s="29">
        <f>INT(Tabela_Dados_Lua[[#This Row],[Hora Ajustada1]])</f>
        <v>44630</v>
      </c>
      <c r="E263" s="42" t="s">
        <v>28</v>
      </c>
    </row>
    <row r="264" spans="2:5" ht="18" customHeight="1" x14ac:dyDescent="0.25">
      <c r="B264" s="40">
        <v>44638.303472222222</v>
      </c>
      <c r="C264" s="40">
        <f>Tabela_Dados_Lua[[#This Row],[Data/Hora (UTC)*]]-7/24</f>
        <v>44638.011805555558</v>
      </c>
      <c r="D264" s="29">
        <f>INT(Tabela_Dados_Lua[[#This Row],[Hora Ajustada1]])</f>
        <v>44638</v>
      </c>
      <c r="E264" s="42" t="s">
        <v>29</v>
      </c>
    </row>
    <row r="265" spans="2:5" ht="18" customHeight="1" x14ac:dyDescent="0.25">
      <c r="B265" s="40">
        <v>44645.234027777777</v>
      </c>
      <c r="C265" s="40">
        <f>Tabela_Dados_Lua[[#This Row],[Data/Hora (UTC)*]]-7/24</f>
        <v>44644.942361111112</v>
      </c>
      <c r="D265" s="29">
        <f>INT(Tabela_Dados_Lua[[#This Row],[Hora Ajustada1]])</f>
        <v>44644</v>
      </c>
      <c r="E265" s="42" t="s">
        <v>30</v>
      </c>
    </row>
    <row r="266" spans="2:5" ht="18" customHeight="1" x14ac:dyDescent="0.25">
      <c r="B266" s="40">
        <v>44652.26666666667</v>
      </c>
      <c r="C266" s="40">
        <f>Tabela_Dados_Lua[[#This Row],[Data/Hora (UTC)*]]-7/24</f>
        <v>44651.975000000006</v>
      </c>
      <c r="D266" s="29">
        <f>INT(Tabela_Dados_Lua[[#This Row],[Hora Ajustada1]])</f>
        <v>44651</v>
      </c>
      <c r="E266" s="42" t="s">
        <v>31</v>
      </c>
    </row>
    <row r="267" spans="2:5" ht="18" customHeight="1" x14ac:dyDescent="0.25">
      <c r="B267" s="40">
        <v>44660.283333333333</v>
      </c>
      <c r="C267" s="40">
        <f>Tabela_Dados_Lua[[#This Row],[Data/Hora (UTC)*]]-7/24</f>
        <v>44659.991666666669</v>
      </c>
      <c r="D267" s="29">
        <f>INT(Tabela_Dados_Lua[[#This Row],[Hora Ajustada1]])</f>
        <v>44659</v>
      </c>
      <c r="E267" s="42" t="s">
        <v>28</v>
      </c>
    </row>
    <row r="268" spans="2:5" ht="18" customHeight="1" x14ac:dyDescent="0.25">
      <c r="B268" s="40">
        <v>44667.788194444445</v>
      </c>
      <c r="C268" s="40">
        <f>Tabela_Dados_Lua[[#This Row],[Data/Hora (UTC)*]]-7/24</f>
        <v>44667.496527777781</v>
      </c>
      <c r="D268" s="29">
        <f>INT(Tabela_Dados_Lua[[#This Row],[Hora Ajustada1]])</f>
        <v>44667</v>
      </c>
      <c r="E268" s="42" t="s">
        <v>29</v>
      </c>
    </row>
    <row r="269" spans="2:5" ht="18" customHeight="1" x14ac:dyDescent="0.25">
      <c r="B269" s="40">
        <v>44674.49722222222</v>
      </c>
      <c r="C269" s="40">
        <f>Tabela_Dados_Lua[[#This Row],[Data/Hora (UTC)*]]-7/24</f>
        <v>44674.205555555556</v>
      </c>
      <c r="D269" s="29">
        <f>INT(Tabela_Dados_Lua[[#This Row],[Hora Ajustada1]])</f>
        <v>44674</v>
      </c>
      <c r="E269" s="42" t="s">
        <v>30</v>
      </c>
    </row>
    <row r="270" spans="2:5" ht="18" customHeight="1" x14ac:dyDescent="0.25">
      <c r="B270" s="40">
        <v>44681.852777777778</v>
      </c>
      <c r="C270" s="40">
        <f>Tabela_Dados_Lua[[#This Row],[Data/Hora (UTC)*]]-7/24</f>
        <v>44681.561111111114</v>
      </c>
      <c r="D270" s="29">
        <f>INT(Tabela_Dados_Lua[[#This Row],[Hora Ajustada1]])</f>
        <v>44681</v>
      </c>
      <c r="E270" s="42" t="s">
        <v>31</v>
      </c>
    </row>
    <row r="271" spans="2:5" ht="18" customHeight="1" x14ac:dyDescent="0.25">
      <c r="B271" s="40">
        <v>44690.01458333333</v>
      </c>
      <c r="C271" s="40">
        <f>Tabela_Dados_Lua[[#This Row],[Data/Hora (UTC)*]]-7/24</f>
        <v>44689.722916666666</v>
      </c>
      <c r="D271" s="29">
        <f>INT(Tabela_Dados_Lua[[#This Row],[Hora Ajustada1]])</f>
        <v>44689</v>
      </c>
      <c r="E271" s="42" t="s">
        <v>28</v>
      </c>
    </row>
    <row r="272" spans="2:5" ht="18" customHeight="1" x14ac:dyDescent="0.25">
      <c r="B272" s="40">
        <v>44697.176388888889</v>
      </c>
      <c r="C272" s="40">
        <f>Tabela_Dados_Lua[[#This Row],[Data/Hora (UTC)*]]-7/24</f>
        <v>44696.884722222225</v>
      </c>
      <c r="D272" s="29">
        <f>INT(Tabela_Dados_Lua[[#This Row],[Hora Ajustada1]])</f>
        <v>44696</v>
      </c>
      <c r="E272" s="42" t="s">
        <v>29</v>
      </c>
    </row>
    <row r="273" spans="2:5" ht="18" customHeight="1" x14ac:dyDescent="0.25">
      <c r="B273" s="40">
        <v>44703.779861111114</v>
      </c>
      <c r="C273" s="40">
        <f>Tabela_Dados_Lua[[#This Row],[Data/Hora (UTC)*]]-7/24</f>
        <v>44703.48819444445</v>
      </c>
      <c r="D273" s="29">
        <f>INT(Tabela_Dados_Lua[[#This Row],[Hora Ajustada1]])</f>
        <v>44703</v>
      </c>
      <c r="E273" s="42" t="s">
        <v>30</v>
      </c>
    </row>
    <row r="274" spans="2:5" ht="18" customHeight="1" x14ac:dyDescent="0.25">
      <c r="B274" s="40">
        <v>44711.479166666664</v>
      </c>
      <c r="C274" s="40">
        <f>Tabela_Dados_Lua[[#This Row],[Data/Hora (UTC)*]]-7/24</f>
        <v>44711.1875</v>
      </c>
      <c r="D274" s="29">
        <f>INT(Tabela_Dados_Lua[[#This Row],[Hora Ajustada1]])</f>
        <v>44711</v>
      </c>
      <c r="E274" s="42" t="s">
        <v>31</v>
      </c>
    </row>
    <row r="275" spans="2:5" ht="18" customHeight="1" x14ac:dyDescent="0.25">
      <c r="B275" s="40">
        <v>44719.616666666669</v>
      </c>
      <c r="C275" s="40">
        <f>Tabela_Dados_Lua[[#This Row],[Data/Hora (UTC)*]]-7/24</f>
        <v>44719.325000000004</v>
      </c>
      <c r="D275" s="29">
        <f>INT(Tabela_Dados_Lua[[#This Row],[Hora Ajustada1]])</f>
        <v>44719</v>
      </c>
      <c r="E275" s="42" t="s">
        <v>28</v>
      </c>
    </row>
    <row r="276" spans="2:5" ht="18" customHeight="1" x14ac:dyDescent="0.25">
      <c r="B276" s="40">
        <v>44726.494444444441</v>
      </c>
      <c r="C276" s="40">
        <f>Tabela_Dados_Lua[[#This Row],[Data/Hora (UTC)*]]-7/24</f>
        <v>44726.202777777777</v>
      </c>
      <c r="D276" s="29">
        <f>INT(Tabela_Dados_Lua[[#This Row],[Hora Ajustada1]])</f>
        <v>44726</v>
      </c>
      <c r="E276" s="42" t="s">
        <v>29</v>
      </c>
    </row>
    <row r="277" spans="2:5" ht="18" customHeight="1" x14ac:dyDescent="0.25">
      <c r="B277" s="40">
        <v>44733.132638888892</v>
      </c>
      <c r="C277" s="40">
        <f>Tabela_Dados_Lua[[#This Row],[Data/Hora (UTC)*]]-7/24</f>
        <v>44732.840972222228</v>
      </c>
      <c r="D277" s="29">
        <f>INT(Tabela_Dados_Lua[[#This Row],[Hora Ajustada1]])</f>
        <v>44732</v>
      </c>
      <c r="E277" s="42" t="s">
        <v>30</v>
      </c>
    </row>
    <row r="278" spans="2:5" ht="18" customHeight="1" x14ac:dyDescent="0.25">
      <c r="B278" s="40">
        <v>44741.119444444441</v>
      </c>
      <c r="C278" s="40">
        <f>Tabela_Dados_Lua[[#This Row],[Data/Hora (UTC)*]]-7/24</f>
        <v>44740.827777777777</v>
      </c>
      <c r="D278" s="29">
        <f>INT(Tabela_Dados_Lua[[#This Row],[Hora Ajustada1]])</f>
        <v>44740</v>
      </c>
      <c r="E278" s="42" t="s">
        <v>31</v>
      </c>
    </row>
    <row r="279" spans="2:5" ht="18" customHeight="1" x14ac:dyDescent="0.25">
      <c r="B279" s="40">
        <v>44749.093055555553</v>
      </c>
      <c r="C279" s="40">
        <f>Tabela_Dados_Lua[[#This Row],[Data/Hora (UTC)*]]-7/24</f>
        <v>44748.801388888889</v>
      </c>
      <c r="D279" s="29">
        <f>INT(Tabela_Dados_Lua[[#This Row],[Hora Ajustada1]])</f>
        <v>44748</v>
      </c>
      <c r="E279" s="42" t="s">
        <v>28</v>
      </c>
    </row>
    <row r="280" spans="2:5" ht="18" customHeight="1" x14ac:dyDescent="0.25">
      <c r="B280" s="40">
        <v>44755.776388888888</v>
      </c>
      <c r="C280" s="40">
        <f>Tabela_Dados_Lua[[#This Row],[Data/Hora (UTC)*]]-7/24</f>
        <v>44755.484722222223</v>
      </c>
      <c r="D280" s="29">
        <f>INT(Tabela_Dados_Lua[[#This Row],[Hora Ajustada1]])</f>
        <v>44755</v>
      </c>
      <c r="E280" s="42" t="s">
        <v>29</v>
      </c>
    </row>
    <row r="281" spans="2:5" ht="18" customHeight="1" x14ac:dyDescent="0.25">
      <c r="B281" s="40">
        <v>44762.59652777778</v>
      </c>
      <c r="C281" s="40">
        <f>Tabela_Dados_Lua[[#This Row],[Data/Hora (UTC)*]]-7/24</f>
        <v>44762.304861111115</v>
      </c>
      <c r="D281" s="29">
        <f>INT(Tabela_Dados_Lua[[#This Row],[Hora Ajustada1]])</f>
        <v>44762</v>
      </c>
      <c r="E281" s="42" t="s">
        <v>30</v>
      </c>
    </row>
    <row r="282" spans="2:5" ht="18" customHeight="1" x14ac:dyDescent="0.25">
      <c r="B282" s="40">
        <v>44770.746527777781</v>
      </c>
      <c r="C282" s="40">
        <f>Tabela_Dados_Lua[[#This Row],[Data/Hora (UTC)*]]-7/24</f>
        <v>44770.454861111117</v>
      </c>
      <c r="D282" s="29">
        <f>INT(Tabela_Dados_Lua[[#This Row],[Hora Ajustada1]])</f>
        <v>44770</v>
      </c>
      <c r="E282" s="42" t="s">
        <v>31</v>
      </c>
    </row>
    <row r="283" spans="2:5" ht="18" customHeight="1" x14ac:dyDescent="0.25">
      <c r="B283" s="40">
        <v>44778.462500000001</v>
      </c>
      <c r="C283" s="40">
        <f>Tabela_Dados_Lua[[#This Row],[Data/Hora (UTC)*]]-7/24</f>
        <v>44778.170833333337</v>
      </c>
      <c r="D283" s="29">
        <f>INT(Tabela_Dados_Lua[[#This Row],[Hora Ajustada1]])</f>
        <v>44778</v>
      </c>
      <c r="E283" s="42" t="s">
        <v>28</v>
      </c>
    </row>
    <row r="284" spans="2:5" ht="18" customHeight="1" x14ac:dyDescent="0.25">
      <c r="B284" s="40">
        <v>44785.066666666666</v>
      </c>
      <c r="C284" s="40">
        <f>Tabela_Dados_Lua[[#This Row],[Data/Hora (UTC)*]]-7/24</f>
        <v>44784.775000000001</v>
      </c>
      <c r="D284" s="29">
        <f>INT(Tabela_Dados_Lua[[#This Row],[Hora Ajustada1]])</f>
        <v>44784</v>
      </c>
      <c r="E284" s="42" t="s">
        <v>29</v>
      </c>
    </row>
    <row r="285" spans="2:5" ht="18" customHeight="1" x14ac:dyDescent="0.25">
      <c r="B285" s="40">
        <v>44792.191666666666</v>
      </c>
      <c r="C285" s="40">
        <f>Tabela_Dados_Lua[[#This Row],[Data/Hora (UTC)*]]-7/24</f>
        <v>44791.9</v>
      </c>
      <c r="D285" s="29">
        <f>INT(Tabela_Dados_Lua[[#This Row],[Hora Ajustada1]])</f>
        <v>44791</v>
      </c>
      <c r="E285" s="42" t="s">
        <v>30</v>
      </c>
    </row>
    <row r="286" spans="2:5" ht="18" customHeight="1" x14ac:dyDescent="0.25">
      <c r="B286" s="40">
        <v>44800.345138888886</v>
      </c>
      <c r="C286" s="40">
        <f>Tabela_Dados_Lua[[#This Row],[Data/Hora (UTC)*]]-7/24</f>
        <v>44800.053472222222</v>
      </c>
      <c r="D286" s="29">
        <f>INT(Tabela_Dados_Lua[[#This Row],[Hora Ajustada1]])</f>
        <v>44800</v>
      </c>
      <c r="E286" s="42" t="s">
        <v>31</v>
      </c>
    </row>
    <row r="287" spans="2:5" ht="18" customHeight="1" x14ac:dyDescent="0.25">
      <c r="B287" s="40">
        <v>44807.755555555559</v>
      </c>
      <c r="C287" s="40">
        <f>Tabela_Dados_Lua[[#This Row],[Data/Hora (UTC)*]]-7/24</f>
        <v>44807.463888888895</v>
      </c>
      <c r="D287" s="29">
        <f>INT(Tabela_Dados_Lua[[#This Row],[Hora Ajustada1]])</f>
        <v>44807</v>
      </c>
      <c r="E287" s="42" t="s">
        <v>28</v>
      </c>
    </row>
    <row r="288" spans="2:5" ht="18" customHeight="1" x14ac:dyDescent="0.25">
      <c r="B288" s="40">
        <v>44814.415972222225</v>
      </c>
      <c r="C288" s="40">
        <f>Tabela_Dados_Lua[[#This Row],[Data/Hora (UTC)*]]-7/24</f>
        <v>44814.124305555561</v>
      </c>
      <c r="D288" s="29">
        <f>INT(Tabela_Dados_Lua[[#This Row],[Hora Ajustada1]])</f>
        <v>44814</v>
      </c>
      <c r="E288" s="42" t="s">
        <v>29</v>
      </c>
    </row>
    <row r="289" spans="2:5" ht="18" customHeight="1" x14ac:dyDescent="0.25">
      <c r="B289" s="40">
        <v>44821.911111111112</v>
      </c>
      <c r="C289" s="40">
        <f>Tabela_Dados_Lua[[#This Row],[Data/Hora (UTC)*]]-7/24</f>
        <v>44821.619444444448</v>
      </c>
      <c r="D289" s="29">
        <f>INT(Tabela_Dados_Lua[[#This Row],[Hora Ajustada1]])</f>
        <v>44821</v>
      </c>
      <c r="E289" s="42" t="s">
        <v>30</v>
      </c>
    </row>
    <row r="290" spans="2:5" ht="18" customHeight="1" x14ac:dyDescent="0.25">
      <c r="B290" s="40">
        <v>44829.912499999999</v>
      </c>
      <c r="C290" s="40">
        <f>Tabela_Dados_Lua[[#This Row],[Data/Hora (UTC)*]]-7/24</f>
        <v>44829.620833333334</v>
      </c>
      <c r="D290" s="29">
        <f>INT(Tabela_Dados_Lua[[#This Row],[Hora Ajustada1]])</f>
        <v>44829</v>
      </c>
      <c r="E290" s="42" t="s">
        <v>31</v>
      </c>
    </row>
    <row r="291" spans="2:5" ht="18" customHeight="1" x14ac:dyDescent="0.25">
      <c r="B291" s="40">
        <v>44837.009722222225</v>
      </c>
      <c r="C291" s="40">
        <f>Tabela_Dados_Lua[[#This Row],[Data/Hora (UTC)*]]-7/24</f>
        <v>44836.718055555561</v>
      </c>
      <c r="D291" s="29">
        <f>INT(Tabela_Dados_Lua[[#This Row],[Hora Ajustada1]])</f>
        <v>44836</v>
      </c>
      <c r="E291" s="42" t="s">
        <v>28</v>
      </c>
    </row>
    <row r="292" spans="2:5" ht="18" customHeight="1" x14ac:dyDescent="0.25">
      <c r="B292" s="40">
        <v>44843.871527777781</v>
      </c>
      <c r="C292" s="40">
        <f>Tabela_Dados_Lua[[#This Row],[Data/Hora (UTC)*]]-7/24</f>
        <v>44843.579861111117</v>
      </c>
      <c r="D292" s="29">
        <f>INT(Tabela_Dados_Lua[[#This Row],[Hora Ajustada1]])</f>
        <v>44843</v>
      </c>
      <c r="E292" s="42" t="s">
        <v>29</v>
      </c>
    </row>
    <row r="293" spans="2:5" ht="18" customHeight="1" x14ac:dyDescent="0.25">
      <c r="B293" s="40">
        <v>44851.71875</v>
      </c>
      <c r="C293" s="40">
        <f>Tabela_Dados_Lua[[#This Row],[Data/Hora (UTC)*]]-7/24</f>
        <v>44851.427083333336</v>
      </c>
      <c r="D293" s="29">
        <f>INT(Tabela_Dados_Lua[[#This Row],[Hora Ajustada1]])</f>
        <v>44851</v>
      </c>
      <c r="E293" s="42" t="s">
        <v>30</v>
      </c>
    </row>
    <row r="294" spans="2:5" ht="18" customHeight="1" x14ac:dyDescent="0.25">
      <c r="B294" s="40">
        <v>44859.450694444444</v>
      </c>
      <c r="C294" s="40">
        <f>Tabela_Dados_Lua[[#This Row],[Data/Hora (UTC)*]]-7/24</f>
        <v>44859.15902777778</v>
      </c>
      <c r="D294" s="29">
        <f>INT(Tabela_Dados_Lua[[#This Row],[Hora Ajustada1]])</f>
        <v>44859</v>
      </c>
      <c r="E294" s="42" t="s">
        <v>31</v>
      </c>
    </row>
    <row r="295" spans="2:5" ht="18" customHeight="1" x14ac:dyDescent="0.25">
      <c r="B295" s="40">
        <v>44866.275694444441</v>
      </c>
      <c r="C295" s="40">
        <f>Tabela_Dados_Lua[[#This Row],[Data/Hora (UTC)*]]-7/24</f>
        <v>44865.984027777777</v>
      </c>
      <c r="D295" s="29">
        <f>INT(Tabela_Dados_Lua[[#This Row],[Hora Ajustada1]])</f>
        <v>44865</v>
      </c>
      <c r="E295" s="42" t="s">
        <v>28</v>
      </c>
    </row>
    <row r="296" spans="2:5" ht="18" customHeight="1" x14ac:dyDescent="0.25">
      <c r="B296" s="40">
        <v>44873.459722222222</v>
      </c>
      <c r="C296" s="40">
        <f>Tabela_Dados_Lua[[#This Row],[Data/Hora (UTC)*]]-7/24</f>
        <v>44873.168055555558</v>
      </c>
      <c r="D296" s="29">
        <f>INT(Tabela_Dados_Lua[[#This Row],[Hora Ajustada1]])</f>
        <v>44873</v>
      </c>
      <c r="E296" s="42" t="s">
        <v>29</v>
      </c>
    </row>
    <row r="297" spans="2:5" ht="18" customHeight="1" x14ac:dyDescent="0.25">
      <c r="B297" s="40">
        <v>44881.560416666667</v>
      </c>
      <c r="C297" s="40">
        <f>Tabela_Dados_Lua[[#This Row],[Data/Hora (UTC)*]]-7/24</f>
        <v>44881.268750000003</v>
      </c>
      <c r="D297" s="29">
        <f>INT(Tabela_Dados_Lua[[#This Row],[Hora Ajustada1]])</f>
        <v>44881</v>
      </c>
      <c r="E297" s="42" t="s">
        <v>30</v>
      </c>
    </row>
    <row r="298" spans="2:5" ht="18" customHeight="1" x14ac:dyDescent="0.25">
      <c r="B298" s="40">
        <v>44888.956250000003</v>
      </c>
      <c r="C298" s="40">
        <f>Tabela_Dados_Lua[[#This Row],[Data/Hora (UTC)*]]-7/24</f>
        <v>44888.664583333339</v>
      </c>
      <c r="D298" s="29">
        <f>INT(Tabela_Dados_Lua[[#This Row],[Hora Ajustada1]])</f>
        <v>44888</v>
      </c>
      <c r="E298" s="42" t="s">
        <v>31</v>
      </c>
    </row>
    <row r="299" spans="2:5" ht="18" customHeight="1" x14ac:dyDescent="0.25">
      <c r="B299" s="40">
        <v>44895.60833333333</v>
      </c>
      <c r="C299" s="40">
        <f>Tabela_Dados_Lua[[#This Row],[Data/Hora (UTC)*]]-7/24</f>
        <v>44895.316666666666</v>
      </c>
      <c r="D299" s="29">
        <f>INT(Tabela_Dados_Lua[[#This Row],[Hora Ajustada1]])</f>
        <v>44895</v>
      </c>
      <c r="E299" s="42" t="s">
        <v>28</v>
      </c>
    </row>
    <row r="300" spans="2:5" ht="18" customHeight="1" x14ac:dyDescent="0.25">
      <c r="B300" s="40">
        <v>44903.172222222223</v>
      </c>
      <c r="C300" s="40">
        <f>Tabela_Dados_Lua[[#This Row],[Data/Hora (UTC)*]]-7/24</f>
        <v>44902.880555555559</v>
      </c>
      <c r="D300" s="29">
        <f>INT(Tabela_Dados_Lua[[#This Row],[Hora Ajustada1]])</f>
        <v>44902</v>
      </c>
      <c r="E300" s="42" t="s">
        <v>29</v>
      </c>
    </row>
    <row r="301" spans="2:5" ht="18" customHeight="1" x14ac:dyDescent="0.25">
      <c r="B301" s="40">
        <v>44911.37222222222</v>
      </c>
      <c r="C301" s="40">
        <f>Tabela_Dados_Lua[[#This Row],[Data/Hora (UTC)*]]-7/24</f>
        <v>44911.080555555556</v>
      </c>
      <c r="D301" s="29">
        <f>INT(Tabela_Dados_Lua[[#This Row],[Hora Ajustada1]])</f>
        <v>44911</v>
      </c>
      <c r="E301" s="42" t="s">
        <v>30</v>
      </c>
    </row>
    <row r="302" spans="2:5" ht="18" customHeight="1" x14ac:dyDescent="0.25">
      <c r="B302" s="40">
        <v>44918.428472222222</v>
      </c>
      <c r="C302" s="40">
        <f>Tabela_Dados_Lua[[#This Row],[Data/Hora (UTC)*]]-7/24</f>
        <v>44918.136805555558</v>
      </c>
      <c r="D302" s="29">
        <f>INT(Tabela_Dados_Lua[[#This Row],[Hora Ajustada1]])</f>
        <v>44918</v>
      </c>
      <c r="E302" s="42" t="s">
        <v>31</v>
      </c>
    </row>
    <row r="303" spans="2:5" ht="18" customHeight="1" x14ac:dyDescent="0.25">
      <c r="B303" s="40">
        <v>44925.055555555555</v>
      </c>
      <c r="C303" s="40">
        <f>Tabela_Dados_Lua[[#This Row],[Data/Hora (UTC)*]]-7/24</f>
        <v>44924.763888888891</v>
      </c>
      <c r="D303" s="29">
        <f>INT(Tabela_Dados_Lua[[#This Row],[Hora Ajustada1]])</f>
        <v>44924</v>
      </c>
      <c r="E303" s="42" t="s">
        <v>28</v>
      </c>
    </row>
    <row r="304" spans="2:5" ht="18" customHeight="1" x14ac:dyDescent="0.25">
      <c r="B304" s="40">
        <v>44932.963888888888</v>
      </c>
      <c r="C304" s="40">
        <f>Tabela_Dados_Lua[[#This Row],[Data/Hora (UTC)*]]-7/24</f>
        <v>44932.672222222223</v>
      </c>
      <c r="D304" s="29">
        <f>INT(Tabela_Dados_Lua[[#This Row],[Hora Ajustada1]])</f>
        <v>44932</v>
      </c>
      <c r="E304" s="42" t="s">
        <v>29</v>
      </c>
    </row>
    <row r="305" spans="2:5" ht="18" customHeight="1" x14ac:dyDescent="0.25">
      <c r="B305" s="40">
        <v>44941.090277777781</v>
      </c>
      <c r="C305" s="40">
        <f>Tabela_Dados_Lua[[#This Row],[Data/Hora (UTC)*]]-7/24</f>
        <v>44940.798611111117</v>
      </c>
      <c r="D305" s="29">
        <f>INT(Tabela_Dados_Lua[[#This Row],[Hora Ajustada1]])</f>
        <v>44940</v>
      </c>
      <c r="E305" s="42" t="s">
        <v>30</v>
      </c>
    </row>
    <row r="306" spans="2:5" ht="18" customHeight="1" x14ac:dyDescent="0.25">
      <c r="B306" s="40">
        <v>44947.870138888888</v>
      </c>
      <c r="C306" s="40">
        <f>Tabela_Dados_Lua[[#This Row],[Data/Hora (UTC)*]]-7/24</f>
        <v>44947.578472222223</v>
      </c>
      <c r="D306" s="29">
        <f>INT(Tabela_Dados_Lua[[#This Row],[Hora Ajustada1]])</f>
        <v>44947</v>
      </c>
      <c r="E306" s="42" t="s">
        <v>31</v>
      </c>
    </row>
    <row r="307" spans="2:5" ht="18" customHeight="1" x14ac:dyDescent="0.25">
      <c r="B307" s="40">
        <v>44954.638194444444</v>
      </c>
      <c r="C307" s="40">
        <f>Tabela_Dados_Lua[[#This Row],[Data/Hora (UTC)*]]-7/24</f>
        <v>44954.34652777778</v>
      </c>
      <c r="D307" s="29">
        <f>INT(Tabela_Dados_Lua[[#This Row],[Hora Ajustada1]])</f>
        <v>44954</v>
      </c>
      <c r="E307" s="42" t="s">
        <v>28</v>
      </c>
    </row>
    <row r="308" spans="2:5" ht="18" customHeight="1" x14ac:dyDescent="0.25">
      <c r="B308" s="40">
        <v>44962.769444444442</v>
      </c>
      <c r="C308" s="40">
        <f>Tabela_Dados_Lua[[#This Row],[Data/Hora (UTC)*]]-7/24</f>
        <v>44962.477777777778</v>
      </c>
      <c r="D308" s="29">
        <f>INT(Tabela_Dados_Lua[[#This Row],[Hora Ajustada1]])</f>
        <v>44962</v>
      </c>
      <c r="E308" s="42" t="s">
        <v>29</v>
      </c>
    </row>
    <row r="309" spans="2:5" ht="18" customHeight="1" x14ac:dyDescent="0.25">
      <c r="B309" s="40">
        <v>44970.667361111111</v>
      </c>
      <c r="C309" s="40">
        <f>Tabela_Dados_Lua[[#This Row],[Data/Hora (UTC)*]]-7/24</f>
        <v>44970.375694444447</v>
      </c>
      <c r="D309" s="29">
        <f>INT(Tabela_Dados_Lua[[#This Row],[Hora Ajustada1]])</f>
        <v>44970</v>
      </c>
      <c r="E309" s="42" t="s">
        <v>30</v>
      </c>
    </row>
    <row r="310" spans="2:5" ht="18" customHeight="1" x14ac:dyDescent="0.25">
      <c r="B310" s="40">
        <v>44977.29583333333</v>
      </c>
      <c r="C310" s="40">
        <f>Tabela_Dados_Lua[[#This Row],[Data/Hora (UTC)*]]-7/24</f>
        <v>44977.004166666666</v>
      </c>
      <c r="D310" s="29">
        <f>INT(Tabela_Dados_Lua[[#This Row],[Hora Ajustada1]])</f>
        <v>44977</v>
      </c>
      <c r="E310" s="42" t="s">
        <v>31</v>
      </c>
    </row>
    <row r="311" spans="2:5" ht="18" customHeight="1" x14ac:dyDescent="0.25">
      <c r="B311" s="40">
        <v>44984.337500000001</v>
      </c>
      <c r="C311" s="40">
        <f>Tabela_Dados_Lua[[#This Row],[Data/Hora (UTC)*]]-7/24</f>
        <v>44984.045833333337</v>
      </c>
      <c r="D311" s="29">
        <f>INT(Tabela_Dados_Lua[[#This Row],[Hora Ajustada1]])</f>
        <v>44984</v>
      </c>
      <c r="E311" s="42" t="s">
        <v>28</v>
      </c>
    </row>
    <row r="312" spans="2:5" ht="18" customHeight="1" x14ac:dyDescent="0.25">
      <c r="B312" s="40">
        <v>44992.527777777781</v>
      </c>
      <c r="C312" s="40">
        <f>Tabela_Dados_Lua[[#This Row],[Data/Hora (UTC)*]]-7/24</f>
        <v>44992.236111111117</v>
      </c>
      <c r="D312" s="29">
        <f>INT(Tabela_Dados_Lua[[#This Row],[Hora Ajustada1]])</f>
        <v>44992</v>
      </c>
      <c r="E312" s="42" t="s">
        <v>29</v>
      </c>
    </row>
    <row r="313" spans="2:5" ht="18" customHeight="1" x14ac:dyDescent="0.25">
      <c r="B313" s="40">
        <v>45000.088888888888</v>
      </c>
      <c r="C313" s="40">
        <f>Tabela_Dados_Lua[[#This Row],[Data/Hora (UTC)*]]-7/24</f>
        <v>44999.797222222223</v>
      </c>
      <c r="D313" s="29">
        <f>INT(Tabela_Dados_Lua[[#This Row],[Hora Ajustada1]])</f>
        <v>44999</v>
      </c>
      <c r="E313" s="42" t="s">
        <v>30</v>
      </c>
    </row>
    <row r="314" spans="2:5" ht="18" customHeight="1" x14ac:dyDescent="0.25">
      <c r="B314" s="40">
        <v>45006.724305555559</v>
      </c>
      <c r="C314" s="40">
        <f>Tabela_Dados_Lua[[#This Row],[Data/Hora (UTC)*]]-7/24</f>
        <v>45006.432638888895</v>
      </c>
      <c r="D314" s="29">
        <f>INT(Tabela_Dados_Lua[[#This Row],[Hora Ajustada1]])</f>
        <v>45006</v>
      </c>
      <c r="E314" s="42" t="s">
        <v>31</v>
      </c>
    </row>
    <row r="315" spans="2:5" ht="18" customHeight="1" x14ac:dyDescent="0.25">
      <c r="B315" s="40">
        <v>45014.105555555558</v>
      </c>
      <c r="C315" s="40">
        <f>Tabela_Dados_Lua[[#This Row],[Data/Hora (UTC)*]]-7/24</f>
        <v>45013.813888888893</v>
      </c>
      <c r="D315" s="29">
        <f>INT(Tabela_Dados_Lua[[#This Row],[Hora Ajustada1]])</f>
        <v>45013</v>
      </c>
      <c r="E315" s="42" t="s">
        <v>28</v>
      </c>
    </row>
    <row r="316" spans="2:5" ht="18" customHeight="1" x14ac:dyDescent="0.25">
      <c r="B316" s="40">
        <v>45022.19027777778</v>
      </c>
      <c r="C316" s="40">
        <f>Tabela_Dados_Lua[[#This Row],[Data/Hora (UTC)*]]-7/24</f>
        <v>45021.898611111115</v>
      </c>
      <c r="D316" s="29">
        <f>INT(Tabela_Dados_Lua[[#This Row],[Hora Ajustada1]])</f>
        <v>45021</v>
      </c>
      <c r="E316" s="42" t="s">
        <v>29</v>
      </c>
    </row>
    <row r="317" spans="2:5" ht="18" customHeight="1" x14ac:dyDescent="0.25">
      <c r="B317" s="40">
        <v>45029.382638888892</v>
      </c>
      <c r="C317" s="40">
        <f>Tabela_Dados_Lua[[#This Row],[Data/Hora (UTC)*]]-7/24</f>
        <v>45029.090972222228</v>
      </c>
      <c r="D317" s="29">
        <f>INT(Tabela_Dados_Lua[[#This Row],[Hora Ajustada1]])</f>
        <v>45029</v>
      </c>
      <c r="E317" s="42" t="s">
        <v>30</v>
      </c>
    </row>
    <row r="318" spans="2:5" ht="18" customHeight="1" x14ac:dyDescent="0.25">
      <c r="B318" s="40">
        <v>45036.175000000003</v>
      </c>
      <c r="C318" s="40">
        <f>Tabela_Dados_Lua[[#This Row],[Data/Hora (UTC)*]]-7/24</f>
        <v>45035.883333333339</v>
      </c>
      <c r="D318" s="29">
        <f>INT(Tabela_Dados_Lua[[#This Row],[Hora Ajustada1]])</f>
        <v>45035</v>
      </c>
      <c r="E318" s="42" t="s">
        <v>31</v>
      </c>
    </row>
    <row r="319" spans="2:5" ht="18" customHeight="1" x14ac:dyDescent="0.25">
      <c r="B319" s="40">
        <v>45043.888888888891</v>
      </c>
      <c r="C319" s="40">
        <f>Tabela_Dados_Lua[[#This Row],[Data/Hora (UTC)*]]-7/24</f>
        <v>45043.597222222226</v>
      </c>
      <c r="D319" s="29">
        <f>INT(Tabela_Dados_Lua[[#This Row],[Hora Ajustada1]])</f>
        <v>45043</v>
      </c>
      <c r="E319" s="42" t="s">
        <v>28</v>
      </c>
    </row>
    <row r="320" spans="2:5" ht="18" customHeight="1" x14ac:dyDescent="0.25">
      <c r="B320" s="40">
        <v>45051.731944444444</v>
      </c>
      <c r="C320" s="40">
        <f>Tabela_Dados_Lua[[#This Row],[Data/Hora (UTC)*]]-7/24</f>
        <v>45051.44027777778</v>
      </c>
      <c r="D320" s="29">
        <f>INT(Tabela_Dados_Lua[[#This Row],[Hora Ajustada1]])</f>
        <v>45051</v>
      </c>
      <c r="E320" s="42" t="s">
        <v>29</v>
      </c>
    </row>
    <row r="321" spans="2:5" ht="18" customHeight="1" x14ac:dyDescent="0.25">
      <c r="B321" s="40">
        <v>45058.602777777778</v>
      </c>
      <c r="C321" s="40">
        <f>Tabela_Dados_Lua[[#This Row],[Data/Hora (UTC)*]]-7/24</f>
        <v>45058.311111111114</v>
      </c>
      <c r="D321" s="29">
        <f>INT(Tabela_Dados_Lua[[#This Row],[Hora Ajustada1]])</f>
        <v>45058</v>
      </c>
      <c r="E321" s="42" t="s">
        <v>30</v>
      </c>
    </row>
    <row r="322" spans="2:5" ht="18" customHeight="1" x14ac:dyDescent="0.25">
      <c r="B322" s="40">
        <v>45065.661805555559</v>
      </c>
      <c r="C322" s="40">
        <f>Tabela_Dados_Lua[[#This Row],[Data/Hora (UTC)*]]-7/24</f>
        <v>45065.370138888895</v>
      </c>
      <c r="D322" s="29">
        <f>INT(Tabela_Dados_Lua[[#This Row],[Hora Ajustada1]])</f>
        <v>45065</v>
      </c>
      <c r="E322" s="42" t="s">
        <v>31</v>
      </c>
    </row>
    <row r="323" spans="2:5" ht="18" customHeight="1" x14ac:dyDescent="0.25">
      <c r="B323" s="40">
        <v>45073.640277777777</v>
      </c>
      <c r="C323" s="40">
        <f>Tabela_Dados_Lua[[#This Row],[Data/Hora (UTC)*]]-7/24</f>
        <v>45073.348611111112</v>
      </c>
      <c r="D323" s="29">
        <f>INT(Tabela_Dados_Lua[[#This Row],[Hora Ajustada1]])</f>
        <v>45073</v>
      </c>
      <c r="E323" s="42" t="s">
        <v>28</v>
      </c>
    </row>
    <row r="324" spans="2:5" ht="18" customHeight="1" x14ac:dyDescent="0.25">
      <c r="B324" s="40">
        <v>45081.154166666667</v>
      </c>
      <c r="C324" s="40">
        <f>Tabela_Dados_Lua[[#This Row],[Data/Hora (UTC)*]]-7/24</f>
        <v>45080.862500000003</v>
      </c>
      <c r="D324" s="29">
        <f>INT(Tabela_Dados_Lua[[#This Row],[Hora Ajustada1]])</f>
        <v>45080</v>
      </c>
      <c r="E324" s="42" t="s">
        <v>29</v>
      </c>
    </row>
    <row r="325" spans="2:5" ht="18" customHeight="1" x14ac:dyDescent="0.25">
      <c r="B325" s="40">
        <v>45087.813194444447</v>
      </c>
      <c r="C325" s="40">
        <f>Tabela_Dados_Lua[[#This Row],[Data/Hora (UTC)*]]-7/24</f>
        <v>45087.521527777782</v>
      </c>
      <c r="D325" s="29">
        <f>INT(Tabela_Dados_Lua[[#This Row],[Hora Ajustada1]])</f>
        <v>45087</v>
      </c>
      <c r="E325" s="42" t="s">
        <v>30</v>
      </c>
    </row>
    <row r="326" spans="2:5" ht="18" customHeight="1" x14ac:dyDescent="0.25">
      <c r="B326" s="40">
        <v>45095.192361111112</v>
      </c>
      <c r="C326" s="40">
        <f>Tabela_Dados_Lua[[#This Row],[Data/Hora (UTC)*]]-7/24</f>
        <v>45094.900694444448</v>
      </c>
      <c r="D326" s="29">
        <f>INT(Tabela_Dados_Lua[[#This Row],[Hora Ajustada1]])</f>
        <v>45094</v>
      </c>
      <c r="E326" s="42" t="s">
        <v>31</v>
      </c>
    </row>
    <row r="327" spans="2:5" ht="18" customHeight="1" x14ac:dyDescent="0.25">
      <c r="B327" s="40">
        <v>45103.326388888891</v>
      </c>
      <c r="C327" s="40">
        <f>Tabela_Dados_Lua[[#This Row],[Data/Hora (UTC)*]]-7/24</f>
        <v>45103.034722222226</v>
      </c>
      <c r="D327" s="29">
        <f>INT(Tabela_Dados_Lua[[#This Row],[Hora Ajustada1]])</f>
        <v>45103</v>
      </c>
      <c r="E327" s="42" t="s">
        <v>28</v>
      </c>
    </row>
    <row r="328" spans="2:5" ht="18" customHeight="1" x14ac:dyDescent="0.25">
      <c r="B328" s="40">
        <v>45110.48541666667</v>
      </c>
      <c r="C328" s="40">
        <f>Tabela_Dados_Lua[[#This Row],[Data/Hora (UTC)*]]-7/24</f>
        <v>45110.193750000006</v>
      </c>
      <c r="D328" s="29">
        <f>INT(Tabela_Dados_Lua[[#This Row],[Hora Ajustada1]])</f>
        <v>45110</v>
      </c>
      <c r="E328" s="42" t="s">
        <v>29</v>
      </c>
    </row>
    <row r="329" spans="2:5" ht="18" customHeight="1" x14ac:dyDescent="0.25">
      <c r="B329" s="40">
        <v>45117.074999999997</v>
      </c>
      <c r="C329" s="40">
        <f>Tabela_Dados_Lua[[#This Row],[Data/Hora (UTC)*]]-7/24</f>
        <v>45116.783333333333</v>
      </c>
      <c r="D329" s="29">
        <f>INT(Tabela_Dados_Lua[[#This Row],[Hora Ajustada1]])</f>
        <v>45116</v>
      </c>
      <c r="E329" s="42" t="s">
        <v>30</v>
      </c>
    </row>
    <row r="330" spans="2:5" ht="18" customHeight="1" x14ac:dyDescent="0.25">
      <c r="B330" s="40">
        <v>45124.772222222222</v>
      </c>
      <c r="C330" s="40">
        <f>Tabela_Dados_Lua[[#This Row],[Data/Hora (UTC)*]]-7/24</f>
        <v>45124.480555555558</v>
      </c>
      <c r="D330" s="29">
        <f>INT(Tabela_Dados_Lua[[#This Row],[Hora Ajustada1]])</f>
        <v>45124</v>
      </c>
      <c r="E330" s="42" t="s">
        <v>31</v>
      </c>
    </row>
    <row r="331" spans="2:5" ht="18" customHeight="1" x14ac:dyDescent="0.25">
      <c r="B331" s="40">
        <v>45132.921527777777</v>
      </c>
      <c r="C331" s="40">
        <f>Tabela_Dados_Lua[[#This Row],[Data/Hora (UTC)*]]-7/24</f>
        <v>45132.629861111112</v>
      </c>
      <c r="D331" s="29">
        <f>INT(Tabela_Dados_Lua[[#This Row],[Hora Ajustada1]])</f>
        <v>45132</v>
      </c>
      <c r="E331" s="42" t="s">
        <v>28</v>
      </c>
    </row>
    <row r="332" spans="2:5" ht="18" customHeight="1" x14ac:dyDescent="0.25">
      <c r="B332" s="40">
        <v>45139.772222222222</v>
      </c>
      <c r="C332" s="40">
        <f>Tabela_Dados_Lua[[#This Row],[Data/Hora (UTC)*]]-7/24</f>
        <v>45139.480555555558</v>
      </c>
      <c r="D332" s="29">
        <f>INT(Tabela_Dados_Lua[[#This Row],[Hora Ajustada1]])</f>
        <v>45139</v>
      </c>
      <c r="E332" s="42" t="s">
        <v>29</v>
      </c>
    </row>
    <row r="333" spans="2:5" ht="18" customHeight="1" x14ac:dyDescent="0.25">
      <c r="B333" s="40">
        <v>45146.436111111114</v>
      </c>
      <c r="C333" s="40">
        <f>Tabela_Dados_Lua[[#This Row],[Data/Hora (UTC)*]]-7/24</f>
        <v>45146.14444444445</v>
      </c>
      <c r="D333" s="29">
        <f>INT(Tabela_Dados_Lua[[#This Row],[Hora Ajustada1]])</f>
        <v>45146</v>
      </c>
      <c r="E333" s="42" t="s">
        <v>30</v>
      </c>
    </row>
    <row r="334" spans="2:5" ht="18" customHeight="1" x14ac:dyDescent="0.25">
      <c r="B334" s="40">
        <v>45154.401388888888</v>
      </c>
      <c r="C334" s="40">
        <f>Tabela_Dados_Lua[[#This Row],[Data/Hora (UTC)*]]-7/24</f>
        <v>45154.109722222223</v>
      </c>
      <c r="D334" s="29">
        <f>INT(Tabela_Dados_Lua[[#This Row],[Hora Ajustada1]])</f>
        <v>45154</v>
      </c>
      <c r="E334" s="42" t="s">
        <v>31</v>
      </c>
    </row>
    <row r="335" spans="2:5" ht="18" customHeight="1" x14ac:dyDescent="0.25">
      <c r="B335" s="40">
        <v>45162.414583333331</v>
      </c>
      <c r="C335" s="40">
        <f>Tabela_Dados_Lua[[#This Row],[Data/Hora (UTC)*]]-7/24</f>
        <v>45162.122916666667</v>
      </c>
      <c r="D335" s="29">
        <f>INT(Tabela_Dados_Lua[[#This Row],[Hora Ajustada1]])</f>
        <v>45162</v>
      </c>
      <c r="E335" s="42" t="s">
        <v>28</v>
      </c>
    </row>
    <row r="336" spans="2:5" ht="18" customHeight="1" x14ac:dyDescent="0.25">
      <c r="B336" s="40">
        <v>45169.065972222219</v>
      </c>
      <c r="C336" s="40">
        <f>Tabela_Dados_Lua[[#This Row],[Data/Hora (UTC)*]]-7/24</f>
        <v>45168.774305555555</v>
      </c>
      <c r="D336" s="29">
        <f>INT(Tabela_Dados_Lua[[#This Row],[Hora Ajustada1]])</f>
        <v>45168</v>
      </c>
      <c r="E336" s="42" t="s">
        <v>29</v>
      </c>
    </row>
    <row r="337" spans="2:5" ht="18" customHeight="1" x14ac:dyDescent="0.25">
      <c r="B337" s="40">
        <v>45175.931250000001</v>
      </c>
      <c r="C337" s="40">
        <f>Tabela_Dados_Lua[[#This Row],[Data/Hora (UTC)*]]-7/24</f>
        <v>45175.639583333337</v>
      </c>
      <c r="D337" s="29">
        <f>INT(Tabela_Dados_Lua[[#This Row],[Hora Ajustada1]])</f>
        <v>45175</v>
      </c>
      <c r="E337" s="42" t="s">
        <v>30</v>
      </c>
    </row>
    <row r="338" spans="2:5" ht="18" customHeight="1" x14ac:dyDescent="0.25">
      <c r="B338" s="40">
        <v>45184.069444444445</v>
      </c>
      <c r="C338" s="40">
        <f>Tabela_Dados_Lua[[#This Row],[Data/Hora (UTC)*]]-7/24</f>
        <v>45183.777777777781</v>
      </c>
      <c r="D338" s="29">
        <f>INT(Tabela_Dados_Lua[[#This Row],[Hora Ajustada1]])</f>
        <v>45183</v>
      </c>
      <c r="E338" s="42" t="s">
        <v>31</v>
      </c>
    </row>
    <row r="339" spans="2:5" ht="18" customHeight="1" x14ac:dyDescent="0.25">
      <c r="B339" s="40">
        <v>45191.813888888886</v>
      </c>
      <c r="C339" s="40">
        <f>Tabela_Dados_Lua[[#This Row],[Data/Hora (UTC)*]]-7/24</f>
        <v>45191.522222222222</v>
      </c>
      <c r="D339" s="29">
        <f>INT(Tabela_Dados_Lua[[#This Row],[Hora Ajustada1]])</f>
        <v>45191</v>
      </c>
      <c r="E339" s="42" t="s">
        <v>28</v>
      </c>
    </row>
    <row r="340" spans="2:5" ht="18" customHeight="1" x14ac:dyDescent="0.25">
      <c r="B340" s="40">
        <v>45198.414583333331</v>
      </c>
      <c r="C340" s="40">
        <f>Tabela_Dados_Lua[[#This Row],[Data/Hora (UTC)*]]-7/24</f>
        <v>45198.122916666667</v>
      </c>
      <c r="D340" s="29">
        <f>INT(Tabela_Dados_Lua[[#This Row],[Hora Ajustada1]])</f>
        <v>45198</v>
      </c>
      <c r="E340" s="42" t="s">
        <v>29</v>
      </c>
    </row>
    <row r="341" spans="2:5" ht="18" customHeight="1" x14ac:dyDescent="0.25">
      <c r="B341" s="40">
        <v>45205.574999999997</v>
      </c>
      <c r="C341" s="40">
        <f>Tabela_Dados_Lua[[#This Row],[Data/Hora (UTC)*]]-7/24</f>
        <v>45205.283333333333</v>
      </c>
      <c r="D341" s="29">
        <f>INT(Tabela_Dados_Lua[[#This Row],[Hora Ajustada1]])</f>
        <v>45205</v>
      </c>
      <c r="E341" s="42" t="s">
        <v>30</v>
      </c>
    </row>
    <row r="342" spans="2:5" ht="18" customHeight="1" x14ac:dyDescent="0.25">
      <c r="B342" s="40">
        <v>45213.746527777781</v>
      </c>
      <c r="C342" s="40">
        <f>Tabela_Dados_Lua[[#This Row],[Data/Hora (UTC)*]]-7/24</f>
        <v>45213.454861111117</v>
      </c>
      <c r="D342" s="29">
        <f>INT(Tabela_Dados_Lua[[#This Row],[Hora Ajustada1]])</f>
        <v>45213</v>
      </c>
      <c r="E342" s="42" t="s">
        <v>31</v>
      </c>
    </row>
    <row r="343" spans="2:5" ht="18" customHeight="1" x14ac:dyDescent="0.25">
      <c r="B343" s="40">
        <v>45221.145138888889</v>
      </c>
      <c r="C343" s="40">
        <f>Tabela_Dados_Lua[[#This Row],[Data/Hora (UTC)*]]-7/24</f>
        <v>45220.853472222225</v>
      </c>
      <c r="D343" s="29">
        <f>INT(Tabela_Dados_Lua[[#This Row],[Hora Ajustada1]])</f>
        <v>45220</v>
      </c>
      <c r="E343" s="42" t="s">
        <v>28</v>
      </c>
    </row>
    <row r="344" spans="2:5" ht="18" customHeight="1" x14ac:dyDescent="0.25">
      <c r="B344" s="40">
        <v>45227.85</v>
      </c>
      <c r="C344" s="40">
        <f>Tabela_Dados_Lua[[#This Row],[Data/Hora (UTC)*]]-7/24</f>
        <v>45227.558333333334</v>
      </c>
      <c r="D344" s="29">
        <f>INT(Tabela_Dados_Lua[[#This Row],[Hora Ajustada1]])</f>
        <v>45227</v>
      </c>
      <c r="E344" s="42" t="s">
        <v>29</v>
      </c>
    </row>
    <row r="345" spans="2:5" ht="18" customHeight="1" x14ac:dyDescent="0.25">
      <c r="B345" s="40">
        <v>45235.359027777777</v>
      </c>
      <c r="C345" s="40">
        <f>Tabela_Dados_Lua[[#This Row],[Data/Hora (UTC)*]]-7/24</f>
        <v>45235.067361111112</v>
      </c>
      <c r="D345" s="29">
        <f>INT(Tabela_Dados_Lua[[#This Row],[Hora Ajustada1]])</f>
        <v>45235</v>
      </c>
      <c r="E345" s="42" t="s">
        <v>30</v>
      </c>
    </row>
    <row r="346" spans="2:5" ht="18" customHeight="1" x14ac:dyDescent="0.25">
      <c r="B346" s="40">
        <v>45243.393750000003</v>
      </c>
      <c r="C346" s="40">
        <f>Tabela_Dados_Lua[[#This Row],[Data/Hora (UTC)*]]-7/24</f>
        <v>45243.102083333339</v>
      </c>
      <c r="D346" s="29">
        <f>INT(Tabela_Dados_Lua[[#This Row],[Hora Ajustada1]])</f>
        <v>45243</v>
      </c>
      <c r="E346" s="42" t="s">
        <v>31</v>
      </c>
    </row>
    <row r="347" spans="2:5" ht="18" customHeight="1" x14ac:dyDescent="0.25">
      <c r="B347" s="40">
        <v>45250.451388888891</v>
      </c>
      <c r="C347" s="40">
        <f>Tabela_Dados_Lua[[#This Row],[Data/Hora (UTC)*]]-7/24</f>
        <v>45250.159722222226</v>
      </c>
      <c r="D347" s="29">
        <f>INT(Tabela_Dados_Lua[[#This Row],[Hora Ajustada1]])</f>
        <v>45250</v>
      </c>
      <c r="E347" s="42" t="s">
        <v>28</v>
      </c>
    </row>
    <row r="348" spans="2:5" ht="18" customHeight="1" x14ac:dyDescent="0.25">
      <c r="B348" s="40">
        <v>45257.386111111111</v>
      </c>
      <c r="C348" s="40">
        <f>Tabela_Dados_Lua[[#This Row],[Data/Hora (UTC)*]]-7/24</f>
        <v>45257.094444444447</v>
      </c>
      <c r="D348" s="29">
        <f>INT(Tabela_Dados_Lua[[#This Row],[Hora Ajustada1]])</f>
        <v>45257</v>
      </c>
      <c r="E348" s="42" t="s">
        <v>29</v>
      </c>
    </row>
    <row r="349" spans="2:5" ht="18" customHeight="1" x14ac:dyDescent="0.25">
      <c r="B349" s="40">
        <v>45265.242361111108</v>
      </c>
      <c r="C349" s="40">
        <f>Tabela_Dados_Lua[[#This Row],[Data/Hora (UTC)*]]-7/24</f>
        <v>45264.950694444444</v>
      </c>
      <c r="D349" s="29">
        <f>INT(Tabela_Dados_Lua[[#This Row],[Hora Ajustada1]])</f>
        <v>45264</v>
      </c>
      <c r="E349" s="42" t="s">
        <v>30</v>
      </c>
    </row>
    <row r="350" spans="2:5" ht="18" customHeight="1" x14ac:dyDescent="0.25">
      <c r="B350" s="40">
        <v>45272.980555555558</v>
      </c>
      <c r="C350" s="40">
        <f>Tabela_Dados_Lua[[#This Row],[Data/Hora (UTC)*]]-7/24</f>
        <v>45272.688888888893</v>
      </c>
      <c r="D350" s="29">
        <f>INT(Tabela_Dados_Lua[[#This Row],[Hora Ajustada1]])</f>
        <v>45272</v>
      </c>
      <c r="E350" s="42" t="s">
        <v>31</v>
      </c>
    </row>
    <row r="351" spans="2:5" ht="18" customHeight="1" x14ac:dyDescent="0.25">
      <c r="B351" s="40">
        <v>45279.777083333334</v>
      </c>
      <c r="C351" s="40">
        <f>Tabela_Dados_Lua[[#This Row],[Data/Hora (UTC)*]]-7/24</f>
        <v>45279.48541666667</v>
      </c>
      <c r="D351" s="29">
        <f>INT(Tabela_Dados_Lua[[#This Row],[Hora Ajustada1]])</f>
        <v>45279</v>
      </c>
      <c r="E351" s="42" t="s">
        <v>28</v>
      </c>
    </row>
    <row r="352" spans="2:5" ht="18" customHeight="1" x14ac:dyDescent="0.25">
      <c r="B352" s="40">
        <v>45287.022916666669</v>
      </c>
      <c r="C352" s="40">
        <f>Tabela_Dados_Lua[[#This Row],[Data/Hora (UTC)*]]-7/24</f>
        <v>45286.731250000004</v>
      </c>
      <c r="D352" s="29">
        <f>INT(Tabela_Dados_Lua[[#This Row],[Hora Ajustada1]])</f>
        <v>45286</v>
      </c>
      <c r="E352" s="42" t="s">
        <v>29</v>
      </c>
    </row>
    <row r="353" spans="2:5" ht="18" customHeight="1" x14ac:dyDescent="0.25">
      <c r="B353" s="40">
        <v>45295.145833333336</v>
      </c>
      <c r="C353" s="40">
        <f>Tabela_Dados_Lua[[#This Row],[Data/Hora (UTC)*]]-7/24</f>
        <v>45294.854166666672</v>
      </c>
      <c r="D353" s="29">
        <f>INT(Tabela_Dados_Lua[[#This Row],[Hora Ajustada1]])</f>
        <v>45294</v>
      </c>
      <c r="E353" s="42" t="s">
        <v>30</v>
      </c>
    </row>
    <row r="354" spans="2:5" ht="18" customHeight="1" x14ac:dyDescent="0.25">
      <c r="B354" s="40">
        <v>45302.497916666667</v>
      </c>
      <c r="C354" s="40">
        <f>Tabela_Dados_Lua[[#This Row],[Data/Hora (UTC)*]]-7/24</f>
        <v>45302.206250000003</v>
      </c>
      <c r="D354" s="29">
        <f>INT(Tabela_Dados_Lua[[#This Row],[Hora Ajustada1]])</f>
        <v>45302</v>
      </c>
      <c r="E354" s="42" t="s">
        <v>31</v>
      </c>
    </row>
    <row r="355" spans="2:5" ht="18" customHeight="1" x14ac:dyDescent="0.25">
      <c r="B355" s="40">
        <v>45309.161111111112</v>
      </c>
      <c r="C355" s="40">
        <f>Tabela_Dados_Lua[[#This Row],[Data/Hora (UTC)*]]-7/24</f>
        <v>45308.869444444448</v>
      </c>
      <c r="D355" s="29">
        <f>INT(Tabela_Dados_Lua[[#This Row],[Hora Ajustada1]])</f>
        <v>45308</v>
      </c>
      <c r="E355" s="42" t="s">
        <v>28</v>
      </c>
    </row>
    <row r="356" spans="2:5" ht="18" customHeight="1" x14ac:dyDescent="0.25">
      <c r="B356" s="40">
        <v>45316.745833333334</v>
      </c>
      <c r="C356" s="40">
        <f>Tabela_Dados_Lua[[#This Row],[Data/Hora (UTC)*]]-7/24</f>
        <v>45316.45416666667</v>
      </c>
      <c r="D356" s="29">
        <f>INT(Tabela_Dados_Lua[[#This Row],[Hora Ajustada1]])</f>
        <v>45316</v>
      </c>
      <c r="E356" s="42" t="s">
        <v>29</v>
      </c>
    </row>
    <row r="357" spans="2:5" ht="18" customHeight="1" x14ac:dyDescent="0.25">
      <c r="B357" s="40">
        <v>45324.970833333333</v>
      </c>
      <c r="C357" s="40">
        <f>Tabela_Dados_Lua[[#This Row],[Data/Hora (UTC)*]]-7/24</f>
        <v>45324.679166666669</v>
      </c>
      <c r="D357" s="29">
        <f>INT(Tabela_Dados_Lua[[#This Row],[Hora Ajustada1]])</f>
        <v>45324</v>
      </c>
      <c r="E357" s="42" t="s">
        <v>30</v>
      </c>
    </row>
    <row r="358" spans="2:5" ht="18" customHeight="1" x14ac:dyDescent="0.25">
      <c r="B358" s="40">
        <v>45331.957638888889</v>
      </c>
      <c r="C358" s="40">
        <f>Tabela_Dados_Lua[[#This Row],[Data/Hora (UTC)*]]-7/24</f>
        <v>45331.665972222225</v>
      </c>
      <c r="D358" s="29">
        <f>INT(Tabela_Dados_Lua[[#This Row],[Hora Ajustada1]])</f>
        <v>45331</v>
      </c>
      <c r="E358" s="42" t="s">
        <v>31</v>
      </c>
    </row>
    <row r="359" spans="2:5" ht="18" customHeight="1" x14ac:dyDescent="0.25">
      <c r="B359" s="40">
        <v>45338.625694444447</v>
      </c>
      <c r="C359" s="40">
        <f>Tabela_Dados_Lua[[#This Row],[Data/Hora (UTC)*]]-7/24</f>
        <v>45338.334027777782</v>
      </c>
      <c r="D359" s="29">
        <f>INT(Tabela_Dados_Lua[[#This Row],[Hora Ajustada1]])</f>
        <v>45338</v>
      </c>
      <c r="E359" s="42" t="s">
        <v>28</v>
      </c>
    </row>
    <row r="360" spans="2:5" ht="18" customHeight="1" x14ac:dyDescent="0.25">
      <c r="B360" s="40">
        <v>45346.520833333336</v>
      </c>
      <c r="C360" s="40">
        <f>Tabela_Dados_Lua[[#This Row],[Data/Hora (UTC)*]]-7/24</f>
        <v>45346.229166666672</v>
      </c>
      <c r="D360" s="29">
        <f>INT(Tabela_Dados_Lua[[#This Row],[Hora Ajustada1]])</f>
        <v>45346</v>
      </c>
      <c r="E360" s="42" t="s">
        <v>29</v>
      </c>
    </row>
    <row r="361" spans="2:5" ht="18" customHeight="1" x14ac:dyDescent="0.25">
      <c r="B361" s="40">
        <v>45354.640972222223</v>
      </c>
      <c r="C361" s="40">
        <f>Tabela_Dados_Lua[[#This Row],[Data/Hora (UTC)*]]-7/24</f>
        <v>45354.349305555559</v>
      </c>
      <c r="D361" s="29">
        <f>INT(Tabela_Dados_Lua[[#This Row],[Hora Ajustada1]])</f>
        <v>45354</v>
      </c>
      <c r="E361" s="42" t="s">
        <v>30</v>
      </c>
    </row>
    <row r="362" spans="2:5" ht="18" customHeight="1" x14ac:dyDescent="0.25">
      <c r="B362" s="40">
        <v>45361.375</v>
      </c>
      <c r="C362" s="40">
        <f>Tabela_Dados_Lua[[#This Row],[Data/Hora (UTC)*]]-7/24</f>
        <v>45361.083333333336</v>
      </c>
      <c r="D362" s="29">
        <f>INT(Tabela_Dados_Lua[[#This Row],[Hora Ajustada1]])</f>
        <v>45361</v>
      </c>
      <c r="E362" s="42" t="s">
        <v>31</v>
      </c>
    </row>
    <row r="363" spans="2:5" ht="18" customHeight="1" x14ac:dyDescent="0.25">
      <c r="B363" s="40">
        <v>45368.174305555556</v>
      </c>
      <c r="C363" s="40">
        <f>Tabela_Dados_Lua[[#This Row],[Data/Hora (UTC)*]]-7/24</f>
        <v>45367.882638888892</v>
      </c>
      <c r="D363" s="29">
        <f>INT(Tabela_Dados_Lua[[#This Row],[Hora Ajustada1]])</f>
        <v>45367</v>
      </c>
      <c r="E363" s="42" t="s">
        <v>28</v>
      </c>
    </row>
    <row r="364" spans="2:5" ht="18" customHeight="1" x14ac:dyDescent="0.25">
      <c r="B364" s="40">
        <v>45376.291666666664</v>
      </c>
      <c r="C364" s="40">
        <f>Tabela_Dados_Lua[[#This Row],[Data/Hora (UTC)*]]-7/24</f>
        <v>45376</v>
      </c>
      <c r="D364" s="29">
        <f>INT(Tabela_Dados_Lua[[#This Row],[Hora Ajustada1]])</f>
        <v>45376</v>
      </c>
      <c r="E364" s="42" t="s">
        <v>29</v>
      </c>
    </row>
    <row r="365" spans="2:5" ht="18" customHeight="1" x14ac:dyDescent="0.25">
      <c r="B365" s="40">
        <v>45384.135416666664</v>
      </c>
      <c r="C365" s="40">
        <f>Tabela_Dados_Lua[[#This Row],[Data/Hora (UTC)*]]-7/24</f>
        <v>45383.84375</v>
      </c>
      <c r="D365" s="29">
        <f>INT(Tabela_Dados_Lua[[#This Row],[Hora Ajustada1]])</f>
        <v>45383</v>
      </c>
      <c r="E365" s="42" t="s">
        <v>30</v>
      </c>
    </row>
    <row r="366" spans="2:5" ht="18" customHeight="1" x14ac:dyDescent="0.25">
      <c r="B366" s="40">
        <v>45390.76458333333</v>
      </c>
      <c r="C366" s="40">
        <f>Tabela_Dados_Lua[[#This Row],[Data/Hora (UTC)*]]-7/24</f>
        <v>45390.472916666666</v>
      </c>
      <c r="D366" s="29">
        <f>INT(Tabela_Dados_Lua[[#This Row],[Hora Ajustada1]])</f>
        <v>45390</v>
      </c>
      <c r="E366" s="42" t="s">
        <v>31</v>
      </c>
    </row>
    <row r="367" spans="2:5" ht="18" customHeight="1" x14ac:dyDescent="0.25">
      <c r="B367" s="40">
        <v>45397.800694444442</v>
      </c>
      <c r="C367" s="40">
        <f>Tabela_Dados_Lua[[#This Row],[Data/Hora (UTC)*]]-7/24</f>
        <v>45397.509027777778</v>
      </c>
      <c r="D367" s="29">
        <f>INT(Tabela_Dados_Lua[[#This Row],[Hora Ajustada1]])</f>
        <v>45397</v>
      </c>
      <c r="E367" s="42" t="s">
        <v>28</v>
      </c>
    </row>
    <row r="368" spans="2:5" ht="18" customHeight="1" x14ac:dyDescent="0.25">
      <c r="B368" s="40">
        <v>45405.992361111108</v>
      </c>
      <c r="C368" s="40">
        <f>Tabela_Dados_Lua[[#This Row],[Data/Hora (UTC)*]]-7/24</f>
        <v>45405.700694444444</v>
      </c>
      <c r="D368" s="29">
        <f>INT(Tabela_Dados_Lua[[#This Row],[Hora Ajustada1]])</f>
        <v>45405</v>
      </c>
      <c r="E368" s="42" t="s">
        <v>29</v>
      </c>
    </row>
    <row r="369" spans="2:5" ht="18" customHeight="1" x14ac:dyDescent="0.25">
      <c r="B369" s="40">
        <v>45413.477083333331</v>
      </c>
      <c r="C369" s="40">
        <f>Tabela_Dados_Lua[[#This Row],[Data/Hora (UTC)*]]-7/24</f>
        <v>45413.185416666667</v>
      </c>
      <c r="D369" s="29">
        <f>INT(Tabela_Dados_Lua[[#This Row],[Hora Ajustada1]])</f>
        <v>45413</v>
      </c>
      <c r="E369" s="42" t="s">
        <v>30</v>
      </c>
    </row>
    <row r="370" spans="2:5" ht="18" customHeight="1" x14ac:dyDescent="0.25">
      <c r="B370" s="40">
        <v>45420.140277777777</v>
      </c>
      <c r="C370" s="40">
        <f>Tabela_Dados_Lua[[#This Row],[Data/Hora (UTC)*]]-7/24</f>
        <v>45419.848611111112</v>
      </c>
      <c r="D370" s="29">
        <f>INT(Tabela_Dados_Lua[[#This Row],[Hora Ajustada1]])</f>
        <v>45419</v>
      </c>
      <c r="E370" s="42" t="s">
        <v>31</v>
      </c>
    </row>
    <row r="371" spans="2:5" ht="18" customHeight="1" x14ac:dyDescent="0.25">
      <c r="B371" s="40">
        <v>45427.491666666669</v>
      </c>
      <c r="C371" s="40">
        <f>Tabela_Dados_Lua[[#This Row],[Data/Hora (UTC)*]]-7/24</f>
        <v>45427.200000000004</v>
      </c>
      <c r="D371" s="29">
        <f>INT(Tabela_Dados_Lua[[#This Row],[Hora Ajustada1]])</f>
        <v>45427</v>
      </c>
      <c r="E371" s="42" t="s">
        <v>28</v>
      </c>
    </row>
    <row r="372" spans="2:5" ht="18" customHeight="1" x14ac:dyDescent="0.25">
      <c r="B372" s="40">
        <v>45435.578472222223</v>
      </c>
      <c r="C372" s="40">
        <f>Tabela_Dados_Lua[[#This Row],[Data/Hora (UTC)*]]-7/24</f>
        <v>45435.286805555559</v>
      </c>
      <c r="D372" s="29">
        <f>INT(Tabela_Dados_Lua[[#This Row],[Hora Ajustada1]])</f>
        <v>45435</v>
      </c>
      <c r="E372" s="42" t="s">
        <v>29</v>
      </c>
    </row>
    <row r="373" spans="2:5" ht="18" customHeight="1" x14ac:dyDescent="0.25">
      <c r="B373" s="40">
        <v>45442.717361111114</v>
      </c>
      <c r="C373" s="40">
        <f>Tabela_Dados_Lua[[#This Row],[Data/Hora (UTC)*]]-7/24</f>
        <v>45442.42569444445</v>
      </c>
      <c r="D373" s="29">
        <f>INT(Tabela_Dados_Lua[[#This Row],[Hora Ajustada1]])</f>
        <v>45442</v>
      </c>
      <c r="E373" s="42" t="s">
        <v>30</v>
      </c>
    </row>
    <row r="374" spans="2:5" ht="18" customHeight="1" x14ac:dyDescent="0.25">
      <c r="B374" s="40">
        <v>45449.526388888888</v>
      </c>
      <c r="C374" s="40">
        <f>Tabela_Dados_Lua[[#This Row],[Data/Hora (UTC)*]]-7/24</f>
        <v>45449.234722222223</v>
      </c>
      <c r="D374" s="29">
        <f>INT(Tabela_Dados_Lua[[#This Row],[Hora Ajustada1]])</f>
        <v>45449</v>
      </c>
      <c r="E374" s="42" t="s">
        <v>31</v>
      </c>
    </row>
    <row r="375" spans="2:5" ht="18" customHeight="1" x14ac:dyDescent="0.25">
      <c r="B375" s="40">
        <v>45457.220833333333</v>
      </c>
      <c r="C375" s="40">
        <f>Tabela_Dados_Lua[[#This Row],[Data/Hora (UTC)*]]-7/24</f>
        <v>45456.929166666669</v>
      </c>
      <c r="D375" s="29">
        <f>INT(Tabela_Dados_Lua[[#This Row],[Hora Ajustada1]])</f>
        <v>45456</v>
      </c>
      <c r="E375" s="42" t="s">
        <v>28</v>
      </c>
    </row>
    <row r="376" spans="2:5" ht="18" customHeight="1" x14ac:dyDescent="0.25">
      <c r="B376" s="40">
        <v>45465.047222222223</v>
      </c>
      <c r="C376" s="40">
        <f>Tabela_Dados_Lua[[#This Row],[Data/Hora (UTC)*]]-7/24</f>
        <v>45464.755555555559</v>
      </c>
      <c r="D376" s="29">
        <f>INT(Tabela_Dados_Lua[[#This Row],[Hora Ajustada1]])</f>
        <v>45464</v>
      </c>
      <c r="E376" s="42" t="s">
        <v>29</v>
      </c>
    </row>
    <row r="377" spans="2:5" ht="18" customHeight="1" x14ac:dyDescent="0.25">
      <c r="B377" s="40">
        <v>45471.911805555559</v>
      </c>
      <c r="C377" s="40">
        <f>Tabela_Dados_Lua[[#This Row],[Data/Hora (UTC)*]]-7/24</f>
        <v>45471.620138888895</v>
      </c>
      <c r="D377" s="29">
        <f>INT(Tabela_Dados_Lua[[#This Row],[Hora Ajustada1]])</f>
        <v>45471</v>
      </c>
      <c r="E377" s="42" t="s">
        <v>30</v>
      </c>
    </row>
    <row r="378" spans="2:5" ht="18" customHeight="1" x14ac:dyDescent="0.25">
      <c r="B378" s="40">
        <v>45478.956250000003</v>
      </c>
      <c r="C378" s="40">
        <f>Tabela_Dados_Lua[[#This Row],[Data/Hora (UTC)*]]-7/24</f>
        <v>45478.664583333339</v>
      </c>
      <c r="D378" s="29">
        <f>INT(Tabela_Dados_Lua[[#This Row],[Hora Ajustada1]])</f>
        <v>45478</v>
      </c>
      <c r="E378" s="42" t="s">
        <v>31</v>
      </c>
    </row>
    <row r="379" spans="2:5" ht="18" customHeight="1" x14ac:dyDescent="0.25">
      <c r="B379" s="40">
        <v>45486.950694444444</v>
      </c>
      <c r="C379" s="40">
        <f>Tabela_Dados_Lua[[#This Row],[Data/Hora (UTC)*]]-7/24</f>
        <v>45486.65902777778</v>
      </c>
      <c r="D379" s="29">
        <f>INT(Tabela_Dados_Lua[[#This Row],[Hora Ajustada1]])</f>
        <v>45486</v>
      </c>
      <c r="E379" s="42" t="s">
        <v>28</v>
      </c>
    </row>
    <row r="380" spans="2:5" ht="18" customHeight="1" x14ac:dyDescent="0.25">
      <c r="B380" s="40">
        <v>45494.428472222222</v>
      </c>
      <c r="C380" s="40">
        <f>Tabela_Dados_Lua[[#This Row],[Data/Hora (UTC)*]]-7/24</f>
        <v>45494.136805555558</v>
      </c>
      <c r="D380" s="29">
        <f>INT(Tabela_Dados_Lua[[#This Row],[Hora Ajustada1]])</f>
        <v>45494</v>
      </c>
      <c r="E380" s="42" t="s">
        <v>29</v>
      </c>
    </row>
    <row r="381" spans="2:5" ht="18" customHeight="1" x14ac:dyDescent="0.25">
      <c r="B381" s="40">
        <v>45501.118750000001</v>
      </c>
      <c r="C381" s="40">
        <f>Tabela_Dados_Lua[[#This Row],[Data/Hora (UTC)*]]-7/24</f>
        <v>45500.827083333337</v>
      </c>
      <c r="D381" s="29">
        <f>INT(Tabela_Dados_Lua[[#This Row],[Hora Ajustada1]])</f>
        <v>45500</v>
      </c>
      <c r="E381" s="42" t="s">
        <v>30</v>
      </c>
    </row>
    <row r="382" spans="2:5" ht="18" customHeight="1" x14ac:dyDescent="0.25">
      <c r="B382" s="40">
        <v>45508.467361111114</v>
      </c>
      <c r="C382" s="40">
        <f>Tabela_Dados_Lua[[#This Row],[Data/Hora (UTC)*]]-7/24</f>
        <v>45508.17569444445</v>
      </c>
      <c r="D382" s="29">
        <f>INT(Tabela_Dados_Lua[[#This Row],[Hora Ajustada1]])</f>
        <v>45508</v>
      </c>
      <c r="E382" s="42" t="s">
        <v>31</v>
      </c>
    </row>
    <row r="383" spans="2:5" ht="18" customHeight="1" x14ac:dyDescent="0.25">
      <c r="B383" s="40">
        <v>45516.638194444444</v>
      </c>
      <c r="C383" s="40">
        <f>Tabela_Dados_Lua[[#This Row],[Data/Hora (UTC)*]]-7/24</f>
        <v>45516.34652777778</v>
      </c>
      <c r="D383" s="29">
        <f>INT(Tabela_Dados_Lua[[#This Row],[Hora Ajustada1]])</f>
        <v>45516</v>
      </c>
      <c r="E383" s="42" t="s">
        <v>28</v>
      </c>
    </row>
    <row r="384" spans="2:5" ht="18" customHeight="1" x14ac:dyDescent="0.25">
      <c r="B384" s="40">
        <v>45523.768055555556</v>
      </c>
      <c r="C384" s="40">
        <f>Tabela_Dados_Lua[[#This Row],[Data/Hora (UTC)*]]-7/24</f>
        <v>45523.476388888892</v>
      </c>
      <c r="D384" s="29">
        <f>INT(Tabela_Dados_Lua[[#This Row],[Hora Ajustada1]])</f>
        <v>45523</v>
      </c>
      <c r="E384" s="42" t="s">
        <v>29</v>
      </c>
    </row>
    <row r="385" spans="2:5" ht="18" customHeight="1" x14ac:dyDescent="0.25">
      <c r="B385" s="40">
        <v>45530.393055555556</v>
      </c>
      <c r="C385" s="40">
        <f>Tabela_Dados_Lua[[#This Row],[Data/Hora (UTC)*]]-7/24</f>
        <v>45530.101388888892</v>
      </c>
      <c r="D385" s="29">
        <f>INT(Tabela_Dados_Lua[[#This Row],[Hora Ajustada1]])</f>
        <v>45530</v>
      </c>
      <c r="E385" s="42" t="s">
        <v>30</v>
      </c>
    </row>
    <row r="386" spans="2:5" ht="18" customHeight="1" x14ac:dyDescent="0.25">
      <c r="B386" s="40">
        <v>45538.079861111109</v>
      </c>
      <c r="C386" s="40">
        <f>Tabela_Dados_Lua[[#This Row],[Data/Hora (UTC)*]]-7/24</f>
        <v>45537.788194444445</v>
      </c>
      <c r="D386" s="29">
        <f>INT(Tabela_Dados_Lua[[#This Row],[Hora Ajustada1]])</f>
        <v>45537</v>
      </c>
      <c r="E386" s="42" t="s">
        <v>31</v>
      </c>
    </row>
    <row r="387" spans="2:5" ht="18" customHeight="1" x14ac:dyDescent="0.25">
      <c r="B387" s="40">
        <v>45546.253472222219</v>
      </c>
      <c r="C387" s="40">
        <f>Tabela_Dados_Lua[[#This Row],[Data/Hora (UTC)*]]-7/24</f>
        <v>45545.961805555555</v>
      </c>
      <c r="D387" s="29">
        <f>INT(Tabela_Dados_Lua[[#This Row],[Hora Ajustada1]])</f>
        <v>45545</v>
      </c>
      <c r="E387" s="42" t="s">
        <v>28</v>
      </c>
    </row>
    <row r="388" spans="2:5" ht="18" customHeight="1" x14ac:dyDescent="0.25">
      <c r="B388" s="40">
        <v>45553.106944444444</v>
      </c>
      <c r="C388" s="40">
        <f>Tabela_Dados_Lua[[#This Row],[Data/Hora (UTC)*]]-7/24</f>
        <v>45552.81527777778</v>
      </c>
      <c r="D388" s="29">
        <f>INT(Tabela_Dados_Lua[[#This Row],[Hora Ajustada1]])</f>
        <v>45552</v>
      </c>
      <c r="E388" s="42" t="s">
        <v>29</v>
      </c>
    </row>
    <row r="389" spans="2:5" ht="18" customHeight="1" x14ac:dyDescent="0.25">
      <c r="B389" s="40">
        <v>45559.784722222219</v>
      </c>
      <c r="C389" s="40">
        <f>Tabela_Dados_Lua[[#This Row],[Data/Hora (UTC)*]]-7/24</f>
        <v>45559.493055555555</v>
      </c>
      <c r="D389" s="29">
        <f>INT(Tabela_Dados_Lua[[#This Row],[Hora Ajustada1]])</f>
        <v>45559</v>
      </c>
      <c r="E389" s="42" t="s">
        <v>30</v>
      </c>
    </row>
    <row r="390" spans="2:5" ht="18" customHeight="1" x14ac:dyDescent="0.25">
      <c r="B390" s="40">
        <v>45567.78402777778</v>
      </c>
      <c r="C390" s="40">
        <f>Tabela_Dados_Lua[[#This Row],[Data/Hora (UTC)*]]-7/24</f>
        <v>45567.492361111115</v>
      </c>
      <c r="D390" s="29">
        <f>INT(Tabela_Dados_Lua[[#This Row],[Hora Ajustada1]])</f>
        <v>45567</v>
      </c>
      <c r="E390" s="42" t="s">
        <v>31</v>
      </c>
    </row>
    <row r="391" spans="2:5" ht="18" customHeight="1" x14ac:dyDescent="0.25">
      <c r="B391" s="40">
        <v>45575.788194444445</v>
      </c>
      <c r="C391" s="40">
        <f>Tabela_Dados_Lua[[#This Row],[Data/Hora (UTC)*]]-7/24</f>
        <v>45575.496527777781</v>
      </c>
      <c r="D391" s="29">
        <f>INT(Tabela_Dados_Lua[[#This Row],[Hora Ajustada1]])</f>
        <v>45575</v>
      </c>
      <c r="E391" s="42" t="s">
        <v>28</v>
      </c>
    </row>
    <row r="392" spans="2:5" ht="18" customHeight="1" x14ac:dyDescent="0.25">
      <c r="B392" s="40">
        <v>45582.476388888892</v>
      </c>
      <c r="C392" s="40">
        <f>Tabela_Dados_Lua[[#This Row],[Data/Hora (UTC)*]]-7/24</f>
        <v>45582.184722222228</v>
      </c>
      <c r="D392" s="29">
        <f>INT(Tabela_Dados_Lua[[#This Row],[Hora Ajustada1]])</f>
        <v>45582</v>
      </c>
      <c r="E392" s="42" t="s">
        <v>29</v>
      </c>
    </row>
    <row r="393" spans="2:5" ht="18" customHeight="1" x14ac:dyDescent="0.25">
      <c r="B393" s="40">
        <v>45589.335416666669</v>
      </c>
      <c r="C393" s="40">
        <f>Tabela_Dados_Lua[[#This Row],[Data/Hora (UTC)*]]-7/24</f>
        <v>45589.043750000004</v>
      </c>
      <c r="D393" s="29">
        <f>INT(Tabela_Dados_Lua[[#This Row],[Hora Ajustada1]])</f>
        <v>45589</v>
      </c>
      <c r="E393" s="42" t="s">
        <v>30</v>
      </c>
    </row>
    <row r="394" spans="2:5" ht="18" customHeight="1" x14ac:dyDescent="0.25">
      <c r="B394" s="40">
        <v>45597.532638888886</v>
      </c>
      <c r="C394" s="40">
        <f>Tabela_Dados_Lua[[#This Row],[Data/Hora (UTC)*]]-7/24</f>
        <v>45597.240972222222</v>
      </c>
      <c r="D394" s="29">
        <f>INT(Tabela_Dados_Lua[[#This Row],[Hora Ajustada1]])</f>
        <v>45597</v>
      </c>
      <c r="E394" s="42" t="s">
        <v>31</v>
      </c>
    </row>
    <row r="395" spans="2:5" ht="18" customHeight="1" x14ac:dyDescent="0.25">
      <c r="B395" s="40">
        <v>45605.246527777781</v>
      </c>
      <c r="C395" s="40">
        <f>Tabela_Dados_Lua[[#This Row],[Data/Hora (UTC)*]]-7/24</f>
        <v>45604.954861111117</v>
      </c>
      <c r="D395" s="29">
        <f>INT(Tabela_Dados_Lua[[#This Row],[Hora Ajustada1]])</f>
        <v>45604</v>
      </c>
      <c r="E395" s="42" t="s">
        <v>28</v>
      </c>
    </row>
    <row r="396" spans="2:5" ht="18" customHeight="1" x14ac:dyDescent="0.25">
      <c r="B396" s="40">
        <v>45611.894444444442</v>
      </c>
      <c r="C396" s="40">
        <f>Tabela_Dados_Lua[[#This Row],[Data/Hora (UTC)*]]-7/24</f>
        <v>45611.602777777778</v>
      </c>
      <c r="D396" s="29">
        <f>INT(Tabela_Dados_Lua[[#This Row],[Hora Ajustada1]])</f>
        <v>45611</v>
      </c>
      <c r="E396" s="42" t="s">
        <v>29</v>
      </c>
    </row>
    <row r="397" spans="2:5" ht="18" customHeight="1" x14ac:dyDescent="0.25">
      <c r="B397" s="40">
        <v>45619.061111111114</v>
      </c>
      <c r="C397" s="40">
        <f>Tabela_Dados_Lua[[#This Row],[Data/Hora (UTC)*]]-7/24</f>
        <v>45618.76944444445</v>
      </c>
      <c r="D397" s="29">
        <f>INT(Tabela_Dados_Lua[[#This Row],[Hora Ajustada1]])</f>
        <v>45618</v>
      </c>
      <c r="E397" s="42" t="s">
        <v>30</v>
      </c>
    </row>
    <row r="398" spans="2:5" ht="18" customHeight="1" x14ac:dyDescent="0.25">
      <c r="B398" s="40">
        <v>45627.26458333333</v>
      </c>
      <c r="C398" s="40">
        <f>Tabela_Dados_Lua[[#This Row],[Data/Hora (UTC)*]]-7/24</f>
        <v>45626.972916666666</v>
      </c>
      <c r="D398" s="29">
        <f>INT(Tabela_Dados_Lua[[#This Row],[Hora Ajustada1]])</f>
        <v>45626</v>
      </c>
      <c r="E398" s="42" t="s">
        <v>31</v>
      </c>
    </row>
    <row r="399" spans="2:5" ht="18" customHeight="1" x14ac:dyDescent="0.25">
      <c r="B399" s="40">
        <v>45634.643055555556</v>
      </c>
      <c r="C399" s="40">
        <f>Tabela_Dados_Lua[[#This Row],[Data/Hora (UTC)*]]-7/24</f>
        <v>45634.351388888892</v>
      </c>
      <c r="D399" s="29">
        <f>INT(Tabela_Dados_Lua[[#This Row],[Hora Ajustada1]])</f>
        <v>45634</v>
      </c>
      <c r="E399" s="42" t="s">
        <v>28</v>
      </c>
    </row>
    <row r="400" spans="2:5" ht="18" customHeight="1" x14ac:dyDescent="0.25">
      <c r="B400" s="40">
        <v>45641.376388888886</v>
      </c>
      <c r="C400" s="40">
        <f>Tabela_Dados_Lua[[#This Row],[Data/Hora (UTC)*]]-7/24</f>
        <v>45641.084722222222</v>
      </c>
      <c r="D400" s="29">
        <f>INT(Tabela_Dados_Lua[[#This Row],[Hora Ajustada1]])</f>
        <v>45641</v>
      </c>
      <c r="E400" s="42" t="s">
        <v>29</v>
      </c>
    </row>
    <row r="401" spans="2:5" ht="18" customHeight="1" x14ac:dyDescent="0.25">
      <c r="B401" s="40">
        <v>45648.929166666669</v>
      </c>
      <c r="C401" s="40">
        <f>Tabela_Dados_Lua[[#This Row],[Data/Hora (UTC)*]]-7/24</f>
        <v>45648.637500000004</v>
      </c>
      <c r="D401" s="29">
        <f>INT(Tabela_Dados_Lua[[#This Row],[Hora Ajustada1]])</f>
        <v>45648</v>
      </c>
      <c r="E401" s="42" t="s">
        <v>30</v>
      </c>
    </row>
    <row r="402" spans="2:5" ht="18" customHeight="1" x14ac:dyDescent="0.25">
      <c r="B402" s="40">
        <v>45656.935416666667</v>
      </c>
      <c r="C402" s="40">
        <f>Tabela_Dados_Lua[[#This Row],[Data/Hora (UTC)*]]-7/24</f>
        <v>45656.643750000003</v>
      </c>
      <c r="D402" s="29">
        <f>INT(Tabela_Dados_Lua[[#This Row],[Hora Ajustada1]])</f>
        <v>45656</v>
      </c>
      <c r="E402" s="42" t="s">
        <v>31</v>
      </c>
    </row>
    <row r="403" spans="2:5" ht="18" customHeight="1" x14ac:dyDescent="0.25">
      <c r="B403" s="40">
        <v>45663.99722222222</v>
      </c>
      <c r="C403" s="40">
        <f>Tabela_Dados_Lua[[#This Row],[Data/Hora (UTC)*]]-7/24</f>
        <v>45663.705555555556</v>
      </c>
      <c r="D403" s="29">
        <f>INT(Tabela_Dados_Lua[[#This Row],[Hora Ajustada1]])</f>
        <v>45663</v>
      </c>
      <c r="E403" s="42" t="s">
        <v>28</v>
      </c>
    </row>
    <row r="404" spans="2:5" ht="18" customHeight="1" x14ac:dyDescent="0.25">
      <c r="B404" s="40">
        <v>45670.935416666667</v>
      </c>
      <c r="C404" s="40">
        <f>Tabela_Dados_Lua[[#This Row],[Data/Hora (UTC)*]]-7/24</f>
        <v>45670.643750000003</v>
      </c>
      <c r="D404" s="29">
        <f>INT(Tabela_Dados_Lua[[#This Row],[Hora Ajustada1]])</f>
        <v>45670</v>
      </c>
      <c r="E404" s="42" t="s">
        <v>29</v>
      </c>
    </row>
    <row r="405" spans="2:5" ht="18" customHeight="1" x14ac:dyDescent="0.25">
      <c r="B405" s="40">
        <v>45678.854861111111</v>
      </c>
      <c r="C405" s="40">
        <f>Tabela_Dados_Lua[[#This Row],[Data/Hora (UTC)*]]-7/24</f>
        <v>45678.563194444447</v>
      </c>
      <c r="D405" s="29">
        <f>INT(Tabela_Dados_Lua[[#This Row],[Hora Ajustada1]])</f>
        <v>45678</v>
      </c>
      <c r="E405" s="42" t="s">
        <v>30</v>
      </c>
    </row>
    <row r="406" spans="2:5" ht="18" customHeight="1" x14ac:dyDescent="0.25">
      <c r="B406" s="40">
        <v>45686.525000000001</v>
      </c>
      <c r="C406" s="40">
        <f>Tabela_Dados_Lua[[#This Row],[Data/Hora (UTC)*]]-7/24</f>
        <v>45686.233333333337</v>
      </c>
      <c r="D406" s="29">
        <f>INT(Tabela_Dados_Lua[[#This Row],[Hora Ajustada1]])</f>
        <v>45686</v>
      </c>
      <c r="E406" s="42" t="s">
        <v>31</v>
      </c>
    </row>
    <row r="407" spans="2:5" ht="18" customHeight="1" x14ac:dyDescent="0.25">
      <c r="B407" s="40">
        <v>45693.334722222222</v>
      </c>
      <c r="C407" s="40">
        <f>Tabela_Dados_Lua[[#This Row],[Data/Hora (UTC)*]]-7/24</f>
        <v>45693.043055555558</v>
      </c>
      <c r="D407" s="29">
        <f>INT(Tabela_Dados_Lua[[#This Row],[Hora Ajustada1]])</f>
        <v>45693</v>
      </c>
      <c r="E407" s="42" t="s">
        <v>28</v>
      </c>
    </row>
    <row r="408" spans="2:5" ht="18" customHeight="1" x14ac:dyDescent="0.25">
      <c r="B408" s="40">
        <v>45700.578472222223</v>
      </c>
      <c r="C408" s="40">
        <f>Tabela_Dados_Lua[[#This Row],[Data/Hora (UTC)*]]-7/24</f>
        <v>45700.286805555559</v>
      </c>
      <c r="D408" s="29">
        <f>INT(Tabela_Dados_Lua[[#This Row],[Hora Ajustada1]])</f>
        <v>45700</v>
      </c>
      <c r="E408" s="42" t="s">
        <v>29</v>
      </c>
    </row>
    <row r="409" spans="2:5" ht="18" customHeight="1" x14ac:dyDescent="0.25">
      <c r="B409" s="40">
        <v>45708.730555555558</v>
      </c>
      <c r="C409" s="40">
        <f>Tabela_Dados_Lua[[#This Row],[Data/Hora (UTC)*]]-7/24</f>
        <v>45708.438888888893</v>
      </c>
      <c r="D409" s="29">
        <f>INT(Tabela_Dados_Lua[[#This Row],[Hora Ajustada1]])</f>
        <v>45708</v>
      </c>
      <c r="E409" s="42" t="s">
        <v>30</v>
      </c>
    </row>
    <row r="410" spans="2:5" ht="18" customHeight="1" x14ac:dyDescent="0.25">
      <c r="B410" s="40">
        <v>45716.03125</v>
      </c>
      <c r="C410" s="40">
        <f>Tabela_Dados_Lua[[#This Row],[Data/Hora (UTC)*]]-7/24</f>
        <v>45715.739583333336</v>
      </c>
      <c r="D410" s="29">
        <f>INT(Tabela_Dados_Lua[[#This Row],[Hora Ajustada1]])</f>
        <v>45715</v>
      </c>
      <c r="E410" s="42" t="s">
        <v>31</v>
      </c>
    </row>
    <row r="411" spans="2:5" ht="18" customHeight="1" x14ac:dyDescent="0.25">
      <c r="B411" s="40">
        <v>45722.688194444447</v>
      </c>
      <c r="C411" s="40">
        <f>Tabela_Dados_Lua[[#This Row],[Data/Hora (UTC)*]]-7/24</f>
        <v>45722.396527777782</v>
      </c>
      <c r="D411" s="29">
        <f>INT(Tabela_Dados_Lua[[#This Row],[Hora Ajustada1]])</f>
        <v>45722</v>
      </c>
      <c r="E411" s="42" t="s">
        <v>28</v>
      </c>
    </row>
    <row r="412" spans="2:5" ht="18" customHeight="1" x14ac:dyDescent="0.25">
      <c r="B412" s="40">
        <v>45730.288194444445</v>
      </c>
      <c r="C412" s="40">
        <f>Tabela_Dados_Lua[[#This Row],[Data/Hora (UTC)*]]-7/24</f>
        <v>45729.996527777781</v>
      </c>
      <c r="D412" s="29">
        <f>INT(Tabela_Dados_Lua[[#This Row],[Hora Ajustada1]])</f>
        <v>45729</v>
      </c>
      <c r="E412" s="42" t="s">
        <v>29</v>
      </c>
    </row>
    <row r="413" spans="2:5" ht="18" customHeight="1" x14ac:dyDescent="0.25">
      <c r="B413" s="40">
        <v>45738.478472222225</v>
      </c>
      <c r="C413" s="40">
        <f>Tabela_Dados_Lua[[#This Row],[Data/Hora (UTC)*]]-7/24</f>
        <v>45738.186805555561</v>
      </c>
      <c r="D413" s="29">
        <f>INT(Tabela_Dados_Lua[[#This Row],[Hora Ajustada1]])</f>
        <v>45738</v>
      </c>
      <c r="E413" s="42" t="s">
        <v>30</v>
      </c>
    </row>
    <row r="414" spans="2:5" ht="18" customHeight="1" x14ac:dyDescent="0.25">
      <c r="B414" s="40">
        <v>45745.456944444442</v>
      </c>
      <c r="C414" s="40">
        <f>Tabela_Dados_Lua[[#This Row],[Data/Hora (UTC)*]]-7/24</f>
        <v>45745.165277777778</v>
      </c>
      <c r="D414" s="29">
        <f>INT(Tabela_Dados_Lua[[#This Row],[Hora Ajustada1]])</f>
        <v>45745</v>
      </c>
      <c r="E414" s="42" t="s">
        <v>31</v>
      </c>
    </row>
    <row r="415" spans="2:5" ht="18" customHeight="1" x14ac:dyDescent="0.25">
      <c r="B415" s="40">
        <v>45752.09375</v>
      </c>
      <c r="C415" s="40">
        <f>Tabela_Dados_Lua[[#This Row],[Data/Hora (UTC)*]]-7/24</f>
        <v>45751.802083333336</v>
      </c>
      <c r="D415" s="29">
        <f>INT(Tabela_Dados_Lua[[#This Row],[Hora Ajustada1]])</f>
        <v>45751</v>
      </c>
      <c r="E415" s="42" t="s">
        <v>28</v>
      </c>
    </row>
    <row r="416" spans="2:5" ht="18" customHeight="1" x14ac:dyDescent="0.25">
      <c r="B416" s="40">
        <v>45760.015277777777</v>
      </c>
      <c r="C416" s="40">
        <f>Tabela_Dados_Lua[[#This Row],[Data/Hora (UTC)*]]-7/24</f>
        <v>45759.723611111112</v>
      </c>
      <c r="D416" s="29">
        <f>INT(Tabela_Dados_Lua[[#This Row],[Hora Ajustada1]])</f>
        <v>45759</v>
      </c>
      <c r="E416" s="42" t="s">
        <v>29</v>
      </c>
    </row>
    <row r="417" spans="2:5" ht="18" customHeight="1" x14ac:dyDescent="0.25">
      <c r="B417" s="40">
        <v>45768.065972222219</v>
      </c>
      <c r="C417" s="40">
        <f>Tabela_Dados_Lua[[#This Row],[Data/Hora (UTC)*]]-7/24</f>
        <v>45767.774305555555</v>
      </c>
      <c r="D417" s="29">
        <f>INT(Tabela_Dados_Lua[[#This Row],[Hora Ajustada1]])</f>
        <v>45767</v>
      </c>
      <c r="E417" s="42" t="s">
        <v>30</v>
      </c>
    </row>
    <row r="418" spans="2:5" ht="18" customHeight="1" x14ac:dyDescent="0.25">
      <c r="B418" s="40">
        <v>45774.813194444447</v>
      </c>
      <c r="C418" s="40">
        <f>Tabela_Dados_Lua[[#This Row],[Data/Hora (UTC)*]]-7/24</f>
        <v>45774.521527777782</v>
      </c>
      <c r="D418" s="29">
        <f>INT(Tabela_Dados_Lua[[#This Row],[Hora Ajustada1]])</f>
        <v>45774</v>
      </c>
      <c r="E418" s="42" t="s">
        <v>31</v>
      </c>
    </row>
    <row r="419" spans="2:5" ht="18" customHeight="1" x14ac:dyDescent="0.25">
      <c r="B419" s="40">
        <v>45781.577777777777</v>
      </c>
      <c r="C419" s="40">
        <f>Tabela_Dados_Lua[[#This Row],[Data/Hora (UTC)*]]-7/24</f>
        <v>45781.286111111112</v>
      </c>
      <c r="D419" s="29">
        <f>INT(Tabela_Dados_Lua[[#This Row],[Hora Ajustada1]])</f>
        <v>45781</v>
      </c>
      <c r="E419" s="42" t="s">
        <v>28</v>
      </c>
    </row>
    <row r="420" spans="2:5" ht="18" customHeight="1" x14ac:dyDescent="0.25">
      <c r="B420" s="40">
        <v>45789.705555555556</v>
      </c>
      <c r="C420" s="40">
        <f>Tabela_Dados_Lua[[#This Row],[Data/Hora (UTC)*]]-7/24</f>
        <v>45789.413888888892</v>
      </c>
      <c r="D420" s="29">
        <f>INT(Tabela_Dados_Lua[[#This Row],[Hora Ajustada1]])</f>
        <v>45789</v>
      </c>
      <c r="E420" s="42" t="s">
        <v>29</v>
      </c>
    </row>
    <row r="421" spans="2:5" ht="18" customHeight="1" x14ac:dyDescent="0.25">
      <c r="B421" s="40">
        <v>45797.499305555553</v>
      </c>
      <c r="C421" s="40">
        <f>Tabela_Dados_Lua[[#This Row],[Data/Hora (UTC)*]]-7/24</f>
        <v>45797.207638888889</v>
      </c>
      <c r="D421" s="29">
        <f>INT(Tabela_Dados_Lua[[#This Row],[Hora Ajustada1]])</f>
        <v>45797</v>
      </c>
      <c r="E421" s="42" t="s">
        <v>30</v>
      </c>
    </row>
    <row r="422" spans="2:5" ht="18" customHeight="1" x14ac:dyDescent="0.25">
      <c r="B422" s="40">
        <v>45804.126388888886</v>
      </c>
      <c r="C422" s="40">
        <f>Tabela_Dados_Lua[[#This Row],[Data/Hora (UTC)*]]-7/24</f>
        <v>45803.834722222222</v>
      </c>
      <c r="D422" s="29">
        <f>INT(Tabela_Dados_Lua[[#This Row],[Hora Ajustada1]])</f>
        <v>45803</v>
      </c>
      <c r="E422" s="42" t="s">
        <v>31</v>
      </c>
    </row>
    <row r="423" spans="2:5" ht="18" customHeight="1" x14ac:dyDescent="0.25">
      <c r="B423" s="40">
        <v>45811.15347222222</v>
      </c>
      <c r="C423" s="40">
        <f>Tabela_Dados_Lua[[#This Row],[Data/Hora (UTC)*]]-7/24</f>
        <v>45810.861805555556</v>
      </c>
      <c r="D423" s="29">
        <f>INT(Tabela_Dados_Lua[[#This Row],[Hora Ajustada1]])</f>
        <v>45810</v>
      </c>
      <c r="E423" s="42" t="s">
        <v>28</v>
      </c>
    </row>
    <row r="424" spans="2:5" ht="18" customHeight="1" x14ac:dyDescent="0.25">
      <c r="B424" s="40">
        <v>45819.322222222225</v>
      </c>
      <c r="C424" s="40">
        <f>Tabela_Dados_Lua[[#This Row],[Data/Hora (UTC)*]]-7/24</f>
        <v>45819.030555555561</v>
      </c>
      <c r="D424" s="29">
        <f>INT(Tabela_Dados_Lua[[#This Row],[Hora Ajustada1]])</f>
        <v>45819</v>
      </c>
      <c r="E424" s="42" t="s">
        <v>29</v>
      </c>
    </row>
    <row r="425" spans="2:5" ht="18" customHeight="1" x14ac:dyDescent="0.25">
      <c r="B425" s="40">
        <v>45826.804861111108</v>
      </c>
      <c r="C425" s="40">
        <f>Tabela_Dados_Lua[[#This Row],[Data/Hora (UTC)*]]-7/24</f>
        <v>45826.513194444444</v>
      </c>
      <c r="D425" s="29">
        <f>INT(Tabela_Dados_Lua[[#This Row],[Hora Ajustada1]])</f>
        <v>45826</v>
      </c>
      <c r="E425" s="42" t="s">
        <v>30</v>
      </c>
    </row>
    <row r="426" spans="2:5" ht="18" customHeight="1" x14ac:dyDescent="0.25">
      <c r="B426" s="40">
        <v>45833.438194444447</v>
      </c>
      <c r="C426" s="40">
        <f>Tabela_Dados_Lua[[#This Row],[Data/Hora (UTC)*]]-7/24</f>
        <v>45833.146527777782</v>
      </c>
      <c r="D426" s="29">
        <f>INT(Tabela_Dados_Lua[[#This Row],[Hora Ajustada1]])</f>
        <v>45833</v>
      </c>
      <c r="E426" s="42" t="s">
        <v>31</v>
      </c>
    </row>
    <row r="427" spans="2:5" ht="18" customHeight="1" x14ac:dyDescent="0.25">
      <c r="B427" s="40">
        <v>45840.8125</v>
      </c>
      <c r="C427" s="40">
        <f>Tabela_Dados_Lua[[#This Row],[Data/Hora (UTC)*]]-7/24</f>
        <v>45840.520833333336</v>
      </c>
      <c r="D427" s="29">
        <f>INT(Tabela_Dados_Lua[[#This Row],[Hora Ajustada1]])</f>
        <v>45840</v>
      </c>
      <c r="E427" s="42" t="s">
        <v>28</v>
      </c>
    </row>
    <row r="428" spans="2:5" ht="18" customHeight="1" x14ac:dyDescent="0.25">
      <c r="B428" s="40">
        <v>45848.859027777777</v>
      </c>
      <c r="C428" s="40">
        <f>Tabela_Dados_Lua[[#This Row],[Data/Hora (UTC)*]]-7/24</f>
        <v>45848.567361111112</v>
      </c>
      <c r="D428" s="29">
        <f>INT(Tabela_Dados_Lua[[#This Row],[Hora Ajustada1]])</f>
        <v>45848</v>
      </c>
      <c r="E428" s="42" t="s">
        <v>29</v>
      </c>
    </row>
    <row r="429" spans="2:5" ht="18" customHeight="1" x14ac:dyDescent="0.25">
      <c r="B429" s="40">
        <v>45856.026388888888</v>
      </c>
      <c r="C429" s="40">
        <f>Tabela_Dados_Lua[[#This Row],[Data/Hora (UTC)*]]-7/24</f>
        <v>45855.734722222223</v>
      </c>
      <c r="D429" s="29">
        <f>INT(Tabela_Dados_Lua[[#This Row],[Hora Ajustada1]])</f>
        <v>45855</v>
      </c>
      <c r="E429" s="42" t="s">
        <v>30</v>
      </c>
    </row>
    <row r="430" spans="2:5" ht="18" customHeight="1" x14ac:dyDescent="0.25">
      <c r="B430" s="40">
        <v>45862.799305555556</v>
      </c>
      <c r="C430" s="40">
        <f>Tabela_Dados_Lua[[#This Row],[Data/Hora (UTC)*]]-7/24</f>
        <v>45862.507638888892</v>
      </c>
      <c r="D430" s="29">
        <f>INT(Tabela_Dados_Lua[[#This Row],[Hora Ajustada1]])</f>
        <v>45862</v>
      </c>
      <c r="E430" s="42" t="s">
        <v>31</v>
      </c>
    </row>
    <row r="431" spans="2:5" ht="18" customHeight="1" x14ac:dyDescent="0.25">
      <c r="B431" s="40">
        <v>45870.52847222222</v>
      </c>
      <c r="C431" s="40">
        <f>Tabela_Dados_Lua[[#This Row],[Data/Hora (UTC)*]]-7/24</f>
        <v>45870.236805555556</v>
      </c>
      <c r="D431" s="29">
        <f>INT(Tabela_Dados_Lua[[#This Row],[Hora Ajustada1]])</f>
        <v>45870</v>
      </c>
      <c r="E431" s="42" t="s">
        <v>28</v>
      </c>
    </row>
    <row r="432" spans="2:5" ht="18" customHeight="1" x14ac:dyDescent="0.25">
      <c r="B432" s="40">
        <v>45878.329861111109</v>
      </c>
      <c r="C432" s="40">
        <f>Tabela_Dados_Lua[[#This Row],[Data/Hora (UTC)*]]-7/24</f>
        <v>45878.038194444445</v>
      </c>
      <c r="D432" s="29">
        <f>INT(Tabela_Dados_Lua[[#This Row],[Hora Ajustada1]])</f>
        <v>45878</v>
      </c>
      <c r="E432" s="42" t="s">
        <v>29</v>
      </c>
    </row>
    <row r="433" spans="2:5" ht="18" customHeight="1" x14ac:dyDescent="0.25">
      <c r="B433" s="40">
        <v>45885.216666666667</v>
      </c>
      <c r="C433" s="40">
        <f>Tabela_Dados_Lua[[#This Row],[Data/Hora (UTC)*]]-7/24</f>
        <v>45884.925000000003</v>
      </c>
      <c r="D433" s="29">
        <f>INT(Tabela_Dados_Lua[[#This Row],[Hora Ajustada1]])</f>
        <v>45884</v>
      </c>
      <c r="E433" s="42" t="s">
        <v>30</v>
      </c>
    </row>
    <row r="434" spans="2:5" ht="18" customHeight="1" x14ac:dyDescent="0.25">
      <c r="B434" s="40">
        <v>45892.254166666666</v>
      </c>
      <c r="C434" s="40">
        <f>Tabela_Dados_Lua[[#This Row],[Data/Hora (UTC)*]]-7/24</f>
        <v>45891.962500000001</v>
      </c>
      <c r="D434" s="29">
        <f>INT(Tabela_Dados_Lua[[#This Row],[Hora Ajustada1]])</f>
        <v>45891</v>
      </c>
      <c r="E434" s="42" t="s">
        <v>31</v>
      </c>
    </row>
    <row r="435" spans="2:5" ht="18" customHeight="1" x14ac:dyDescent="0.25">
      <c r="B435" s="40">
        <v>45900.267361111109</v>
      </c>
      <c r="C435" s="40">
        <f>Tabela_Dados_Lua[[#This Row],[Data/Hora (UTC)*]]-7/24</f>
        <v>45899.975694444445</v>
      </c>
      <c r="D435" s="29">
        <f>INT(Tabela_Dados_Lua[[#This Row],[Hora Ajustada1]])</f>
        <v>45899</v>
      </c>
      <c r="E435" s="42" t="s">
        <v>28</v>
      </c>
    </row>
    <row r="436" spans="2:5" ht="18" customHeight="1" x14ac:dyDescent="0.25">
      <c r="B436" s="40">
        <v>45907.756249999999</v>
      </c>
      <c r="C436" s="40">
        <f>Tabela_Dados_Lua[[#This Row],[Data/Hora (UTC)*]]-7/24</f>
        <v>45907.464583333334</v>
      </c>
      <c r="D436" s="29">
        <f>INT(Tabela_Dados_Lua[[#This Row],[Hora Ajustada1]])</f>
        <v>45907</v>
      </c>
      <c r="E436" s="42" t="s">
        <v>29</v>
      </c>
    </row>
    <row r="437" spans="2:5" ht="18" customHeight="1" x14ac:dyDescent="0.25">
      <c r="B437" s="40">
        <v>45914.439583333333</v>
      </c>
      <c r="C437" s="40">
        <f>Tabela_Dados_Lua[[#This Row],[Data/Hora (UTC)*]]-7/24</f>
        <v>45914.147916666669</v>
      </c>
      <c r="D437" s="29">
        <f>INT(Tabela_Dados_Lua[[#This Row],[Hora Ajustada1]])</f>
        <v>45914</v>
      </c>
      <c r="E437" s="42" t="s">
        <v>30</v>
      </c>
    </row>
    <row r="438" spans="2:5" ht="18" customHeight="1" x14ac:dyDescent="0.25">
      <c r="B438" s="40">
        <v>45921.82916666667</v>
      </c>
      <c r="C438" s="40">
        <f>Tabela_Dados_Lua[[#This Row],[Data/Hora (UTC)*]]-7/24</f>
        <v>45921.537500000006</v>
      </c>
      <c r="D438" s="29">
        <f>INT(Tabela_Dados_Lua[[#This Row],[Hora Ajustada1]])</f>
        <v>45921</v>
      </c>
      <c r="E438" s="42" t="s">
        <v>31</v>
      </c>
    </row>
    <row r="439" spans="2:5" ht="18" customHeight="1" x14ac:dyDescent="0.25">
      <c r="B439" s="40">
        <v>45929.995833333334</v>
      </c>
      <c r="C439" s="40">
        <f>Tabela_Dados_Lua[[#This Row],[Data/Hora (UTC)*]]-7/24</f>
        <v>45929.70416666667</v>
      </c>
      <c r="D439" s="29">
        <f>INT(Tabela_Dados_Lua[[#This Row],[Hora Ajustada1]])</f>
        <v>45929</v>
      </c>
      <c r="E439" s="42" t="s">
        <v>28</v>
      </c>
    </row>
    <row r="440" spans="2:5" ht="18" customHeight="1" x14ac:dyDescent="0.25">
      <c r="B440" s="40">
        <v>45937.157638888886</v>
      </c>
      <c r="C440" s="40">
        <f>Tabela_Dados_Lua[[#This Row],[Data/Hora (UTC)*]]-7/24</f>
        <v>45936.865972222222</v>
      </c>
      <c r="D440" s="29">
        <f>INT(Tabela_Dados_Lua[[#This Row],[Hora Ajustada1]])</f>
        <v>45936</v>
      </c>
      <c r="E440" s="42" t="s">
        <v>29</v>
      </c>
    </row>
    <row r="441" spans="2:5" ht="18" customHeight="1" x14ac:dyDescent="0.25">
      <c r="B441" s="40">
        <v>45943.759027777778</v>
      </c>
      <c r="C441" s="40">
        <f>Tabela_Dados_Lua[[#This Row],[Data/Hora (UTC)*]]-7/24</f>
        <v>45943.467361111114</v>
      </c>
      <c r="D441" s="29">
        <f>INT(Tabela_Dados_Lua[[#This Row],[Hora Ajustada1]])</f>
        <v>45943</v>
      </c>
      <c r="E441" s="42" t="s">
        <v>30</v>
      </c>
    </row>
    <row r="442" spans="2:5" ht="18" customHeight="1" x14ac:dyDescent="0.25">
      <c r="B442" s="40">
        <v>45951.517361111109</v>
      </c>
      <c r="C442" s="40">
        <f>Tabela_Dados_Lua[[#This Row],[Data/Hora (UTC)*]]-7/24</f>
        <v>45951.225694444445</v>
      </c>
      <c r="D442" s="29">
        <f>INT(Tabela_Dados_Lua[[#This Row],[Hora Ajustada1]])</f>
        <v>45951</v>
      </c>
      <c r="E442" s="42" t="s">
        <v>31</v>
      </c>
    </row>
    <row r="443" spans="2:5" ht="18" customHeight="1" x14ac:dyDescent="0.25">
      <c r="B443" s="40">
        <v>45959.681250000001</v>
      </c>
      <c r="C443" s="40">
        <f>Tabela_Dados_Lua[[#This Row],[Data/Hora (UTC)*]]-7/24</f>
        <v>45959.389583333337</v>
      </c>
      <c r="D443" s="29">
        <f>INT(Tabela_Dados_Lua[[#This Row],[Hora Ajustada1]])</f>
        <v>45959</v>
      </c>
      <c r="E443" s="42" t="s">
        <v>28</v>
      </c>
    </row>
    <row r="444" spans="2:5" ht="18" customHeight="1" x14ac:dyDescent="0.25">
      <c r="B444" s="40">
        <v>45966.554861111108</v>
      </c>
      <c r="C444" s="40">
        <f>Tabela_Dados_Lua[[#This Row],[Data/Hora (UTC)*]]-7/24</f>
        <v>45966.263194444444</v>
      </c>
      <c r="D444" s="29">
        <f>INT(Tabela_Dados_Lua[[#This Row],[Hora Ajustada1]])</f>
        <v>45966</v>
      </c>
      <c r="E444" s="42" t="s">
        <v>29</v>
      </c>
    </row>
    <row r="445" spans="2:5" ht="18" customHeight="1" x14ac:dyDescent="0.25">
      <c r="B445" s="40">
        <v>45973.227777777778</v>
      </c>
      <c r="C445" s="40">
        <f>Tabela_Dados_Lua[[#This Row],[Data/Hora (UTC)*]]-7/24</f>
        <v>45972.936111111114</v>
      </c>
      <c r="D445" s="29">
        <f>INT(Tabela_Dados_Lua[[#This Row],[Hora Ajustada1]])</f>
        <v>45972</v>
      </c>
      <c r="E445" s="42" t="s">
        <v>30</v>
      </c>
    </row>
    <row r="446" spans="2:5" ht="18" customHeight="1" x14ac:dyDescent="0.25">
      <c r="B446" s="40">
        <v>45981.282638888886</v>
      </c>
      <c r="C446" s="40">
        <f>Tabela_Dados_Lua[[#This Row],[Data/Hora (UTC)*]]-7/24</f>
        <v>45980.990972222222</v>
      </c>
      <c r="D446" s="29">
        <f>INT(Tabela_Dados_Lua[[#This Row],[Hora Ajustada1]])</f>
        <v>45980</v>
      </c>
      <c r="E446" s="42" t="s">
        <v>31</v>
      </c>
    </row>
    <row r="447" spans="2:5" ht="18" customHeight="1" x14ac:dyDescent="0.25">
      <c r="B447" s="40">
        <v>45989.290972222225</v>
      </c>
      <c r="C447" s="40">
        <f>Tabela_Dados_Lua[[#This Row],[Data/Hora (UTC)*]]-7/24</f>
        <v>45988.999305555561</v>
      </c>
      <c r="D447" s="29">
        <f>INT(Tabela_Dados_Lua[[#This Row],[Hora Ajustada1]])</f>
        <v>45988</v>
      </c>
      <c r="E447" s="42" t="s">
        <v>28</v>
      </c>
    </row>
    <row r="448" spans="2:5" ht="18" customHeight="1" x14ac:dyDescent="0.25">
      <c r="B448" s="40">
        <v>45995.968055555553</v>
      </c>
      <c r="C448" s="40">
        <f>Tabela_Dados_Lua[[#This Row],[Data/Hora (UTC)*]]-7/24</f>
        <v>45995.676388888889</v>
      </c>
      <c r="D448" s="29">
        <f>INT(Tabela_Dados_Lua[[#This Row],[Hora Ajustada1]])</f>
        <v>45995</v>
      </c>
      <c r="E448" s="42" t="s">
        <v>29</v>
      </c>
    </row>
    <row r="449" spans="2:5" ht="18" customHeight="1" x14ac:dyDescent="0.25">
      <c r="B449" s="40">
        <v>46002.869444444441</v>
      </c>
      <c r="C449" s="40">
        <f>Tabela_Dados_Lua[[#This Row],[Data/Hora (UTC)*]]-7/24</f>
        <v>46002.577777777777</v>
      </c>
      <c r="D449" s="29">
        <f>INT(Tabela_Dados_Lua[[#This Row],[Hora Ajustada1]])</f>
        <v>46002</v>
      </c>
      <c r="E449" s="42" t="s">
        <v>30</v>
      </c>
    </row>
    <row r="450" spans="2:5" ht="18" customHeight="1" x14ac:dyDescent="0.25">
      <c r="B450" s="40">
        <v>46011.071527777778</v>
      </c>
      <c r="C450" s="40">
        <f>Tabela_Dados_Lua[[#This Row],[Data/Hora (UTC)*]]-7/24</f>
        <v>46010.779861111114</v>
      </c>
      <c r="D450" s="29">
        <f>INT(Tabela_Dados_Lua[[#This Row],[Hora Ajustada1]])</f>
        <v>46010</v>
      </c>
      <c r="E450" s="42" t="s">
        <v>31</v>
      </c>
    </row>
    <row r="451" spans="2:5" ht="18" customHeight="1" x14ac:dyDescent="0.25">
      <c r="B451" s="40">
        <v>46018.798611111109</v>
      </c>
      <c r="C451" s="40">
        <f>Tabela_Dados_Lua[[#This Row],[Data/Hora (UTC)*]]-7/24</f>
        <v>46018.506944444445</v>
      </c>
      <c r="D451" s="29">
        <f>INT(Tabela_Dados_Lua[[#This Row],[Hora Ajustada1]])</f>
        <v>46018</v>
      </c>
      <c r="E451" s="42" t="s">
        <v>28</v>
      </c>
    </row>
    <row r="452" spans="2:5" ht="18" customHeight="1" x14ac:dyDescent="0.25">
      <c r="B452" s="40">
        <v>46025.418749999997</v>
      </c>
      <c r="C452" s="40">
        <f>Tabela_Dados_Lua[[#This Row],[Data/Hora (UTC)*]]-7/24</f>
        <v>46025.127083333333</v>
      </c>
      <c r="D452" s="29">
        <f>INT(Tabela_Dados_Lua[[#This Row],[Hora Ajustada1]])</f>
        <v>46025</v>
      </c>
      <c r="E452" s="42" t="s">
        <v>29</v>
      </c>
    </row>
    <row r="453" spans="2:5" ht="18" customHeight="1" x14ac:dyDescent="0.25">
      <c r="B453" s="40">
        <v>46032.658333333333</v>
      </c>
      <c r="C453" s="40">
        <f>Tabela_Dados_Lua[[#This Row],[Data/Hora (UTC)*]]-7/24</f>
        <v>46032.366666666669</v>
      </c>
      <c r="D453" s="29">
        <f>INT(Tabela_Dados_Lua[[#This Row],[Hora Ajustada1]])</f>
        <v>46032</v>
      </c>
      <c r="E453" s="42" t="s">
        <v>30</v>
      </c>
    </row>
    <row r="454" spans="2:5" ht="18" customHeight="1" x14ac:dyDescent="0.25">
      <c r="B454" s="40">
        <v>46040.827777777777</v>
      </c>
      <c r="C454" s="40">
        <f>Tabela_Dados_Lua[[#This Row],[Data/Hora (UTC)*]]-7/24</f>
        <v>46040.536111111112</v>
      </c>
      <c r="D454" s="29">
        <f>INT(Tabela_Dados_Lua[[#This Row],[Hora Ajustada1]])</f>
        <v>46040</v>
      </c>
      <c r="E454" s="42" t="s">
        <v>31</v>
      </c>
    </row>
    <row r="455" spans="2:5" ht="18" customHeight="1" x14ac:dyDescent="0.25">
      <c r="B455" s="40">
        <v>46048.199305555558</v>
      </c>
      <c r="C455" s="40">
        <f>Tabela_Dados_Lua[[#This Row],[Data/Hora (UTC)*]]-7/24</f>
        <v>46047.907638888893</v>
      </c>
      <c r="D455" s="29">
        <f>INT(Tabela_Dados_Lua[[#This Row],[Hora Ajustada1]])</f>
        <v>46047</v>
      </c>
      <c r="E455" s="42" t="s">
        <v>28</v>
      </c>
    </row>
    <row r="456" spans="2:5" ht="18" customHeight="1" x14ac:dyDescent="0.25">
      <c r="B456" s="40">
        <v>46054.92291666667</v>
      </c>
      <c r="C456" s="40">
        <f>Tabela_Dados_Lua[[#This Row],[Data/Hora (UTC)*]]-7/24</f>
        <v>46054.631250000006</v>
      </c>
      <c r="D456" s="29">
        <f>INT(Tabela_Dados_Lua[[#This Row],[Hora Ajustada1]])</f>
        <v>46054</v>
      </c>
      <c r="E456" s="42" t="s">
        <v>29</v>
      </c>
    </row>
    <row r="457" spans="2:5" ht="18" customHeight="1" x14ac:dyDescent="0.25">
      <c r="B457" s="40">
        <v>46062.529861111114</v>
      </c>
      <c r="C457" s="40">
        <f>Tabela_Dados_Lua[[#This Row],[Data/Hora (UTC)*]]-7/24</f>
        <v>46062.23819444445</v>
      </c>
      <c r="D457" s="29">
        <f>INT(Tabela_Dados_Lua[[#This Row],[Hora Ajustada1]])</f>
        <v>46062</v>
      </c>
      <c r="E457" s="42" t="s">
        <v>30</v>
      </c>
    </row>
    <row r="458" spans="2:5" ht="18" customHeight="1" x14ac:dyDescent="0.25">
      <c r="B458" s="40">
        <v>46070.500694444447</v>
      </c>
      <c r="C458" s="40">
        <f>Tabela_Dados_Lua[[#This Row],[Data/Hora (UTC)*]]-7/24</f>
        <v>46070.209027777782</v>
      </c>
      <c r="D458" s="29">
        <f>INT(Tabela_Dados_Lua[[#This Row],[Hora Ajustada1]])</f>
        <v>46070</v>
      </c>
      <c r="E458" s="42" t="s">
        <v>31</v>
      </c>
    </row>
    <row r="459" spans="2:5" ht="18" customHeight="1" x14ac:dyDescent="0.25">
      <c r="B459" s="40">
        <v>46077.518750000003</v>
      </c>
      <c r="C459" s="40">
        <f>Tabela_Dados_Lua[[#This Row],[Data/Hora (UTC)*]]-7/24</f>
        <v>46077.227083333339</v>
      </c>
      <c r="D459" s="29">
        <f>INT(Tabela_Dados_Lua[[#This Row],[Hora Ajustada1]])</f>
        <v>46077</v>
      </c>
      <c r="E459" s="42" t="s">
        <v>28</v>
      </c>
    </row>
    <row r="460" spans="2:5" ht="18" customHeight="1" x14ac:dyDescent="0.25">
      <c r="B460" s="40">
        <v>46084.484722222223</v>
      </c>
      <c r="C460" s="40">
        <f>Tabela_Dados_Lua[[#This Row],[Data/Hora (UTC)*]]-7/24</f>
        <v>46084.193055555559</v>
      </c>
      <c r="D460" s="29">
        <f>INT(Tabela_Dados_Lua[[#This Row],[Hora Ajustada1]])</f>
        <v>46084</v>
      </c>
      <c r="E460" s="42" t="s">
        <v>29</v>
      </c>
    </row>
    <row r="461" spans="2:5" ht="18" customHeight="1" x14ac:dyDescent="0.25">
      <c r="B461" s="40">
        <v>46092.401388888888</v>
      </c>
      <c r="C461" s="40">
        <f>Tabela_Dados_Lua[[#This Row],[Data/Hora (UTC)*]]-7/24</f>
        <v>46092.109722222223</v>
      </c>
      <c r="D461" s="29">
        <f>INT(Tabela_Dados_Lua[[#This Row],[Hora Ajustada1]])</f>
        <v>46092</v>
      </c>
      <c r="E461" s="42" t="s">
        <v>30</v>
      </c>
    </row>
    <row r="462" spans="2:5" ht="18" customHeight="1" x14ac:dyDescent="0.25">
      <c r="B462" s="40">
        <v>46100.057638888888</v>
      </c>
      <c r="C462" s="40">
        <f>Tabela_Dados_Lua[[#This Row],[Data/Hora (UTC)*]]-7/24</f>
        <v>46099.765972222223</v>
      </c>
      <c r="D462" s="29">
        <f>INT(Tabela_Dados_Lua[[#This Row],[Hora Ajustada1]])</f>
        <v>46099</v>
      </c>
      <c r="E462" s="42" t="s">
        <v>31</v>
      </c>
    </row>
    <row r="463" spans="2:5" ht="18" customHeight="1" x14ac:dyDescent="0.25">
      <c r="B463" s="40">
        <v>46106.804166666669</v>
      </c>
      <c r="C463" s="40">
        <f>Tabela_Dados_Lua[[#This Row],[Data/Hora (UTC)*]]-7/24</f>
        <v>46106.512500000004</v>
      </c>
      <c r="D463" s="29">
        <f>INT(Tabela_Dados_Lua[[#This Row],[Hora Ajustada1]])</f>
        <v>46106</v>
      </c>
      <c r="E463" s="42" t="s">
        <v>28</v>
      </c>
    </row>
    <row r="464" spans="2:5" ht="18" customHeight="1" x14ac:dyDescent="0.25">
      <c r="B464" s="40">
        <v>46114.091666666667</v>
      </c>
      <c r="C464" s="40">
        <f>Tabela_Dados_Lua[[#This Row],[Data/Hora (UTC)*]]-7/24</f>
        <v>46113.8</v>
      </c>
      <c r="D464" s="29">
        <f>INT(Tabela_Dados_Lua[[#This Row],[Hora Ajustada1]])</f>
        <v>46113</v>
      </c>
      <c r="E464" s="42" t="s">
        <v>29</v>
      </c>
    </row>
    <row r="465" spans="2:5" ht="18" customHeight="1" x14ac:dyDescent="0.25">
      <c r="B465" s="40">
        <v>46122.20208333333</v>
      </c>
      <c r="C465" s="40">
        <f>Tabela_Dados_Lua[[#This Row],[Data/Hora (UTC)*]]-7/24</f>
        <v>46121.910416666666</v>
      </c>
      <c r="D465" s="29">
        <f>INT(Tabela_Dados_Lua[[#This Row],[Hora Ajustada1]])</f>
        <v>46121</v>
      </c>
      <c r="E465" s="42" t="s">
        <v>30</v>
      </c>
    </row>
    <row r="466" spans="2:5" ht="18" customHeight="1" x14ac:dyDescent="0.25">
      <c r="B466" s="40">
        <v>46129.494444444441</v>
      </c>
      <c r="C466" s="40">
        <f>Tabela_Dados_Lua[[#This Row],[Data/Hora (UTC)*]]-7/24</f>
        <v>46129.202777777777</v>
      </c>
      <c r="D466" s="29">
        <f>INT(Tabela_Dados_Lua[[#This Row],[Hora Ajustada1]])</f>
        <v>46129</v>
      </c>
      <c r="E466" s="42" t="s">
        <v>31</v>
      </c>
    </row>
    <row r="467" spans="2:5" ht="18" customHeight="1" x14ac:dyDescent="0.25">
      <c r="B467" s="40">
        <v>46136.105555555558</v>
      </c>
      <c r="C467" s="40">
        <f>Tabela_Dados_Lua[[#This Row],[Data/Hora (UTC)*]]-7/24</f>
        <v>46135.813888888893</v>
      </c>
      <c r="D467" s="29">
        <f>INT(Tabela_Dados_Lua[[#This Row],[Hora Ajustada1]])</f>
        <v>46135</v>
      </c>
      <c r="E467" s="42" t="s">
        <v>28</v>
      </c>
    </row>
    <row r="468" spans="2:5" ht="18" customHeight="1" x14ac:dyDescent="0.25">
      <c r="B468" s="40">
        <v>46143.724305555559</v>
      </c>
      <c r="C468" s="40">
        <f>Tabela_Dados_Lua[[#This Row],[Data/Hora (UTC)*]]-7/24</f>
        <v>46143.432638888895</v>
      </c>
      <c r="D468" s="29">
        <f>INT(Tabela_Dados_Lua[[#This Row],[Hora Ajustada1]])</f>
        <v>46143</v>
      </c>
      <c r="E468" s="42" t="s">
        <v>29</v>
      </c>
    </row>
    <row r="469" spans="2:5" ht="18" customHeight="1" x14ac:dyDescent="0.25">
      <c r="B469" s="40">
        <v>46151.881944444445</v>
      </c>
      <c r="C469" s="40">
        <f>Tabela_Dados_Lua[[#This Row],[Data/Hora (UTC)*]]-7/24</f>
        <v>46151.590277777781</v>
      </c>
      <c r="D469" s="29">
        <f>INT(Tabela_Dados_Lua[[#This Row],[Hora Ajustada1]])</f>
        <v>46151</v>
      </c>
      <c r="E469" s="42" t="s">
        <v>30</v>
      </c>
    </row>
    <row r="470" spans="2:5" ht="18" customHeight="1" x14ac:dyDescent="0.25">
      <c r="B470" s="40">
        <v>46158.834027777775</v>
      </c>
      <c r="C470" s="40">
        <f>Tabela_Dados_Lua[[#This Row],[Data/Hora (UTC)*]]-7/24</f>
        <v>46158.542361111111</v>
      </c>
      <c r="D470" s="29">
        <f>INT(Tabela_Dados_Lua[[#This Row],[Hora Ajustada1]])</f>
        <v>46158</v>
      </c>
      <c r="E470" s="42" t="s">
        <v>31</v>
      </c>
    </row>
    <row r="471" spans="2:5" ht="18" customHeight="1" x14ac:dyDescent="0.25">
      <c r="B471" s="40">
        <v>46165.46597222222</v>
      </c>
      <c r="C471" s="40">
        <f>Tabela_Dados_Lua[[#This Row],[Data/Hora (UTC)*]]-7/24</f>
        <v>46165.174305555556</v>
      </c>
      <c r="D471" s="29">
        <f>INT(Tabela_Dados_Lua[[#This Row],[Hora Ajustada1]])</f>
        <v>46165</v>
      </c>
      <c r="E471" s="42" t="s">
        <v>28</v>
      </c>
    </row>
    <row r="472" spans="2:5" ht="18" customHeight="1" x14ac:dyDescent="0.25">
      <c r="B472" s="40">
        <v>46173.364583333336</v>
      </c>
      <c r="C472" s="40">
        <f>Tabela_Dados_Lua[[#This Row],[Data/Hora (UTC)*]]-7/24</f>
        <v>46173.072916666672</v>
      </c>
      <c r="D472" s="29">
        <f>INT(Tabela_Dados_Lua[[#This Row],[Hora Ajustada1]])</f>
        <v>46173</v>
      </c>
      <c r="E472" s="42" t="s">
        <v>29</v>
      </c>
    </row>
    <row r="473" spans="2:5" ht="18" customHeight="1" x14ac:dyDescent="0.25">
      <c r="B473" s="40">
        <v>46181.416666666664</v>
      </c>
      <c r="C473" s="40">
        <f>Tabela_Dados_Lua[[#This Row],[Data/Hora (UTC)*]]-7/24</f>
        <v>46181.125</v>
      </c>
      <c r="D473" s="29">
        <f>INT(Tabela_Dados_Lua[[#This Row],[Hora Ajustada1]])</f>
        <v>46181</v>
      </c>
      <c r="E473" s="42" t="s">
        <v>30</v>
      </c>
    </row>
    <row r="474" spans="2:5" ht="18" customHeight="1" x14ac:dyDescent="0.25">
      <c r="B474" s="40">
        <v>46188.120833333334</v>
      </c>
      <c r="C474" s="40">
        <f>Tabela_Dados_Lua[[#This Row],[Data/Hora (UTC)*]]-7/24</f>
        <v>46187.82916666667</v>
      </c>
      <c r="D474" s="29">
        <f>INT(Tabela_Dados_Lua[[#This Row],[Hora Ajustada1]])</f>
        <v>46187</v>
      </c>
      <c r="E474" s="42" t="s">
        <v>31</v>
      </c>
    </row>
    <row r="475" spans="2:5" ht="18" customHeight="1" x14ac:dyDescent="0.25">
      <c r="B475" s="40">
        <v>46194.913194444445</v>
      </c>
      <c r="C475" s="40">
        <f>Tabela_Dados_Lua[[#This Row],[Data/Hora (UTC)*]]-7/24</f>
        <v>46194.621527777781</v>
      </c>
      <c r="D475" s="29">
        <f>INT(Tabela_Dados_Lua[[#This Row],[Hora Ajustada1]])</f>
        <v>46194</v>
      </c>
      <c r="E475" s="42" t="s">
        <v>28</v>
      </c>
    </row>
    <row r="476" spans="2:5" ht="18" customHeight="1" x14ac:dyDescent="0.25">
      <c r="B476" s="40">
        <v>46202.99722222222</v>
      </c>
      <c r="C476" s="40">
        <f>Tabela_Dados_Lua[[#This Row],[Data/Hora (UTC)*]]-7/24</f>
        <v>46202.705555555556</v>
      </c>
      <c r="D476" s="29">
        <f>INT(Tabela_Dados_Lua[[#This Row],[Hora Ajustada1]])</f>
        <v>46202</v>
      </c>
      <c r="E476" s="42" t="s">
        <v>29</v>
      </c>
    </row>
    <row r="477" spans="2:5" ht="18" customHeight="1" x14ac:dyDescent="0.25">
      <c r="B477" s="40">
        <v>46210.811805555553</v>
      </c>
      <c r="C477" s="40">
        <f>Tabela_Dados_Lua[[#This Row],[Data/Hora (UTC)*]]-7/24</f>
        <v>46210.520138888889</v>
      </c>
      <c r="D477" s="29">
        <f>INT(Tabela_Dados_Lua[[#This Row],[Hora Ajustada1]])</f>
        <v>46210</v>
      </c>
      <c r="E477" s="42" t="s">
        <v>30</v>
      </c>
    </row>
    <row r="478" spans="2:5" ht="18" customHeight="1" x14ac:dyDescent="0.25">
      <c r="B478" s="40">
        <v>46217.404861111114</v>
      </c>
      <c r="C478" s="40">
        <f>Tabela_Dados_Lua[[#This Row],[Data/Hora (UTC)*]]-7/24</f>
        <v>46217.11319444445</v>
      </c>
      <c r="D478" s="29">
        <f>INT(Tabela_Dados_Lua[[#This Row],[Hora Ajustada1]])</f>
        <v>46217</v>
      </c>
      <c r="E478" s="42" t="s">
        <v>31</v>
      </c>
    </row>
    <row r="479" spans="2:5" ht="18" customHeight="1" x14ac:dyDescent="0.25">
      <c r="B479" s="40">
        <v>46224.461805555555</v>
      </c>
      <c r="C479" s="40">
        <f>Tabela_Dados_Lua[[#This Row],[Data/Hora (UTC)*]]-7/24</f>
        <v>46224.170138888891</v>
      </c>
      <c r="D479" s="29">
        <f>INT(Tabela_Dados_Lua[[#This Row],[Hora Ajustada1]])</f>
        <v>46224</v>
      </c>
      <c r="E479" s="42" t="s">
        <v>28</v>
      </c>
    </row>
    <row r="480" spans="2:5" ht="18" customHeight="1" x14ac:dyDescent="0.25">
      <c r="B480" s="40">
        <v>46232.60833333333</v>
      </c>
      <c r="C480" s="40">
        <f>Tabela_Dados_Lua[[#This Row],[Data/Hora (UTC)*]]-7/24</f>
        <v>46232.316666666666</v>
      </c>
      <c r="D480" s="29">
        <f>INT(Tabela_Dados_Lua[[#This Row],[Hora Ajustada1]])</f>
        <v>46232</v>
      </c>
      <c r="E480" s="42" t="s">
        <v>29</v>
      </c>
    </row>
    <row r="481" spans="2:5" ht="18" customHeight="1" x14ac:dyDescent="0.25">
      <c r="B481" s="40">
        <v>46240.097916666666</v>
      </c>
      <c r="C481" s="40">
        <f>Tabela_Dados_Lua[[#This Row],[Data/Hora (UTC)*]]-7/24</f>
        <v>46239.806250000001</v>
      </c>
      <c r="D481" s="29">
        <f>INT(Tabela_Dados_Lua[[#This Row],[Hora Ajustada1]])</f>
        <v>46239</v>
      </c>
      <c r="E481" s="42" t="s">
        <v>30</v>
      </c>
    </row>
    <row r="482" spans="2:5" ht="18" customHeight="1" x14ac:dyDescent="0.25">
      <c r="B482" s="40">
        <v>46246.734027777777</v>
      </c>
      <c r="C482" s="40">
        <f>Tabela_Dados_Lua[[#This Row],[Data/Hora (UTC)*]]-7/24</f>
        <v>46246.442361111112</v>
      </c>
      <c r="D482" s="29">
        <f>INT(Tabela_Dados_Lua[[#This Row],[Hora Ajustada1]])</f>
        <v>46246</v>
      </c>
      <c r="E482" s="42" t="s">
        <v>31</v>
      </c>
    </row>
    <row r="483" spans="2:5" ht="18" customHeight="1" x14ac:dyDescent="0.25">
      <c r="B483" s="40">
        <v>46254.115277777775</v>
      </c>
      <c r="C483" s="40">
        <f>Tabela_Dados_Lua[[#This Row],[Data/Hora (UTC)*]]-7/24</f>
        <v>46253.823611111111</v>
      </c>
      <c r="D483" s="29">
        <f>INT(Tabela_Dados_Lua[[#This Row],[Hora Ajustada1]])</f>
        <v>46253</v>
      </c>
      <c r="E483" s="42" t="s">
        <v>28</v>
      </c>
    </row>
    <row r="484" spans="2:5" ht="18" customHeight="1" x14ac:dyDescent="0.25">
      <c r="B484" s="40">
        <v>46262.179166666669</v>
      </c>
      <c r="C484" s="40">
        <f>Tabela_Dados_Lua[[#This Row],[Data/Hora (UTC)*]]-7/24</f>
        <v>46261.887500000004</v>
      </c>
      <c r="D484" s="29">
        <f>INT(Tabela_Dados_Lua[[#This Row],[Hora Ajustada1]])</f>
        <v>46261</v>
      </c>
      <c r="E484" s="42" t="s">
        <v>29</v>
      </c>
    </row>
    <row r="485" spans="2:5" ht="18" customHeight="1" x14ac:dyDescent="0.25">
      <c r="B485" s="40">
        <v>46269.32708333333</v>
      </c>
      <c r="C485" s="40">
        <f>Tabela_Dados_Lua[[#This Row],[Data/Hora (UTC)*]]-7/24</f>
        <v>46269.035416666666</v>
      </c>
      <c r="D485" s="29">
        <f>INT(Tabela_Dados_Lua[[#This Row],[Hora Ajustada1]])</f>
        <v>46269</v>
      </c>
      <c r="E485" s="42" t="s">
        <v>30</v>
      </c>
    </row>
    <row r="486" spans="2:5" ht="18" customHeight="1" x14ac:dyDescent="0.25">
      <c r="B486" s="40">
        <v>46276.143750000003</v>
      </c>
      <c r="C486" s="40">
        <f>Tabela_Dados_Lua[[#This Row],[Data/Hora (UTC)*]]-7/24</f>
        <v>46275.852083333339</v>
      </c>
      <c r="D486" s="29">
        <f>INT(Tabela_Dados_Lua[[#This Row],[Hora Ajustada1]])</f>
        <v>46275</v>
      </c>
      <c r="E486" s="42" t="s">
        <v>31</v>
      </c>
    </row>
    <row r="487" spans="2:5" ht="18" customHeight="1" x14ac:dyDescent="0.25">
      <c r="B487" s="40">
        <v>46283.863888888889</v>
      </c>
      <c r="C487" s="40">
        <f>Tabela_Dados_Lua[[#This Row],[Data/Hora (UTC)*]]-7/24</f>
        <v>46283.572222222225</v>
      </c>
      <c r="D487" s="29">
        <f>INT(Tabela_Dados_Lua[[#This Row],[Hora Ajustada1]])</f>
        <v>46283</v>
      </c>
      <c r="E487" s="42" t="s">
        <v>28</v>
      </c>
    </row>
    <row r="488" spans="2:5" ht="18" customHeight="1" x14ac:dyDescent="0.25">
      <c r="B488" s="40">
        <v>46291.700694444444</v>
      </c>
      <c r="C488" s="40">
        <f>Tabela_Dados_Lua[[#This Row],[Data/Hora (UTC)*]]-7/24</f>
        <v>46291.40902777778</v>
      </c>
      <c r="D488" s="29">
        <f>INT(Tabela_Dados_Lua[[#This Row],[Hora Ajustada1]])</f>
        <v>46291</v>
      </c>
      <c r="E488" s="42" t="s">
        <v>29</v>
      </c>
    </row>
    <row r="489" spans="2:5" ht="18" customHeight="1" x14ac:dyDescent="0.25">
      <c r="B489" s="40">
        <v>46298.559027777781</v>
      </c>
      <c r="C489" s="40">
        <f>Tabela_Dados_Lua[[#This Row],[Data/Hora (UTC)*]]-7/24</f>
        <v>46298.267361111117</v>
      </c>
      <c r="D489" s="29">
        <f>INT(Tabela_Dados_Lua[[#This Row],[Hora Ajustada1]])</f>
        <v>46298</v>
      </c>
      <c r="E489" s="42" t="s">
        <v>30</v>
      </c>
    </row>
    <row r="490" spans="2:5" ht="18" customHeight="1" x14ac:dyDescent="0.25">
      <c r="B490" s="40">
        <v>46305.659722222219</v>
      </c>
      <c r="C490" s="40">
        <f>Tabela_Dados_Lua[[#This Row],[Data/Hora (UTC)*]]-7/24</f>
        <v>46305.368055555555</v>
      </c>
      <c r="D490" s="29">
        <f>INT(Tabela_Dados_Lua[[#This Row],[Hora Ajustada1]])</f>
        <v>46305</v>
      </c>
      <c r="E490" s="42" t="s">
        <v>31</v>
      </c>
    </row>
    <row r="491" spans="2:5" ht="18" customHeight="1" x14ac:dyDescent="0.25">
      <c r="B491" s="40">
        <v>46313.675000000003</v>
      </c>
      <c r="C491" s="40">
        <f>Tabela_Dados_Lua[[#This Row],[Data/Hora (UTC)*]]-7/24</f>
        <v>46313.383333333339</v>
      </c>
      <c r="D491" s="29">
        <f>INT(Tabela_Dados_Lua[[#This Row],[Hora Ajustada1]])</f>
        <v>46313</v>
      </c>
      <c r="E491" s="42" t="s">
        <v>28</v>
      </c>
    </row>
    <row r="492" spans="2:5" ht="18" customHeight="1" x14ac:dyDescent="0.25">
      <c r="B492" s="40">
        <v>46321.175000000003</v>
      </c>
      <c r="C492" s="40">
        <f>Tabela_Dados_Lua[[#This Row],[Data/Hora (UTC)*]]-7/24</f>
        <v>46320.883333333339</v>
      </c>
      <c r="D492" s="29">
        <f>INT(Tabela_Dados_Lua[[#This Row],[Hora Ajustada1]])</f>
        <v>46320</v>
      </c>
      <c r="E492" s="42" t="s">
        <v>29</v>
      </c>
    </row>
    <row r="493" spans="2:5" ht="18" customHeight="1" x14ac:dyDescent="0.25">
      <c r="B493" s="40">
        <v>46327.852777777778</v>
      </c>
      <c r="C493" s="40">
        <f>Tabela_Dados_Lua[[#This Row],[Data/Hora (UTC)*]]-7/24</f>
        <v>46327.561111111114</v>
      </c>
      <c r="D493" s="29">
        <f>INT(Tabela_Dados_Lua[[#This Row],[Hora Ajustada1]])</f>
        <v>46327</v>
      </c>
      <c r="E493" s="42" t="s">
        <v>30</v>
      </c>
    </row>
    <row r="494" spans="2:5" ht="18" customHeight="1" x14ac:dyDescent="0.25">
      <c r="B494" s="40">
        <v>46335.293055555558</v>
      </c>
      <c r="C494" s="40">
        <f>Tabela_Dados_Lua[[#This Row],[Data/Hora (UTC)*]]-7/24</f>
        <v>46335.001388888893</v>
      </c>
      <c r="D494" s="29">
        <f>INT(Tabela_Dados_Lua[[#This Row],[Hora Ajustada1]])</f>
        <v>46335</v>
      </c>
      <c r="E494" s="42" t="s">
        <v>31</v>
      </c>
    </row>
    <row r="495" spans="2:5" ht="18" customHeight="1" x14ac:dyDescent="0.25">
      <c r="B495" s="40">
        <v>46343.491666666669</v>
      </c>
      <c r="C495" s="40">
        <f>Tabela_Dados_Lua[[#This Row],[Data/Hora (UTC)*]]-7/24</f>
        <v>46343.200000000004</v>
      </c>
      <c r="D495" s="29">
        <f>INT(Tabela_Dados_Lua[[#This Row],[Hora Ajustada1]])</f>
        <v>46343</v>
      </c>
      <c r="E495" s="42" t="s">
        <v>28</v>
      </c>
    </row>
    <row r="496" spans="2:5" ht="18" customHeight="1" x14ac:dyDescent="0.25">
      <c r="B496" s="40">
        <v>46350.620138888888</v>
      </c>
      <c r="C496" s="40">
        <f>Tabela_Dados_Lua[[#This Row],[Data/Hora (UTC)*]]-7/24</f>
        <v>46350.328472222223</v>
      </c>
      <c r="D496" s="29">
        <f>INT(Tabela_Dados_Lua[[#This Row],[Hora Ajustada1]])</f>
        <v>46350</v>
      </c>
      <c r="E496" s="42" t="s">
        <v>29</v>
      </c>
    </row>
    <row r="497" spans="2:5" ht="18" customHeight="1" x14ac:dyDescent="0.25">
      <c r="B497" s="40">
        <v>46357.255555555559</v>
      </c>
      <c r="C497" s="40">
        <f>Tabela_Dados_Lua[[#This Row],[Data/Hora (UTC)*]]-7/24</f>
        <v>46356.963888888895</v>
      </c>
      <c r="D497" s="29">
        <f>INT(Tabela_Dados_Lua[[#This Row],[Hora Ajustada1]])</f>
        <v>46356</v>
      </c>
      <c r="E497" s="42" t="s">
        <v>30</v>
      </c>
    </row>
    <row r="498" spans="2:5" ht="18" customHeight="1" x14ac:dyDescent="0.25">
      <c r="B498" s="40">
        <v>46365.036111111112</v>
      </c>
      <c r="C498" s="40">
        <f>Tabela_Dados_Lua[[#This Row],[Data/Hora (UTC)*]]-7/24</f>
        <v>46364.744444444448</v>
      </c>
      <c r="D498" s="29">
        <f>INT(Tabela_Dados_Lua[[#This Row],[Hora Ajustada1]])</f>
        <v>46364</v>
      </c>
      <c r="E498" s="42" t="s">
        <v>31</v>
      </c>
    </row>
    <row r="499" spans="2:5" ht="18" customHeight="1" x14ac:dyDescent="0.25">
      <c r="B499" s="40">
        <v>46373.237500000003</v>
      </c>
      <c r="C499" s="40">
        <f>Tabela_Dados_Lua[[#This Row],[Data/Hora (UTC)*]]-7/24</f>
        <v>46372.945833333339</v>
      </c>
      <c r="D499" s="29">
        <f>INT(Tabela_Dados_Lua[[#This Row],[Hora Ajustada1]])</f>
        <v>46372</v>
      </c>
      <c r="E499" s="42" t="s">
        <v>28</v>
      </c>
    </row>
    <row r="500" spans="2:5" ht="18" customHeight="1" x14ac:dyDescent="0.25">
      <c r="B500" s="40">
        <v>46380.061111111114</v>
      </c>
      <c r="C500" s="40">
        <f>Tabela_Dados_Lua[[#This Row],[Data/Hora (UTC)*]]-7/24</f>
        <v>46379.76944444445</v>
      </c>
      <c r="D500" s="29">
        <f>INT(Tabela_Dados_Lua[[#This Row],[Hora Ajustada1]])</f>
        <v>46379</v>
      </c>
      <c r="E500" s="42" t="s">
        <v>29</v>
      </c>
    </row>
    <row r="501" spans="2:5" ht="18" customHeight="1" x14ac:dyDescent="0.25">
      <c r="B501" s="40">
        <v>46386.790972222225</v>
      </c>
      <c r="C501" s="40">
        <f>Tabela_Dados_Lua[[#This Row],[Data/Hora (UTC)*]]-7/24</f>
        <v>46386.499305555561</v>
      </c>
      <c r="D501" s="29">
        <f>INT(Tabela_Dados_Lua[[#This Row],[Hora Ajustada1]])</f>
        <v>46386</v>
      </c>
      <c r="E501" s="42" t="s">
        <v>30</v>
      </c>
    </row>
    <row r="502" spans="2:5" ht="18" customHeight="1" x14ac:dyDescent="0.25">
      <c r="B502" s="40">
        <v>46394.85</v>
      </c>
      <c r="C502" s="40">
        <f>Tabela_Dados_Lua[[#This Row],[Data/Hora (UTC)*]]-7/24</f>
        <v>46394.558333333334</v>
      </c>
      <c r="D502" s="29">
        <f>INT(Tabela_Dados_Lua[[#This Row],[Hora Ajustada1]])</f>
        <v>46394</v>
      </c>
      <c r="E502" s="42" t="s">
        <v>31</v>
      </c>
    </row>
    <row r="503" spans="2:5" ht="18" customHeight="1" x14ac:dyDescent="0.25">
      <c r="B503" s="40">
        <v>46402.856944444444</v>
      </c>
      <c r="C503" s="40">
        <f>Tabela_Dados_Lua[[#This Row],[Data/Hora (UTC)*]]-7/24</f>
        <v>46402.56527777778</v>
      </c>
      <c r="D503" s="29">
        <f>INT(Tabela_Dados_Lua[[#This Row],[Hora Ajustada1]])</f>
        <v>46402</v>
      </c>
      <c r="E503" s="42" t="s">
        <v>28</v>
      </c>
    </row>
    <row r="504" spans="2:5" ht="18" customHeight="1" x14ac:dyDescent="0.25">
      <c r="B504" s="40">
        <v>46409.511805555558</v>
      </c>
      <c r="C504" s="40">
        <f>Tabela_Dados_Lua[[#This Row],[Data/Hora (UTC)*]]-7/24</f>
        <v>46409.220138888893</v>
      </c>
      <c r="D504" s="29">
        <f>INT(Tabela_Dados_Lua[[#This Row],[Hora Ajustada1]])</f>
        <v>46409</v>
      </c>
      <c r="E504" s="42" t="s">
        <v>29</v>
      </c>
    </row>
    <row r="505" spans="2:5" ht="18" customHeight="1" x14ac:dyDescent="0.25">
      <c r="B505" s="40">
        <v>46416.454861111109</v>
      </c>
      <c r="C505" s="40">
        <f>Tabela_Dados_Lua[[#This Row],[Data/Hora (UTC)*]]-7/24</f>
        <v>46416.163194444445</v>
      </c>
      <c r="D505" s="29">
        <f>INT(Tabela_Dados_Lua[[#This Row],[Hora Ajustada1]])</f>
        <v>46416</v>
      </c>
      <c r="E505" s="42" t="s">
        <v>30</v>
      </c>
    </row>
    <row r="506" spans="2:5" ht="18" customHeight="1" x14ac:dyDescent="0.25">
      <c r="B506" s="40">
        <v>46424.663888888892</v>
      </c>
      <c r="C506" s="40">
        <f>Tabela_Dados_Lua[[#This Row],[Data/Hora (UTC)*]]-7/24</f>
        <v>46424.372222222228</v>
      </c>
      <c r="D506" s="29">
        <f>INT(Tabela_Dados_Lua[[#This Row],[Hora Ajustada1]])</f>
        <v>46424</v>
      </c>
      <c r="E506" s="42" t="s">
        <v>31</v>
      </c>
    </row>
    <row r="507" spans="2:5" ht="18" customHeight="1" x14ac:dyDescent="0.25">
      <c r="B507" s="40">
        <v>46432.331944444442</v>
      </c>
      <c r="C507" s="40">
        <f>Tabela_Dados_Lua[[#This Row],[Data/Hora (UTC)*]]-7/24</f>
        <v>46432.040277777778</v>
      </c>
      <c r="D507" s="29">
        <f>INT(Tabela_Dados_Lua[[#This Row],[Hora Ajustada1]])</f>
        <v>46432</v>
      </c>
      <c r="E507" s="42" t="s">
        <v>28</v>
      </c>
    </row>
    <row r="508" spans="2:5" ht="18" customHeight="1" x14ac:dyDescent="0.25">
      <c r="B508" s="40">
        <v>46438.974305555559</v>
      </c>
      <c r="C508" s="40">
        <f>Tabela_Dados_Lua[[#This Row],[Data/Hora (UTC)*]]-7/24</f>
        <v>46438.682638888895</v>
      </c>
      <c r="D508" s="29">
        <f>INT(Tabela_Dados_Lua[[#This Row],[Hora Ajustada1]])</f>
        <v>46438</v>
      </c>
      <c r="E508" s="42" t="s">
        <v>29</v>
      </c>
    </row>
    <row r="509" spans="2:5" ht="18" customHeight="1" x14ac:dyDescent="0.25">
      <c r="B509" s="40">
        <v>46446.219444444447</v>
      </c>
      <c r="C509" s="40">
        <f>Tabela_Dados_Lua[[#This Row],[Data/Hora (UTC)*]]-7/24</f>
        <v>46445.927777777782</v>
      </c>
      <c r="D509" s="29">
        <f>INT(Tabela_Dados_Lua[[#This Row],[Hora Ajustada1]])</f>
        <v>46445</v>
      </c>
      <c r="E509" s="42" t="s">
        <v>30</v>
      </c>
    </row>
    <row r="510" spans="2:5" ht="18" customHeight="1" x14ac:dyDescent="0.25">
      <c r="B510" s="40">
        <v>46454.395138888889</v>
      </c>
      <c r="C510" s="40">
        <f>Tabela_Dados_Lua[[#This Row],[Data/Hora (UTC)*]]-7/24</f>
        <v>46454.103472222225</v>
      </c>
      <c r="D510" s="29">
        <f>INT(Tabela_Dados_Lua[[#This Row],[Hora Ajustada1]])</f>
        <v>46454</v>
      </c>
      <c r="E510" s="42" t="s">
        <v>31</v>
      </c>
    </row>
    <row r="511" spans="2:5" ht="18" customHeight="1" x14ac:dyDescent="0.25">
      <c r="B511" s="40">
        <v>46461.684027777781</v>
      </c>
      <c r="C511" s="40">
        <f>Tabela_Dados_Lua[[#This Row],[Data/Hora (UTC)*]]-7/24</f>
        <v>46461.392361111117</v>
      </c>
      <c r="D511" s="29">
        <f>INT(Tabela_Dados_Lua[[#This Row],[Hora Ajustada1]])</f>
        <v>46461</v>
      </c>
      <c r="E511" s="42" t="s">
        <v>28</v>
      </c>
    </row>
    <row r="512" spans="2:5" ht="18" customHeight="1" x14ac:dyDescent="0.25">
      <c r="B512" s="40">
        <v>46468.447222222225</v>
      </c>
      <c r="C512" s="40">
        <f>Tabela_Dados_Lua[[#This Row],[Data/Hora (UTC)*]]-7/24</f>
        <v>46468.155555555561</v>
      </c>
      <c r="D512" s="29">
        <f>INT(Tabela_Dados_Lua[[#This Row],[Hora Ajustada1]])</f>
        <v>46468</v>
      </c>
      <c r="E512" s="42" t="s">
        <v>29</v>
      </c>
    </row>
    <row r="513" spans="2:5" ht="18" customHeight="1" x14ac:dyDescent="0.25">
      <c r="B513" s="40">
        <v>46476.037499999999</v>
      </c>
      <c r="C513" s="40">
        <f>Tabela_Dados_Lua[[#This Row],[Data/Hora (UTC)*]]-7/24</f>
        <v>46475.745833333334</v>
      </c>
      <c r="D513" s="29">
        <f>INT(Tabela_Dados_Lua[[#This Row],[Hora Ajustada1]])</f>
        <v>46475</v>
      </c>
      <c r="E513" s="42" t="s">
        <v>30</v>
      </c>
    </row>
    <row r="514" spans="2:5" ht="18" customHeight="1" x14ac:dyDescent="0.25">
      <c r="B514" s="40">
        <v>46483.993750000001</v>
      </c>
      <c r="C514" s="40">
        <f>Tabela_Dados_Lua[[#This Row],[Data/Hora (UTC)*]]-7/24</f>
        <v>46483.702083333337</v>
      </c>
      <c r="D514" s="29">
        <f>INT(Tabela_Dados_Lua[[#This Row],[Hora Ajustada1]])</f>
        <v>46483</v>
      </c>
      <c r="E514" s="42" t="s">
        <v>31</v>
      </c>
    </row>
    <row r="515" spans="2:5" ht="18" customHeight="1" x14ac:dyDescent="0.25">
      <c r="B515" s="40">
        <v>46490.955555555556</v>
      </c>
      <c r="C515" s="40">
        <f>Tabela_Dados_Lua[[#This Row],[Data/Hora (UTC)*]]-7/24</f>
        <v>46490.663888888892</v>
      </c>
      <c r="D515" s="29">
        <f>INT(Tabela_Dados_Lua[[#This Row],[Hora Ajustada1]])</f>
        <v>46490</v>
      </c>
      <c r="E515" s="42" t="s">
        <v>28</v>
      </c>
    </row>
    <row r="516" spans="2:5" ht="18" customHeight="1" x14ac:dyDescent="0.25">
      <c r="B516" s="40">
        <v>46497.935416666667</v>
      </c>
      <c r="C516" s="40">
        <f>Tabela_Dados_Lua[[#This Row],[Data/Hora (UTC)*]]-7/24</f>
        <v>46497.643750000003</v>
      </c>
      <c r="D516" s="29">
        <f>INT(Tabela_Dados_Lua[[#This Row],[Hora Ajustada1]])</f>
        <v>46497</v>
      </c>
      <c r="E516" s="42" t="s">
        <v>29</v>
      </c>
    </row>
    <row r="517" spans="2:5" ht="18" customHeight="1" x14ac:dyDescent="0.25">
      <c r="B517" s="40">
        <v>46505.845833333333</v>
      </c>
      <c r="C517" s="40">
        <f>Tabela_Dados_Lua[[#This Row],[Data/Hora (UTC)*]]-7/24</f>
        <v>46505.554166666669</v>
      </c>
      <c r="D517" s="29">
        <f>INT(Tabela_Dados_Lua[[#This Row],[Hora Ajustada1]])</f>
        <v>46505</v>
      </c>
      <c r="E517" s="42" t="s">
        <v>30</v>
      </c>
    </row>
    <row r="518" spans="2:5" ht="18" customHeight="1" x14ac:dyDescent="0.25">
      <c r="B518" s="40">
        <v>46513.456944444442</v>
      </c>
      <c r="C518" s="40">
        <f>Tabela_Dados_Lua[[#This Row],[Data/Hora (UTC)*]]-7/24</f>
        <v>46513.165277777778</v>
      </c>
      <c r="D518" s="29">
        <f>INT(Tabela_Dados_Lua[[#This Row],[Hora Ajustada1]])</f>
        <v>46513</v>
      </c>
      <c r="E518" s="42" t="s">
        <v>31</v>
      </c>
    </row>
    <row r="519" spans="2:5" ht="18" customHeight="1" x14ac:dyDescent="0.25">
      <c r="B519" s="40">
        <v>46520.197222222225</v>
      </c>
      <c r="C519" s="40">
        <f>Tabela_Dados_Lua[[#This Row],[Data/Hora (UTC)*]]-7/24</f>
        <v>46519.905555555561</v>
      </c>
      <c r="D519" s="29">
        <f>INT(Tabela_Dados_Lua[[#This Row],[Hora Ajustada1]])</f>
        <v>46519</v>
      </c>
      <c r="E519" s="42" t="s">
        <v>28</v>
      </c>
    </row>
    <row r="520" spans="2:5" ht="18" customHeight="1" x14ac:dyDescent="0.25">
      <c r="B520" s="40">
        <v>46527.457638888889</v>
      </c>
      <c r="C520" s="40">
        <f>Tabela_Dados_Lua[[#This Row],[Data/Hora (UTC)*]]-7/24</f>
        <v>46527.165972222225</v>
      </c>
      <c r="D520" s="29">
        <f>INT(Tabela_Dados_Lua[[#This Row],[Hora Ajustada1]])</f>
        <v>46527</v>
      </c>
      <c r="E520" s="42" t="s">
        <v>29</v>
      </c>
    </row>
    <row r="521" spans="2:5" ht="18" customHeight="1" x14ac:dyDescent="0.25">
      <c r="B521" s="40">
        <v>46535.581944444442</v>
      </c>
      <c r="C521" s="40">
        <f>Tabela_Dados_Lua[[#This Row],[Data/Hora (UTC)*]]-7/24</f>
        <v>46535.290277777778</v>
      </c>
      <c r="D521" s="29">
        <f>INT(Tabela_Dados_Lua[[#This Row],[Hora Ajustada1]])</f>
        <v>46535</v>
      </c>
      <c r="E521" s="42" t="s">
        <v>30</v>
      </c>
    </row>
    <row r="522" spans="2:5" ht="18" customHeight="1" x14ac:dyDescent="0.25">
      <c r="B522" s="40">
        <v>46542.819444444445</v>
      </c>
      <c r="C522" s="40">
        <f>Tabela_Dados_Lua[[#This Row],[Data/Hora (UTC)*]]-7/24</f>
        <v>46542.527777777781</v>
      </c>
      <c r="D522" s="29">
        <f>INT(Tabela_Dados_Lua[[#This Row],[Hora Ajustada1]])</f>
        <v>46542</v>
      </c>
      <c r="E522" s="42" t="s">
        <v>31</v>
      </c>
    </row>
    <row r="523" spans="2:5" ht="18" customHeight="1" x14ac:dyDescent="0.25">
      <c r="B523" s="40">
        <v>46549.455555555556</v>
      </c>
      <c r="C523" s="40">
        <f>Tabela_Dados_Lua[[#This Row],[Data/Hora (UTC)*]]-7/24</f>
        <v>46549.163888888892</v>
      </c>
      <c r="D523" s="29">
        <f>INT(Tabela_Dados_Lua[[#This Row],[Hora Ajustada1]])</f>
        <v>46549</v>
      </c>
      <c r="E523" s="42" t="s">
        <v>28</v>
      </c>
    </row>
    <row r="524" spans="2:5" ht="18" customHeight="1" x14ac:dyDescent="0.25">
      <c r="B524" s="40">
        <v>46557.030555555553</v>
      </c>
      <c r="C524" s="40">
        <f>Tabela_Dados_Lua[[#This Row],[Data/Hora (UTC)*]]-7/24</f>
        <v>46556.738888888889</v>
      </c>
      <c r="D524" s="29">
        <f>INT(Tabela_Dados_Lua[[#This Row],[Hora Ajustada1]])</f>
        <v>46556</v>
      </c>
      <c r="E524" s="42" t="s">
        <v>29</v>
      </c>
    </row>
    <row r="525" spans="2:5" ht="18" customHeight="1" x14ac:dyDescent="0.25">
      <c r="B525" s="40">
        <v>46565.20416666667</v>
      </c>
      <c r="C525" s="40">
        <f>Tabela_Dados_Lua[[#This Row],[Data/Hora (UTC)*]]-7/24</f>
        <v>46564.912500000006</v>
      </c>
      <c r="D525" s="29">
        <f>INT(Tabela_Dados_Lua[[#This Row],[Hora Ajustada1]])</f>
        <v>46564</v>
      </c>
      <c r="E525" s="42" t="s">
        <v>30</v>
      </c>
    </row>
    <row r="526" spans="2:5" ht="18" customHeight="1" x14ac:dyDescent="0.25">
      <c r="B526" s="40">
        <v>46572.126388888886</v>
      </c>
      <c r="C526" s="40">
        <f>Tabela_Dados_Lua[[#This Row],[Data/Hora (UTC)*]]-7/24</f>
        <v>46571.834722222222</v>
      </c>
      <c r="D526" s="29">
        <f>INT(Tabela_Dados_Lua[[#This Row],[Hora Ajustada1]])</f>
        <v>46571</v>
      </c>
      <c r="E526" s="42" t="s">
        <v>31</v>
      </c>
    </row>
    <row r="527" spans="2:5" ht="18" customHeight="1" x14ac:dyDescent="0.25">
      <c r="B527" s="40">
        <v>46578.777083333334</v>
      </c>
      <c r="C527" s="40">
        <f>Tabela_Dados_Lua[[#This Row],[Data/Hora (UTC)*]]-7/24</f>
        <v>46578.48541666667</v>
      </c>
      <c r="D527" s="29">
        <f>INT(Tabela_Dados_Lua[[#This Row],[Hora Ajustada1]])</f>
        <v>46578</v>
      </c>
      <c r="E527" s="42" t="s">
        <v>28</v>
      </c>
    </row>
    <row r="528" spans="2:5" ht="18" customHeight="1" x14ac:dyDescent="0.25">
      <c r="B528" s="40">
        <v>46586.65625</v>
      </c>
      <c r="C528" s="40">
        <f>Tabela_Dados_Lua[[#This Row],[Data/Hora (UTC)*]]-7/24</f>
        <v>46586.364583333336</v>
      </c>
      <c r="D528" s="29">
        <f>INT(Tabela_Dados_Lua[[#This Row],[Hora Ajustada1]])</f>
        <v>46586</v>
      </c>
      <c r="E528" s="42" t="s">
        <v>29</v>
      </c>
    </row>
    <row r="529" spans="2:5" ht="18" customHeight="1" x14ac:dyDescent="0.25">
      <c r="B529" s="40">
        <v>46594.704861111109</v>
      </c>
      <c r="C529" s="40">
        <f>Tabela_Dados_Lua[[#This Row],[Data/Hora (UTC)*]]-7/24</f>
        <v>46594.413194444445</v>
      </c>
      <c r="D529" s="29">
        <f>INT(Tabela_Dados_Lua[[#This Row],[Hora Ajustada1]])</f>
        <v>46594</v>
      </c>
      <c r="E529" s="42" t="s">
        <v>30</v>
      </c>
    </row>
    <row r="530" spans="2:5" ht="18" customHeight="1" x14ac:dyDescent="0.25">
      <c r="B530" s="40">
        <v>46601.420138888891</v>
      </c>
      <c r="C530" s="40">
        <f>Tabela_Dados_Lua[[#This Row],[Data/Hora (UTC)*]]-7/24</f>
        <v>46601.128472222226</v>
      </c>
      <c r="D530" s="29">
        <f>INT(Tabela_Dados_Lua[[#This Row],[Hora Ajustada1]])</f>
        <v>46601</v>
      </c>
      <c r="E530" s="42" t="s">
        <v>31</v>
      </c>
    </row>
    <row r="531" spans="2:5" ht="18" customHeight="1" x14ac:dyDescent="0.25">
      <c r="B531" s="40">
        <v>46608.20416666667</v>
      </c>
      <c r="C531" s="40">
        <f>Tabela_Dados_Lua[[#This Row],[Data/Hora (UTC)*]]-7/24</f>
        <v>46607.912500000006</v>
      </c>
      <c r="D531" s="29">
        <f>INT(Tabela_Dados_Lua[[#This Row],[Hora Ajustada1]])</f>
        <v>46607</v>
      </c>
      <c r="E531" s="42" t="s">
        <v>28</v>
      </c>
    </row>
    <row r="532" spans="2:5" ht="18" customHeight="1" x14ac:dyDescent="0.25">
      <c r="B532" s="40">
        <v>46616.311805555553</v>
      </c>
      <c r="C532" s="40">
        <f>Tabela_Dados_Lua[[#This Row],[Data/Hora (UTC)*]]-7/24</f>
        <v>46616.020138888889</v>
      </c>
      <c r="D532" s="29">
        <f>INT(Tabela_Dados_Lua[[#This Row],[Hora Ajustada1]])</f>
        <v>46616</v>
      </c>
      <c r="E532" s="42" t="s">
        <v>29</v>
      </c>
    </row>
    <row r="533" spans="2:5" ht="18" customHeight="1" x14ac:dyDescent="0.25">
      <c r="B533" s="40">
        <v>46624.102083333331</v>
      </c>
      <c r="C533" s="40">
        <f>Tabela_Dados_Lua[[#This Row],[Data/Hora (UTC)*]]-7/24</f>
        <v>46623.810416666667</v>
      </c>
      <c r="D533" s="29">
        <f>INT(Tabela_Dados_Lua[[#This Row],[Hora Ajustada1]])</f>
        <v>46623</v>
      </c>
      <c r="E533" s="42" t="s">
        <v>30</v>
      </c>
    </row>
    <row r="534" spans="2:5" ht="18" customHeight="1" x14ac:dyDescent="0.25">
      <c r="B534" s="40">
        <v>46630.736805555556</v>
      </c>
      <c r="C534" s="40">
        <f>Tabela_Dados_Lua[[#This Row],[Data/Hora (UTC)*]]-7/24</f>
        <v>46630.445138888892</v>
      </c>
      <c r="D534" s="29">
        <f>INT(Tabela_Dados_Lua[[#This Row],[Hora Ajustada1]])</f>
        <v>46630</v>
      </c>
      <c r="E534" s="42" t="s">
        <v>31</v>
      </c>
    </row>
    <row r="535" spans="2:5" ht="18" customHeight="1" x14ac:dyDescent="0.25">
      <c r="B535" s="40">
        <v>46637.771527777775</v>
      </c>
      <c r="C535" s="40">
        <f>Tabela_Dados_Lua[[#This Row],[Data/Hora (UTC)*]]-7/24</f>
        <v>46637.479861111111</v>
      </c>
      <c r="D535" s="29">
        <f>INT(Tabela_Dados_Lua[[#This Row],[Hora Ajustada1]])</f>
        <v>46637</v>
      </c>
      <c r="E535" s="42" t="s">
        <v>28</v>
      </c>
    </row>
    <row r="536" spans="2:5" ht="18" customHeight="1" x14ac:dyDescent="0.25">
      <c r="B536" s="40">
        <v>46645.960416666669</v>
      </c>
      <c r="C536" s="40">
        <f>Tabela_Dados_Lua[[#This Row],[Data/Hora (UTC)*]]-7/24</f>
        <v>46645.668750000004</v>
      </c>
      <c r="D536" s="29">
        <f>INT(Tabela_Dados_Lua[[#This Row],[Hora Ajustada1]])</f>
        <v>46645</v>
      </c>
      <c r="E536" s="42" t="s">
        <v>29</v>
      </c>
    </row>
    <row r="537" spans="2:5" ht="18" customHeight="1" x14ac:dyDescent="0.25">
      <c r="B537" s="40">
        <v>46653.430555555555</v>
      </c>
      <c r="C537" s="40">
        <f>Tabela_Dados_Lua[[#This Row],[Data/Hora (UTC)*]]-7/24</f>
        <v>46653.138888888891</v>
      </c>
      <c r="D537" s="29">
        <f>INT(Tabela_Dados_Lua[[#This Row],[Hora Ajustada1]])</f>
        <v>46653</v>
      </c>
      <c r="E537" s="42" t="s">
        <v>30</v>
      </c>
    </row>
    <row r="538" spans="2:5" ht="18" customHeight="1" x14ac:dyDescent="0.25">
      <c r="B538" s="40">
        <v>46660.10833333333</v>
      </c>
      <c r="C538" s="40">
        <f>Tabela_Dados_Lua[[#This Row],[Data/Hora (UTC)*]]-7/24</f>
        <v>46659.816666666666</v>
      </c>
      <c r="D538" s="29">
        <f>INT(Tabela_Dados_Lua[[#This Row],[Hora Ajustada1]])</f>
        <v>46659</v>
      </c>
      <c r="E538" s="42" t="s">
        <v>31</v>
      </c>
    </row>
    <row r="539" spans="2:5" ht="18" customHeight="1" x14ac:dyDescent="0.25">
      <c r="B539" s="40">
        <v>46667.490972222222</v>
      </c>
      <c r="C539" s="40">
        <f>Tabela_Dados_Lua[[#This Row],[Data/Hora (UTC)*]]-7/24</f>
        <v>46667.199305555558</v>
      </c>
      <c r="D539" s="29">
        <f>INT(Tabela_Dados_Lua[[#This Row],[Hora Ajustada1]])</f>
        <v>46667</v>
      </c>
      <c r="E539" s="42" t="s">
        <v>28</v>
      </c>
    </row>
    <row r="540" spans="2:5" ht="18" customHeight="1" x14ac:dyDescent="0.25">
      <c r="B540" s="40">
        <v>46675.574305555558</v>
      </c>
      <c r="C540" s="40">
        <f>Tabela_Dados_Lua[[#This Row],[Data/Hora (UTC)*]]-7/24</f>
        <v>46675.282638888893</v>
      </c>
      <c r="D540" s="29">
        <f>INT(Tabela_Dados_Lua[[#This Row],[Hora Ajustada1]])</f>
        <v>46675</v>
      </c>
      <c r="E540" s="42" t="s">
        <v>29</v>
      </c>
    </row>
    <row r="541" spans="2:5" ht="18" customHeight="1" x14ac:dyDescent="0.25">
      <c r="B541" s="40">
        <v>46682.728472222225</v>
      </c>
      <c r="C541" s="40">
        <f>Tabela_Dados_Lua[[#This Row],[Data/Hora (UTC)*]]-7/24</f>
        <v>46682.436805555561</v>
      </c>
      <c r="D541" s="29">
        <f>INT(Tabela_Dados_Lua[[#This Row],[Hora Ajustada1]])</f>
        <v>46682</v>
      </c>
      <c r="E541" s="42" t="s">
        <v>30</v>
      </c>
    </row>
    <row r="542" spans="2:5" ht="18" customHeight="1" x14ac:dyDescent="0.25">
      <c r="B542" s="40">
        <v>46689.566666666666</v>
      </c>
      <c r="C542" s="40">
        <f>Tabela_Dados_Lua[[#This Row],[Data/Hora (UTC)*]]-7/24</f>
        <v>46689.275000000001</v>
      </c>
      <c r="D542" s="29">
        <f>INT(Tabela_Dados_Lua[[#This Row],[Hora Ajustada1]])</f>
        <v>46689</v>
      </c>
      <c r="E542" s="42" t="s">
        <v>31</v>
      </c>
    </row>
    <row r="543" spans="2:5" ht="18" customHeight="1" x14ac:dyDescent="0.25">
      <c r="B543" s="40">
        <v>46697.333333333336</v>
      </c>
      <c r="C543" s="40">
        <f>Tabela_Dados_Lua[[#This Row],[Data/Hora (UTC)*]]-7/24</f>
        <v>46697.041666666672</v>
      </c>
      <c r="D543" s="29">
        <f>INT(Tabela_Dados_Lua[[#This Row],[Hora Ajustada1]])</f>
        <v>46697</v>
      </c>
      <c r="E543" s="42" t="s">
        <v>28</v>
      </c>
    </row>
    <row r="544" spans="2:5" ht="18" customHeight="1" x14ac:dyDescent="0.25">
      <c r="B544" s="40">
        <v>46705.143055555556</v>
      </c>
      <c r="C544" s="40">
        <f>Tabela_Dados_Lua[[#This Row],[Data/Hora (UTC)*]]-7/24</f>
        <v>46704.851388888892</v>
      </c>
      <c r="D544" s="29">
        <f>INT(Tabela_Dados_Lua[[#This Row],[Hora Ajustada1]])</f>
        <v>46704</v>
      </c>
      <c r="E544" s="42" t="s">
        <v>29</v>
      </c>
    </row>
    <row r="545" spans="2:5" ht="18" customHeight="1" x14ac:dyDescent="0.25">
      <c r="B545" s="40">
        <v>46712.033333333333</v>
      </c>
      <c r="C545" s="40">
        <f>Tabela_Dados_Lua[[#This Row],[Data/Hora (UTC)*]]-7/24</f>
        <v>46711.741666666669</v>
      </c>
      <c r="D545" s="29">
        <f>INT(Tabela_Dados_Lua[[#This Row],[Hora Ajustada1]])</f>
        <v>46711</v>
      </c>
      <c r="E545" s="42" t="s">
        <v>30</v>
      </c>
    </row>
    <row r="546" spans="2:5" ht="18" customHeight="1" x14ac:dyDescent="0.25">
      <c r="B546" s="40">
        <v>46719.14166666667</v>
      </c>
      <c r="C546" s="40">
        <f>Tabela_Dados_Lua[[#This Row],[Data/Hora (UTC)*]]-7/24</f>
        <v>46718.850000000006</v>
      </c>
      <c r="D546" s="29">
        <f>INT(Tabela_Dados_Lua[[#This Row],[Hora Ajustada1]])</f>
        <v>46718</v>
      </c>
      <c r="E546" s="42" t="s">
        <v>31</v>
      </c>
    </row>
    <row r="547" spans="2:5" ht="18" customHeight="1" x14ac:dyDescent="0.25">
      <c r="B547" s="40">
        <v>46727.223611111112</v>
      </c>
      <c r="C547" s="40">
        <f>Tabela_Dados_Lua[[#This Row],[Data/Hora (UTC)*]]-7/24</f>
        <v>46726.931944444448</v>
      </c>
      <c r="D547" s="29">
        <f>INT(Tabela_Dados_Lua[[#This Row],[Hora Ajustada1]])</f>
        <v>46726</v>
      </c>
      <c r="E547" s="42" t="s">
        <v>28</v>
      </c>
    </row>
    <row r="548" spans="2:5" ht="18" customHeight="1" x14ac:dyDescent="0.25">
      <c r="B548" s="40">
        <v>46734.67291666667</v>
      </c>
      <c r="C548" s="40">
        <f>Tabela_Dados_Lua[[#This Row],[Data/Hora (UTC)*]]-7/24</f>
        <v>46734.381250000006</v>
      </c>
      <c r="D548" s="29">
        <f>INT(Tabela_Dados_Lua[[#This Row],[Hora Ajustada1]])</f>
        <v>46734</v>
      </c>
      <c r="E548" s="42" t="s">
        <v>29</v>
      </c>
    </row>
    <row r="549" spans="2:5" ht="18" customHeight="1" x14ac:dyDescent="0.25">
      <c r="B549" s="40">
        <v>46741.382638888892</v>
      </c>
      <c r="C549" s="40">
        <f>Tabela_Dados_Lua[[#This Row],[Data/Hora (UTC)*]]-7/24</f>
        <v>46741.090972222228</v>
      </c>
      <c r="D549" s="29">
        <f>INT(Tabela_Dados_Lua[[#This Row],[Hora Ajustada1]])</f>
        <v>46741</v>
      </c>
      <c r="E549" s="42" t="s">
        <v>30</v>
      </c>
    </row>
    <row r="550" spans="2:5" ht="18" customHeight="1" x14ac:dyDescent="0.25">
      <c r="B550" s="40">
        <v>46748.841666666667</v>
      </c>
      <c r="C550" s="40">
        <f>Tabela_Dados_Lua[[#This Row],[Data/Hora (UTC)*]]-7/24</f>
        <v>46748.55</v>
      </c>
      <c r="D550" s="29">
        <f>INT(Tabela_Dados_Lua[[#This Row],[Hora Ajustada1]])</f>
        <v>46748</v>
      </c>
      <c r="E550" s="42" t="s">
        <v>31</v>
      </c>
    </row>
    <row r="551" spans="2:5" ht="18" customHeight="1" x14ac:dyDescent="0.25">
      <c r="B551" s="40">
        <v>46757.069444444445</v>
      </c>
      <c r="C551" s="40">
        <f>Tabela_Dados_Lua[[#This Row],[Data/Hora (UTC)*]]-7/24</f>
        <v>46756.777777777781</v>
      </c>
      <c r="D551" s="29">
        <f>INT(Tabela_Dados_Lua[[#This Row],[Hora Ajustada1]])</f>
        <v>46756</v>
      </c>
      <c r="E551" s="42" t="s">
        <v>28</v>
      </c>
    </row>
    <row r="552" spans="2:5" ht="18" customHeight="1" x14ac:dyDescent="0.25">
      <c r="B552" s="40">
        <v>46764.168749999997</v>
      </c>
      <c r="C552" s="40">
        <f>Tabela_Dados_Lua[[#This Row],[Data/Hora (UTC)*]]-7/24</f>
        <v>46763.877083333333</v>
      </c>
      <c r="D552" s="29">
        <f>INT(Tabela_Dados_Lua[[#This Row],[Hora Ajustada1]])</f>
        <v>46763</v>
      </c>
      <c r="E552" s="42" t="s">
        <v>29</v>
      </c>
    </row>
    <row r="553" spans="2:5" ht="18" customHeight="1" x14ac:dyDescent="0.25">
      <c r="B553" s="40">
        <v>46770.80972222222</v>
      </c>
      <c r="C553" s="40">
        <f>Tabela_Dados_Lua[[#This Row],[Data/Hora (UTC)*]]-7/24</f>
        <v>46770.518055555556</v>
      </c>
      <c r="D553" s="29">
        <f>INT(Tabela_Dados_Lua[[#This Row],[Hora Ajustada1]])</f>
        <v>46770</v>
      </c>
      <c r="E553" s="42" t="s">
        <v>30</v>
      </c>
    </row>
    <row r="554" spans="2:5" ht="18" customHeight="1" x14ac:dyDescent="0.25">
      <c r="B554" s="40">
        <v>46778.633333333331</v>
      </c>
      <c r="C554" s="40">
        <f>Tabela_Dados_Lua[[#This Row],[Data/Hora (UTC)*]]-7/24</f>
        <v>46778.341666666667</v>
      </c>
      <c r="D554" s="29">
        <f>INT(Tabela_Dados_Lua[[#This Row],[Hora Ajustada1]])</f>
        <v>46778</v>
      </c>
      <c r="E554" s="42" t="s">
        <v>31</v>
      </c>
    </row>
    <row r="555" spans="2:5" ht="18" customHeight="1" x14ac:dyDescent="0.25">
      <c r="B555" s="40">
        <v>46786.798611111109</v>
      </c>
      <c r="C555" s="40">
        <f>Tabela_Dados_Lua[[#This Row],[Data/Hora (UTC)*]]-7/24</f>
        <v>46786.506944444445</v>
      </c>
      <c r="D555" s="29">
        <f>INT(Tabela_Dados_Lua[[#This Row],[Hora Ajustada1]])</f>
        <v>46786</v>
      </c>
      <c r="E555" s="42" t="s">
        <v>28</v>
      </c>
    </row>
    <row r="556" spans="2:5" ht="18" customHeight="1" x14ac:dyDescent="0.25">
      <c r="B556" s="40">
        <v>46793.62777777778</v>
      </c>
      <c r="C556" s="40">
        <f>Tabela_Dados_Lua[[#This Row],[Data/Hora (UTC)*]]-7/24</f>
        <v>46793.336111111115</v>
      </c>
      <c r="D556" s="29">
        <f>INT(Tabela_Dados_Lua[[#This Row],[Hora Ajustada1]])</f>
        <v>46793</v>
      </c>
      <c r="E556" s="42" t="s">
        <v>29</v>
      </c>
    </row>
    <row r="557" spans="2:5" ht="18" customHeight="1" x14ac:dyDescent="0.25">
      <c r="B557" s="40">
        <v>46800.338888888888</v>
      </c>
      <c r="C557" s="40">
        <f>Tabela_Dados_Lua[[#This Row],[Data/Hora (UTC)*]]-7/24</f>
        <v>46800.047222222223</v>
      </c>
      <c r="D557" s="29">
        <f>INT(Tabela_Dados_Lua[[#This Row],[Hora Ajustada1]])</f>
        <v>46800</v>
      </c>
      <c r="E557" s="42" t="s">
        <v>30</v>
      </c>
    </row>
    <row r="558" spans="2:5" ht="18" customHeight="1" x14ac:dyDescent="0.25">
      <c r="B558" s="40">
        <v>46808.442361111112</v>
      </c>
      <c r="C558" s="40">
        <f>Tabela_Dados_Lua[[#This Row],[Data/Hora (UTC)*]]-7/24</f>
        <v>46808.150694444448</v>
      </c>
      <c r="D558" s="29">
        <f>INT(Tabela_Dados_Lua[[#This Row],[Hora Ajustada1]])</f>
        <v>46808</v>
      </c>
      <c r="E558" s="42" t="s">
        <v>31</v>
      </c>
    </row>
    <row r="559" spans="2:5" ht="18" customHeight="1" x14ac:dyDescent="0.25">
      <c r="B559" s="40">
        <v>46816.376388888886</v>
      </c>
      <c r="C559" s="40">
        <f>Tabela_Dados_Lua[[#This Row],[Data/Hora (UTC)*]]-7/24</f>
        <v>46816.084722222222</v>
      </c>
      <c r="D559" s="29">
        <f>INT(Tabela_Dados_Lua[[#This Row],[Hora Ajustada1]])</f>
        <v>46816</v>
      </c>
      <c r="E559" s="42" t="s">
        <v>28</v>
      </c>
    </row>
    <row r="560" spans="2:5" ht="18" customHeight="1" x14ac:dyDescent="0.25">
      <c r="B560" s="40">
        <v>46823.04583333333</v>
      </c>
      <c r="C560" s="40">
        <f>Tabela_Dados_Lua[[#This Row],[Data/Hora (UTC)*]]-7/24</f>
        <v>46822.754166666666</v>
      </c>
      <c r="D560" s="29">
        <f>INT(Tabela_Dados_Lua[[#This Row],[Hora Ajustada1]])</f>
        <v>46822</v>
      </c>
      <c r="E560" s="42" t="s">
        <v>29</v>
      </c>
    </row>
    <row r="561" spans="2:5" ht="18" customHeight="1" x14ac:dyDescent="0.25">
      <c r="B561" s="40">
        <v>46829.974305555559</v>
      </c>
      <c r="C561" s="40">
        <f>Tabela_Dados_Lua[[#This Row],[Data/Hora (UTC)*]]-7/24</f>
        <v>46829.682638888895</v>
      </c>
      <c r="D561" s="29">
        <f>INT(Tabela_Dados_Lua[[#This Row],[Hora Ajustada1]])</f>
        <v>46829</v>
      </c>
      <c r="E561" s="42" t="s">
        <v>30</v>
      </c>
    </row>
    <row r="562" spans="2:5" ht="18" customHeight="1" x14ac:dyDescent="0.25">
      <c r="B562" s="40">
        <v>46838.188194444447</v>
      </c>
      <c r="C562" s="40">
        <f>Tabela_Dados_Lua[[#This Row],[Data/Hora (UTC)*]]-7/24</f>
        <v>46837.896527777782</v>
      </c>
      <c r="D562" s="29">
        <f>INT(Tabela_Dados_Lua[[#This Row],[Hora Ajustada1]])</f>
        <v>46837</v>
      </c>
      <c r="E562" s="42" t="s">
        <v>31</v>
      </c>
    </row>
    <row r="563" spans="2:5" ht="18" customHeight="1" x14ac:dyDescent="0.25">
      <c r="B563" s="40">
        <v>46845.802083333336</v>
      </c>
      <c r="C563" s="40">
        <f>Tabela_Dados_Lua[[#This Row],[Data/Hora (UTC)*]]-7/24</f>
        <v>46845.510416666672</v>
      </c>
      <c r="D563" s="29">
        <f>INT(Tabela_Dados_Lua[[#This Row],[Hora Ajustada1]])</f>
        <v>46845</v>
      </c>
      <c r="E563" s="42" t="s">
        <v>28</v>
      </c>
    </row>
    <row r="564" spans="2:5" ht="18" customHeight="1" x14ac:dyDescent="0.25">
      <c r="B564" s="40">
        <v>46852.43472222222</v>
      </c>
      <c r="C564" s="40">
        <f>Tabela_Dados_Lua[[#This Row],[Data/Hora (UTC)*]]-7/24</f>
        <v>46852.143055555556</v>
      </c>
      <c r="D564" s="29">
        <f>INT(Tabela_Dados_Lua[[#This Row],[Hora Ajustada1]])</f>
        <v>46852</v>
      </c>
      <c r="E564" s="42" t="s">
        <v>29</v>
      </c>
    </row>
    <row r="565" spans="2:5" ht="18" customHeight="1" x14ac:dyDescent="0.25">
      <c r="B565" s="40">
        <v>46859.692361111112</v>
      </c>
      <c r="C565" s="40">
        <f>Tabela_Dados_Lua[[#This Row],[Data/Hora (UTC)*]]-7/24</f>
        <v>46859.400694444448</v>
      </c>
      <c r="D565" s="29">
        <f>INT(Tabela_Dados_Lua[[#This Row],[Hora Ajustada1]])</f>
        <v>46859</v>
      </c>
      <c r="E565" s="42" t="s">
        <v>30</v>
      </c>
    </row>
    <row r="566" spans="2:5" ht="18" customHeight="1" x14ac:dyDescent="0.25">
      <c r="B566" s="40">
        <v>46867.824305555558</v>
      </c>
      <c r="C566" s="40">
        <f>Tabela_Dados_Lua[[#This Row],[Data/Hora (UTC)*]]-7/24</f>
        <v>46867.532638888893</v>
      </c>
      <c r="D566" s="29">
        <f>INT(Tabela_Dados_Lua[[#This Row],[Hora Ajustada1]])</f>
        <v>46867</v>
      </c>
      <c r="E566" s="42" t="s">
        <v>31</v>
      </c>
    </row>
    <row r="567" spans="2:5" ht="18" customHeight="1" x14ac:dyDescent="0.25">
      <c r="B567" s="40">
        <v>46875.101388888892</v>
      </c>
      <c r="C567" s="40">
        <f>Tabela_Dados_Lua[[#This Row],[Data/Hora (UTC)*]]-7/24</f>
        <v>46874.809722222228</v>
      </c>
      <c r="D567" s="29">
        <f>INT(Tabela_Dados_Lua[[#This Row],[Hora Ajustada1]])</f>
        <v>46874</v>
      </c>
      <c r="E567" s="42" t="s">
        <v>28</v>
      </c>
    </row>
    <row r="568" spans="2:5" ht="18" customHeight="1" x14ac:dyDescent="0.25">
      <c r="B568" s="40">
        <v>46881.825694444444</v>
      </c>
      <c r="C568" s="40">
        <f>Tabela_Dados_Lua[[#This Row],[Data/Hora (UTC)*]]-7/24</f>
        <v>46881.53402777778</v>
      </c>
      <c r="D568" s="29">
        <f>INT(Tabela_Dados_Lua[[#This Row],[Hora Ajustada1]])</f>
        <v>46881</v>
      </c>
      <c r="E568" s="42" t="s">
        <v>29</v>
      </c>
    </row>
    <row r="569" spans="2:5" ht="18" customHeight="1" x14ac:dyDescent="0.25">
      <c r="B569" s="40">
        <v>46889.446527777778</v>
      </c>
      <c r="C569" s="40">
        <f>Tabela_Dados_Lua[[#This Row],[Data/Hora (UTC)*]]-7/24</f>
        <v>46889.154861111114</v>
      </c>
      <c r="D569" s="29">
        <f>INT(Tabela_Dados_Lua[[#This Row],[Hora Ajustada1]])</f>
        <v>46889</v>
      </c>
      <c r="E569" s="42" t="s">
        <v>30</v>
      </c>
    </row>
    <row r="570" spans="2:5" ht="18" customHeight="1" x14ac:dyDescent="0.25">
      <c r="B570" s="40">
        <v>46897.344444444447</v>
      </c>
      <c r="C570" s="40">
        <f>Tabela_Dados_Lua[[#This Row],[Data/Hora (UTC)*]]-7/24</f>
        <v>46897.052777777782</v>
      </c>
      <c r="D570" s="29">
        <f>INT(Tabela_Dados_Lua[[#This Row],[Hora Ajustada1]])</f>
        <v>46897</v>
      </c>
      <c r="E570" s="42" t="s">
        <v>31</v>
      </c>
    </row>
    <row r="571" spans="2:5" ht="18" customHeight="1" x14ac:dyDescent="0.25">
      <c r="B571" s="40">
        <v>46904.316666666666</v>
      </c>
      <c r="C571" s="40">
        <f>Tabela_Dados_Lua[[#This Row],[Data/Hora (UTC)*]]-7/24</f>
        <v>46904.025000000001</v>
      </c>
      <c r="D571" s="29">
        <f>INT(Tabela_Dados_Lua[[#This Row],[Hora Ajustada1]])</f>
        <v>46904</v>
      </c>
      <c r="E571" s="42" t="s">
        <v>28</v>
      </c>
    </row>
    <row r="572" spans="2:5" ht="18" customHeight="1" x14ac:dyDescent="0.25">
      <c r="B572" s="40">
        <v>46911.256249999999</v>
      </c>
      <c r="C572" s="40">
        <f>Tabela_Dados_Lua[[#This Row],[Data/Hora (UTC)*]]-7/24</f>
        <v>46910.964583333334</v>
      </c>
      <c r="D572" s="29">
        <f>INT(Tabela_Dados_Lua[[#This Row],[Hora Ajustada1]])</f>
        <v>46910</v>
      </c>
      <c r="E572" s="42" t="s">
        <v>29</v>
      </c>
    </row>
    <row r="573" spans="2:5" ht="18" customHeight="1" x14ac:dyDescent="0.25">
      <c r="B573" s="40">
        <v>46919.185416666667</v>
      </c>
      <c r="C573" s="40">
        <f>Tabela_Dados_Lua[[#This Row],[Data/Hora (UTC)*]]-7/24</f>
        <v>46918.893750000003</v>
      </c>
      <c r="D573" s="29">
        <f>INT(Tabela_Dados_Lua[[#This Row],[Hora Ajustada1]])</f>
        <v>46918</v>
      </c>
      <c r="E573" s="42" t="s">
        <v>30</v>
      </c>
    </row>
    <row r="574" spans="2:5" ht="18" customHeight="1" x14ac:dyDescent="0.25">
      <c r="B574" s="40">
        <v>46926.768750000003</v>
      </c>
      <c r="C574" s="40">
        <f>Tabela_Dados_Lua[[#This Row],[Data/Hora (UTC)*]]-7/24</f>
        <v>46926.477083333339</v>
      </c>
      <c r="D574" s="29">
        <f>INT(Tabela_Dados_Lua[[#This Row],[Hora Ajustada1]])</f>
        <v>46926</v>
      </c>
      <c r="E574" s="42" t="s">
        <v>31</v>
      </c>
    </row>
    <row r="575" spans="2:5" ht="18" customHeight="1" x14ac:dyDescent="0.25">
      <c r="B575" s="40">
        <v>46933.506944444445</v>
      </c>
      <c r="C575" s="40">
        <f>Tabela_Dados_Lua[[#This Row],[Data/Hora (UTC)*]]-7/24</f>
        <v>46933.215277777781</v>
      </c>
      <c r="D575" s="29">
        <f>INT(Tabela_Dados_Lua[[#This Row],[Hora Ajustada1]])</f>
        <v>46933</v>
      </c>
      <c r="E575" s="42" t="s">
        <v>28</v>
      </c>
    </row>
    <row r="576" spans="2:5" ht="18" customHeight="1" x14ac:dyDescent="0.25">
      <c r="B576" s="40">
        <v>46940.757638888892</v>
      </c>
      <c r="C576" s="40">
        <f>Tabela_Dados_Lua[[#This Row],[Data/Hora (UTC)*]]-7/24</f>
        <v>46940.465972222228</v>
      </c>
      <c r="D576" s="29">
        <f>INT(Tabela_Dados_Lua[[#This Row],[Hora Ajustada1]])</f>
        <v>46940</v>
      </c>
      <c r="E576" s="42" t="s">
        <v>29</v>
      </c>
    </row>
    <row r="577" spans="2:5" ht="18" customHeight="1" x14ac:dyDescent="0.25">
      <c r="B577" s="40">
        <v>46948.87222222222</v>
      </c>
      <c r="C577" s="40">
        <f>Tabela_Dados_Lua[[#This Row],[Data/Hora (UTC)*]]-7/24</f>
        <v>46948.580555555556</v>
      </c>
      <c r="D577" s="29">
        <f>INT(Tabela_Dados_Lua[[#This Row],[Hora Ajustada1]])</f>
        <v>46948</v>
      </c>
      <c r="E577" s="42" t="s">
        <v>30</v>
      </c>
    </row>
    <row r="578" spans="2:5" ht="18" customHeight="1" x14ac:dyDescent="0.25">
      <c r="B578" s="40">
        <v>46956.126388888886</v>
      </c>
      <c r="C578" s="40">
        <f>Tabela_Dados_Lua[[#This Row],[Data/Hora (UTC)*]]-7/24</f>
        <v>46955.834722222222</v>
      </c>
      <c r="D578" s="29">
        <f>INT(Tabela_Dados_Lua[[#This Row],[Hora Ajustada1]])</f>
        <v>46955</v>
      </c>
      <c r="E578" s="42" t="s">
        <v>31</v>
      </c>
    </row>
    <row r="579" spans="2:5" ht="18" customHeight="1" x14ac:dyDescent="0.25">
      <c r="B579" s="40">
        <v>46962.736111111109</v>
      </c>
      <c r="C579" s="40">
        <f>Tabela_Dados_Lua[[#This Row],[Data/Hora (UTC)*]]-7/24</f>
        <v>46962.444444444445</v>
      </c>
      <c r="D579" s="29">
        <f>INT(Tabela_Dados_Lua[[#This Row],[Hora Ajustada1]])</f>
        <v>46962</v>
      </c>
      <c r="E579" s="42" t="s">
        <v>28</v>
      </c>
    </row>
    <row r="580" spans="2:5" ht="18" customHeight="1" x14ac:dyDescent="0.25">
      <c r="B580" s="40">
        <v>46970.340277777781</v>
      </c>
      <c r="C580" s="40">
        <f>Tabela_Dados_Lua[[#This Row],[Data/Hora (UTC)*]]-7/24</f>
        <v>46970.048611111117</v>
      </c>
      <c r="D580" s="29">
        <f>INT(Tabela_Dados_Lua[[#This Row],[Hora Ajustada1]])</f>
        <v>46970</v>
      </c>
      <c r="E580" s="42" t="s">
        <v>29</v>
      </c>
    </row>
    <row r="581" spans="2:5" ht="18" customHeight="1" x14ac:dyDescent="0.25">
      <c r="B581" s="40">
        <v>46978.489583333336</v>
      </c>
      <c r="C581" s="40">
        <f>Tabela_Dados_Lua[[#This Row],[Data/Hora (UTC)*]]-7/24</f>
        <v>46978.197916666672</v>
      </c>
      <c r="D581" s="29">
        <f>INT(Tabela_Dados_Lua[[#This Row],[Hora Ajustada1]])</f>
        <v>46978</v>
      </c>
      <c r="E581" s="42" t="s">
        <v>30</v>
      </c>
    </row>
    <row r="582" spans="2:5" ht="18" customHeight="1" x14ac:dyDescent="0.25">
      <c r="B582" s="40">
        <v>46985.447222222225</v>
      </c>
      <c r="C582" s="40">
        <f>Tabela_Dados_Lua[[#This Row],[Data/Hora (UTC)*]]-7/24</f>
        <v>46985.155555555561</v>
      </c>
      <c r="D582" s="29">
        <f>INT(Tabela_Dados_Lua[[#This Row],[Hora Ajustada1]])</f>
        <v>46985</v>
      </c>
      <c r="E582" s="42" t="s">
        <v>31</v>
      </c>
    </row>
    <row r="583" spans="2:5" ht="18" customHeight="1" x14ac:dyDescent="0.25">
      <c r="B583" s="40">
        <v>46992.066666666666</v>
      </c>
      <c r="C583" s="40">
        <f>Tabela_Dados_Lua[[#This Row],[Data/Hora (UTC)*]]-7/24</f>
        <v>46991.775000000001</v>
      </c>
      <c r="D583" s="29">
        <f>INT(Tabela_Dados_Lua[[#This Row],[Hora Ajustada1]])</f>
        <v>46991</v>
      </c>
      <c r="E583" s="42" t="s">
        <v>28</v>
      </c>
    </row>
    <row r="584" spans="2:5" ht="18" customHeight="1" x14ac:dyDescent="0.25">
      <c r="B584" s="40">
        <v>46999.990972222222</v>
      </c>
      <c r="C584" s="40">
        <f>Tabela_Dados_Lua[[#This Row],[Data/Hora (UTC)*]]-7/24</f>
        <v>46999.699305555558</v>
      </c>
      <c r="D584" s="29">
        <f>INT(Tabela_Dados_Lua[[#This Row],[Hora Ajustada1]])</f>
        <v>46999</v>
      </c>
      <c r="E584" s="42" t="s">
        <v>29</v>
      </c>
    </row>
    <row r="585" spans="2:5" ht="18" customHeight="1" x14ac:dyDescent="0.25">
      <c r="B585" s="40">
        <v>47008.031944444447</v>
      </c>
      <c r="C585" s="40">
        <f>Tabela_Dados_Lua[[#This Row],[Data/Hora (UTC)*]]-7/24</f>
        <v>47007.740277777782</v>
      </c>
      <c r="D585" s="29">
        <f>INT(Tabela_Dados_Lua[[#This Row],[Hora Ajustada1]])</f>
        <v>47007</v>
      </c>
      <c r="E585" s="42" t="s">
        <v>30</v>
      </c>
    </row>
    <row r="586" spans="2:5" ht="18" customHeight="1" x14ac:dyDescent="0.25">
      <c r="B586" s="40">
        <v>47014.76666666667</v>
      </c>
      <c r="C586" s="40">
        <f>Tabela_Dados_Lua[[#This Row],[Data/Hora (UTC)*]]-7/24</f>
        <v>47014.475000000006</v>
      </c>
      <c r="D586" s="29">
        <f>INT(Tabela_Dados_Lua[[#This Row],[Hora Ajustada1]])</f>
        <v>47014</v>
      </c>
      <c r="E586" s="42" t="s">
        <v>31</v>
      </c>
    </row>
    <row r="587" spans="2:5" ht="18" customHeight="1" x14ac:dyDescent="0.25">
      <c r="B587" s="40">
        <v>47021.548611111109</v>
      </c>
      <c r="C587" s="40">
        <f>Tabela_Dados_Lua[[#This Row],[Data/Hora (UTC)*]]-7/24</f>
        <v>47021.256944444445</v>
      </c>
      <c r="D587" s="29">
        <f>INT(Tabela_Dados_Lua[[#This Row],[Hora Ajustada1]])</f>
        <v>47021</v>
      </c>
      <c r="E587" s="42" t="s">
        <v>28</v>
      </c>
    </row>
    <row r="588" spans="2:5" ht="18" customHeight="1" x14ac:dyDescent="0.25">
      <c r="B588" s="40">
        <v>47029.684027777781</v>
      </c>
      <c r="C588" s="40">
        <f>Tabela_Dados_Lua[[#This Row],[Data/Hora (UTC)*]]-7/24</f>
        <v>47029.392361111117</v>
      </c>
      <c r="D588" s="29">
        <f>INT(Tabela_Dados_Lua[[#This Row],[Hora Ajustada1]])</f>
        <v>47029</v>
      </c>
      <c r="E588" s="42" t="s">
        <v>29</v>
      </c>
    </row>
    <row r="589" spans="2:5" ht="18" customHeight="1" x14ac:dyDescent="0.25">
      <c r="B589" s="40">
        <v>47037.497916666667</v>
      </c>
      <c r="C589" s="40">
        <f>Tabela_Dados_Lua[[#This Row],[Data/Hora (UTC)*]]-7/24</f>
        <v>47037.206250000003</v>
      </c>
      <c r="D589" s="29">
        <f>INT(Tabela_Dados_Lua[[#This Row],[Hora Ajustada1]])</f>
        <v>47037</v>
      </c>
      <c r="E589" s="42" t="s">
        <v>30</v>
      </c>
    </row>
    <row r="590" spans="2:5" ht="18" customHeight="1" x14ac:dyDescent="0.25">
      <c r="B590" s="40">
        <v>47044.122916666667</v>
      </c>
      <c r="C590" s="40">
        <f>Tabela_Dados_Lua[[#This Row],[Data/Hora (UTC)*]]-7/24</f>
        <v>47043.831250000003</v>
      </c>
      <c r="D590" s="29">
        <f>INT(Tabela_Dados_Lua[[#This Row],[Hora Ajustada1]])</f>
        <v>47043</v>
      </c>
      <c r="E590" s="42" t="s">
        <v>31</v>
      </c>
    </row>
    <row r="591" spans="2:5" ht="18" customHeight="1" x14ac:dyDescent="0.25">
      <c r="B591" s="40">
        <v>47051.203472222223</v>
      </c>
      <c r="C591" s="40">
        <f>Tabela_Dados_Lua[[#This Row],[Data/Hora (UTC)*]]-7/24</f>
        <v>47050.911805555559</v>
      </c>
      <c r="D591" s="29">
        <f>INT(Tabela_Dados_Lua[[#This Row],[Hora Ajustada1]])</f>
        <v>47050</v>
      </c>
      <c r="E591" s="42" t="s">
        <v>28</v>
      </c>
    </row>
    <row r="592" spans="2:5" ht="18" customHeight="1" x14ac:dyDescent="0.25">
      <c r="B592" s="40">
        <v>47059.386805555558</v>
      </c>
      <c r="C592" s="40">
        <f>Tabela_Dados_Lua[[#This Row],[Data/Hora (UTC)*]]-7/24</f>
        <v>47059.095138888893</v>
      </c>
      <c r="D592" s="29">
        <f>INT(Tabela_Dados_Lua[[#This Row],[Hora Ajustada1]])</f>
        <v>47059</v>
      </c>
      <c r="E592" s="42" t="s">
        <v>29</v>
      </c>
    </row>
    <row r="593" spans="2:5" ht="18" customHeight="1" x14ac:dyDescent="0.25">
      <c r="B593" s="40">
        <v>47066.893055555556</v>
      </c>
      <c r="C593" s="40">
        <f>Tabela_Dados_Lua[[#This Row],[Data/Hora (UTC)*]]-7/24</f>
        <v>47066.601388888892</v>
      </c>
      <c r="D593" s="29">
        <f>INT(Tabela_Dados_Lua[[#This Row],[Hora Ajustada1]])</f>
        <v>47066</v>
      </c>
      <c r="E593" s="42" t="s">
        <v>30</v>
      </c>
    </row>
    <row r="594" spans="2:5" ht="18" customHeight="1" x14ac:dyDescent="0.25">
      <c r="B594" s="40">
        <v>47073.554166666669</v>
      </c>
      <c r="C594" s="40">
        <f>Tabela_Dados_Lua[[#This Row],[Data/Hora (UTC)*]]-7/24</f>
        <v>47073.262500000004</v>
      </c>
      <c r="D594" s="29">
        <f>INT(Tabela_Dados_Lua[[#This Row],[Hora Ajustada1]])</f>
        <v>47073</v>
      </c>
      <c r="E594" s="42" t="s">
        <v>31</v>
      </c>
    </row>
    <row r="595" spans="2:5" ht="18" customHeight="1" x14ac:dyDescent="0.25">
      <c r="B595" s="40">
        <v>47081.009722222225</v>
      </c>
      <c r="C595" s="40">
        <f>Tabela_Dados_Lua[[#This Row],[Data/Hora (UTC)*]]-7/24</f>
        <v>47080.718055555561</v>
      </c>
      <c r="D595" s="29">
        <f>INT(Tabela_Dados_Lua[[#This Row],[Hora Ajustada1]])</f>
        <v>47080</v>
      </c>
      <c r="E595" s="42" t="s">
        <v>28</v>
      </c>
    </row>
    <row r="596" spans="2:5" ht="18" customHeight="1" x14ac:dyDescent="0.25">
      <c r="B596" s="40">
        <v>47089.069444444445</v>
      </c>
      <c r="C596" s="40">
        <f>Tabela_Dados_Lua[[#This Row],[Data/Hora (UTC)*]]-7/24</f>
        <v>47088.777777777781</v>
      </c>
      <c r="D596" s="29">
        <f>INT(Tabela_Dados_Lua[[#This Row],[Hora Ajustada1]])</f>
        <v>47088</v>
      </c>
      <c r="E596" s="42" t="s">
        <v>29</v>
      </c>
    </row>
    <row r="597" spans="2:5" ht="18" customHeight="1" x14ac:dyDescent="0.25">
      <c r="B597" s="40">
        <v>47096.23541666667</v>
      </c>
      <c r="C597" s="40">
        <f>Tabela_Dados_Lua[[#This Row],[Data/Hora (UTC)*]]-7/24</f>
        <v>47095.943750000006</v>
      </c>
      <c r="D597" s="29">
        <f>INT(Tabela_Dados_Lua[[#This Row],[Hora Ajustada1]])</f>
        <v>47095</v>
      </c>
      <c r="E597" s="42" t="s">
        <v>30</v>
      </c>
    </row>
    <row r="598" spans="2:5" ht="18" customHeight="1" x14ac:dyDescent="0.25">
      <c r="B598" s="40">
        <v>47103.087500000001</v>
      </c>
      <c r="C598" s="40">
        <f>Tabela_Dados_Lua[[#This Row],[Data/Hora (UTC)*]]-7/24</f>
        <v>47102.795833333337</v>
      </c>
      <c r="D598" s="29">
        <f>INT(Tabela_Dados_Lua[[#This Row],[Hora Ajustada1]])</f>
        <v>47102</v>
      </c>
      <c r="E598" s="42" t="s">
        <v>31</v>
      </c>
    </row>
    <row r="599" spans="2:5" ht="18" customHeight="1" x14ac:dyDescent="0.25">
      <c r="B599" s="40">
        <v>47110.90625</v>
      </c>
      <c r="C599" s="40">
        <f>Tabela_Dados_Lua[[#This Row],[Data/Hora (UTC)*]]-7/24</f>
        <v>47110.614583333336</v>
      </c>
      <c r="D599" s="29">
        <f>INT(Tabela_Dados_Lua[[#This Row],[Hora Ajustada1]])</f>
        <v>47110</v>
      </c>
      <c r="E599" s="42" t="s">
        <v>28</v>
      </c>
    </row>
    <row r="600" spans="2:5" ht="18" customHeight="1" x14ac:dyDescent="0.25">
      <c r="B600" s="40">
        <v>47118.7</v>
      </c>
      <c r="C600" s="40">
        <f>Tabela_Dados_Lua[[#This Row],[Data/Hora (UTC)*]]-7/24</f>
        <v>47118.408333333333</v>
      </c>
      <c r="D600" s="29">
        <f>INT(Tabela_Dados_Lua[[#This Row],[Hora Ajustada1]])</f>
        <v>47118</v>
      </c>
      <c r="E600" s="42" t="s">
        <v>29</v>
      </c>
    </row>
    <row r="601" spans="2:5" ht="18" customHeight="1" x14ac:dyDescent="0.25">
      <c r="B601" s="40">
        <v>47125.55972222222</v>
      </c>
      <c r="C601" s="40">
        <f>Tabela_Dados_Lua[[#This Row],[Data/Hora (UTC)*]]-7/24</f>
        <v>47125.268055555556</v>
      </c>
      <c r="D601" s="29">
        <f>INT(Tabela_Dados_Lua[[#This Row],[Hora Ajustada1]])</f>
        <v>47125</v>
      </c>
      <c r="E601" s="42" t="s">
        <v>30</v>
      </c>
    </row>
    <row r="602" spans="2:5" ht="18" customHeight="1" x14ac:dyDescent="0.25">
      <c r="B602" s="40">
        <v>47132.724999999999</v>
      </c>
      <c r="C602" s="40">
        <f>Tabela_Dados_Lua[[#This Row],[Data/Hora (UTC)*]]-7/24</f>
        <v>47132.433333333334</v>
      </c>
      <c r="D602" s="29">
        <f>INT(Tabela_Dados_Lua[[#This Row],[Hora Ajustada1]])</f>
        <v>47132</v>
      </c>
      <c r="E602" s="42" t="s">
        <v>31</v>
      </c>
    </row>
    <row r="603" spans="2:5" ht="18" customHeight="1" x14ac:dyDescent="0.25">
      <c r="B603" s="40">
        <v>47140.807638888888</v>
      </c>
      <c r="C603" s="40">
        <f>Tabela_Dados_Lua[[#This Row],[Data/Hora (UTC)*]]-7/24</f>
        <v>47140.515972222223</v>
      </c>
      <c r="D603" s="29">
        <f>INT(Tabela_Dados_Lua[[#This Row],[Hora Ajustada1]])</f>
        <v>47140</v>
      </c>
      <c r="E603" s="42" t="s">
        <v>28</v>
      </c>
    </row>
    <row r="604" spans="2:5" ht="18" customHeight="1" x14ac:dyDescent="0.25">
      <c r="B604" s="40">
        <v>47148.252083333333</v>
      </c>
      <c r="C604" s="40">
        <f>Tabela_Dados_Lua[[#This Row],[Data/Hora (UTC)*]]-7/24</f>
        <v>47147.960416666669</v>
      </c>
      <c r="D604" s="29">
        <f>INT(Tabela_Dados_Lua[[#This Row],[Hora Ajustada1]])</f>
        <v>47147</v>
      </c>
      <c r="E604" s="42" t="s">
        <v>29</v>
      </c>
    </row>
    <row r="605" spans="2:5" ht="18" customHeight="1" x14ac:dyDescent="0.25">
      <c r="B605" s="40">
        <v>47154.911111111112</v>
      </c>
      <c r="C605" s="40">
        <f>Tabela_Dados_Lua[[#This Row],[Data/Hora (UTC)*]]-7/24</f>
        <v>47154.619444444448</v>
      </c>
      <c r="D605" s="29">
        <f>INT(Tabela_Dados_Lua[[#This Row],[Hora Ajustada1]])</f>
        <v>47154</v>
      </c>
      <c r="E605" s="42" t="s">
        <v>30</v>
      </c>
    </row>
    <row r="606" spans="2:5" ht="18" customHeight="1" x14ac:dyDescent="0.25">
      <c r="B606" s="40">
        <v>47162.438194444447</v>
      </c>
      <c r="C606" s="40">
        <f>Tabela_Dados_Lua[[#This Row],[Data/Hora (UTC)*]]-7/24</f>
        <v>47162.146527777782</v>
      </c>
      <c r="D606" s="29">
        <f>INT(Tabela_Dados_Lua[[#This Row],[Hora Ajustada1]])</f>
        <v>47162</v>
      </c>
      <c r="E606" s="42" t="s">
        <v>31</v>
      </c>
    </row>
    <row r="607" spans="2:5" ht="18" customHeight="1" x14ac:dyDescent="0.25">
      <c r="B607" s="40">
        <v>47170.631944444445</v>
      </c>
      <c r="C607" s="40">
        <f>Tabela_Dados_Lua[[#This Row],[Data/Hora (UTC)*]]-7/24</f>
        <v>47170.340277777781</v>
      </c>
      <c r="D607" s="29">
        <f>INT(Tabela_Dados_Lua[[#This Row],[Hora Ajustada1]])</f>
        <v>47170</v>
      </c>
      <c r="E607" s="42" t="s">
        <v>28</v>
      </c>
    </row>
    <row r="608" spans="2:5" ht="18" customHeight="1" x14ac:dyDescent="0.25">
      <c r="B608" s="40">
        <v>47177.715277777781</v>
      </c>
      <c r="C608" s="40">
        <f>Tabela_Dados_Lua[[#This Row],[Data/Hora (UTC)*]]-7/24</f>
        <v>47177.423611111117</v>
      </c>
      <c r="D608" s="29">
        <f>INT(Tabela_Dados_Lua[[#This Row],[Hora Ajustada1]])</f>
        <v>47177</v>
      </c>
      <c r="E608" s="42" t="s">
        <v>29</v>
      </c>
    </row>
    <row r="609" spans="2:5" ht="18" customHeight="1" x14ac:dyDescent="0.25">
      <c r="B609" s="40">
        <v>47184.32708333333</v>
      </c>
      <c r="C609" s="40">
        <f>Tabela_Dados_Lua[[#This Row],[Data/Hora (UTC)*]]-7/24</f>
        <v>47184.035416666666</v>
      </c>
      <c r="D609" s="29">
        <f>INT(Tabela_Dados_Lua[[#This Row],[Hora Ajustada1]])</f>
        <v>47184</v>
      </c>
      <c r="E609" s="42" t="s">
        <v>30</v>
      </c>
    </row>
    <row r="610" spans="2:5" ht="18" customHeight="1" x14ac:dyDescent="0.25">
      <c r="B610" s="40">
        <v>47192.179861111108</v>
      </c>
      <c r="C610" s="40">
        <f>Tabela_Dados_Lua[[#This Row],[Data/Hora (UTC)*]]-7/24</f>
        <v>47191.888194444444</v>
      </c>
      <c r="D610" s="29">
        <f>INT(Tabela_Dados_Lua[[#This Row],[Hora Ajustada1]])</f>
        <v>47191</v>
      </c>
      <c r="E610" s="42" t="s">
        <v>31</v>
      </c>
    </row>
    <row r="611" spans="2:5" ht="18" customHeight="1" x14ac:dyDescent="0.25">
      <c r="B611" s="40">
        <v>47200.314583333333</v>
      </c>
      <c r="C611" s="40">
        <f>Tabela_Dados_Lua[[#This Row],[Data/Hora (UTC)*]]-7/24</f>
        <v>47200.022916666669</v>
      </c>
      <c r="D611" s="29">
        <f>INT(Tabela_Dados_Lua[[#This Row],[Hora Ajustada1]])</f>
        <v>47200</v>
      </c>
      <c r="E611" s="42" t="s">
        <v>28</v>
      </c>
    </row>
    <row r="612" spans="2:5" ht="18" customHeight="1" x14ac:dyDescent="0.25">
      <c r="B612" s="40">
        <v>47207.101388888892</v>
      </c>
      <c r="C612" s="40">
        <f>Tabela_Dados_Lua[[#This Row],[Data/Hora (UTC)*]]-7/24</f>
        <v>47206.809722222228</v>
      </c>
      <c r="D612" s="29">
        <f>INT(Tabela_Dados_Lua[[#This Row],[Hora Ajustada1]])</f>
        <v>47206</v>
      </c>
      <c r="E612" s="42" t="s">
        <v>29</v>
      </c>
    </row>
    <row r="613" spans="2:5" ht="18" customHeight="1" x14ac:dyDescent="0.25">
      <c r="B613" s="40">
        <v>47213.82708333333</v>
      </c>
      <c r="C613" s="40">
        <f>Tabela_Dados_Lua[[#This Row],[Data/Hora (UTC)*]]-7/24</f>
        <v>47213.535416666666</v>
      </c>
      <c r="D613" s="29">
        <f>INT(Tabela_Dados_Lua[[#This Row],[Hora Ajustada1]])</f>
        <v>47213</v>
      </c>
      <c r="E613" s="42" t="s">
        <v>30</v>
      </c>
    </row>
    <row r="614" spans="2:5" ht="18" customHeight="1" x14ac:dyDescent="0.25">
      <c r="B614" s="40">
        <v>47221.902777777781</v>
      </c>
      <c r="C614" s="40">
        <f>Tabela_Dados_Lua[[#This Row],[Data/Hora (UTC)*]]-7/24</f>
        <v>47221.611111111117</v>
      </c>
      <c r="D614" s="29">
        <f>INT(Tabela_Dados_Lua[[#This Row],[Hora Ajustada1]])</f>
        <v>47221</v>
      </c>
      <c r="E614" s="42" t="s">
        <v>31</v>
      </c>
    </row>
    <row r="615" spans="2:5" ht="18" customHeight="1" x14ac:dyDescent="0.25">
      <c r="B615" s="40">
        <v>47229.826388888891</v>
      </c>
      <c r="C615" s="40">
        <f>Tabela_Dados_Lua[[#This Row],[Data/Hora (UTC)*]]-7/24</f>
        <v>47229.534722222226</v>
      </c>
      <c r="D615" s="29">
        <f>INT(Tabela_Dados_Lua[[#This Row],[Hora Ajustada1]])</f>
        <v>47229</v>
      </c>
      <c r="E615" s="42" t="s">
        <v>28</v>
      </c>
    </row>
    <row r="616" spans="2:5" ht="18" customHeight="1" x14ac:dyDescent="0.25">
      <c r="B616" s="40">
        <v>47236.442361111112</v>
      </c>
      <c r="C616" s="40">
        <f>Tabela_Dados_Lua[[#This Row],[Data/Hora (UTC)*]]-7/24</f>
        <v>47236.150694444448</v>
      </c>
      <c r="D616" s="29">
        <f>INT(Tabela_Dados_Lua[[#This Row],[Hora Ajustada1]])</f>
        <v>47236</v>
      </c>
      <c r="E616" s="42" t="s">
        <v>29</v>
      </c>
    </row>
    <row r="617" spans="2:5" ht="18" customHeight="1" x14ac:dyDescent="0.25">
      <c r="B617" s="40">
        <v>47243.408333333333</v>
      </c>
      <c r="C617" s="40">
        <f>Tabela_Dados_Lua[[#This Row],[Data/Hora (UTC)*]]-7/24</f>
        <v>47243.116666666669</v>
      </c>
      <c r="D617" s="29">
        <f>INT(Tabela_Dados_Lua[[#This Row],[Hora Ajustada1]])</f>
        <v>47243</v>
      </c>
      <c r="E617" s="42" t="s">
        <v>30</v>
      </c>
    </row>
    <row r="618" spans="2:5" ht="18" customHeight="1" x14ac:dyDescent="0.25">
      <c r="B618" s="40">
        <v>47251.570833333331</v>
      </c>
      <c r="C618" s="40">
        <f>Tabela_Dados_Lua[[#This Row],[Data/Hora (UTC)*]]-7/24</f>
        <v>47251.279166666667</v>
      </c>
      <c r="D618" s="29">
        <f>INT(Tabela_Dados_Lua[[#This Row],[Hora Ajustada1]])</f>
        <v>47251</v>
      </c>
      <c r="E618" s="42" t="s">
        <v>31</v>
      </c>
    </row>
    <row r="619" spans="2:5" ht="18" customHeight="1" x14ac:dyDescent="0.25">
      <c r="B619" s="40">
        <v>47259.177777777775</v>
      </c>
      <c r="C619" s="40">
        <f>Tabela_Dados_Lua[[#This Row],[Data/Hora (UTC)*]]-7/24</f>
        <v>47258.886111111111</v>
      </c>
      <c r="D619" s="29">
        <f>INT(Tabela_Dados_Lua[[#This Row],[Hora Ajustada1]])</f>
        <v>47258</v>
      </c>
      <c r="E619" s="42" t="s">
        <v>28</v>
      </c>
    </row>
    <row r="620" spans="2:5" ht="18" customHeight="1" x14ac:dyDescent="0.25">
      <c r="B620" s="40">
        <v>47265.775694444441</v>
      </c>
      <c r="C620" s="40">
        <f>Tabela_Dados_Lua[[#This Row],[Data/Hora (UTC)*]]-7/24</f>
        <v>47265.484027777777</v>
      </c>
      <c r="D620" s="29">
        <f>INT(Tabela_Dados_Lua[[#This Row],[Hora Ajustada1]])</f>
        <v>47265</v>
      </c>
      <c r="E620" s="42" t="s">
        <v>29</v>
      </c>
    </row>
    <row r="621" spans="2:5" ht="18" customHeight="1" x14ac:dyDescent="0.25">
      <c r="B621" s="40">
        <v>47273.054861111108</v>
      </c>
      <c r="C621" s="40">
        <f>Tabela_Dados_Lua[[#This Row],[Data/Hora (UTC)*]]-7/24</f>
        <v>47272.763194444444</v>
      </c>
      <c r="D621" s="29">
        <f>INT(Tabela_Dados_Lua[[#This Row],[Hora Ajustada1]])</f>
        <v>47272</v>
      </c>
      <c r="E621" s="42" t="s">
        <v>30</v>
      </c>
    </row>
    <row r="622" spans="2:5" ht="18" customHeight="1" x14ac:dyDescent="0.25">
      <c r="B622" s="40">
        <v>47281.159722222219</v>
      </c>
      <c r="C622" s="40">
        <f>Tabela_Dados_Lua[[#This Row],[Data/Hora (UTC)*]]-7/24</f>
        <v>47280.868055555555</v>
      </c>
      <c r="D622" s="29">
        <f>INT(Tabela_Dados_Lua[[#This Row],[Hora Ajustada1]])</f>
        <v>47280</v>
      </c>
      <c r="E622" s="42" t="s">
        <v>31</v>
      </c>
    </row>
    <row r="623" spans="2:5" ht="18" customHeight="1" x14ac:dyDescent="0.25">
      <c r="B623" s="40">
        <v>47288.412499999999</v>
      </c>
      <c r="C623" s="40">
        <f>Tabela_Dados_Lua[[#This Row],[Data/Hora (UTC)*]]-7/24</f>
        <v>47288.120833333334</v>
      </c>
      <c r="D623" s="29">
        <f>INT(Tabela_Dados_Lua[[#This Row],[Hora Ajustada1]])</f>
        <v>47288</v>
      </c>
      <c r="E623" s="42" t="s">
        <v>28</v>
      </c>
    </row>
    <row r="624" spans="2:5" ht="18" customHeight="1" x14ac:dyDescent="0.25">
      <c r="B624" s="40">
        <v>47295.140277777777</v>
      </c>
      <c r="C624" s="40">
        <f>Tabela_Dados_Lua[[#This Row],[Data/Hora (UTC)*]]-7/24</f>
        <v>47294.848611111112</v>
      </c>
      <c r="D624" s="29">
        <f>INT(Tabela_Dados_Lua[[#This Row],[Hora Ajustada1]])</f>
        <v>47294</v>
      </c>
      <c r="E624" s="42" t="s">
        <v>29</v>
      </c>
    </row>
    <row r="625" spans="2:5" ht="18" customHeight="1" x14ac:dyDescent="0.25">
      <c r="B625" s="40">
        <v>47302.747916666667</v>
      </c>
      <c r="C625" s="40">
        <f>Tabela_Dados_Lua[[#This Row],[Data/Hora (UTC)*]]-7/24</f>
        <v>47302.456250000003</v>
      </c>
      <c r="D625" s="29">
        <f>INT(Tabela_Dados_Lua[[#This Row],[Hora Ajustada1]])</f>
        <v>47302</v>
      </c>
      <c r="E625" s="42" t="s">
        <v>30</v>
      </c>
    </row>
    <row r="626" spans="2:5" ht="18" customHeight="1" x14ac:dyDescent="0.25">
      <c r="B626" s="40">
        <v>47310.660416666666</v>
      </c>
      <c r="C626" s="40">
        <f>Tabela_Dados_Lua[[#This Row],[Data/Hora (UTC)*]]-7/24</f>
        <v>47310.368750000001</v>
      </c>
      <c r="D626" s="29">
        <f>INT(Tabela_Dados_Lua[[#This Row],[Hora Ajustada1]])</f>
        <v>47310</v>
      </c>
      <c r="E626" s="42" t="s">
        <v>31</v>
      </c>
    </row>
    <row r="627" spans="2:5" ht="18" customHeight="1" x14ac:dyDescent="0.25">
      <c r="B627" s="40">
        <v>47317.593055555553</v>
      </c>
      <c r="C627" s="40">
        <f>Tabela_Dados_Lua[[#This Row],[Data/Hora (UTC)*]]-7/24</f>
        <v>47317.301388888889</v>
      </c>
      <c r="D627" s="29">
        <f>INT(Tabela_Dados_Lua[[#This Row],[Hora Ajustada1]])</f>
        <v>47317</v>
      </c>
      <c r="E627" s="42" t="s">
        <v>28</v>
      </c>
    </row>
    <row r="628" spans="2:5" ht="18" customHeight="1" x14ac:dyDescent="0.25">
      <c r="B628" s="40">
        <v>47324.566666666666</v>
      </c>
      <c r="C628" s="40">
        <f>Tabela_Dados_Lua[[#This Row],[Data/Hora (UTC)*]]-7/24</f>
        <v>47324.275000000001</v>
      </c>
      <c r="D628" s="29">
        <f>INT(Tabela_Dados_Lua[[#This Row],[Hora Ajustada1]])</f>
        <v>47324</v>
      </c>
      <c r="E628" s="42" t="s">
        <v>29</v>
      </c>
    </row>
    <row r="629" spans="2:5" ht="18" customHeight="1" x14ac:dyDescent="0.25">
      <c r="B629" s="40">
        <v>47332.46875</v>
      </c>
      <c r="C629" s="40">
        <f>Tabela_Dados_Lua[[#This Row],[Data/Hora (UTC)*]]-7/24</f>
        <v>47332.177083333336</v>
      </c>
      <c r="D629" s="29">
        <f>INT(Tabela_Dados_Lua[[#This Row],[Hora Ajustada1]])</f>
        <v>47332</v>
      </c>
      <c r="E629" s="42" t="s">
        <v>30</v>
      </c>
    </row>
    <row r="630" spans="2:5" ht="18" customHeight="1" x14ac:dyDescent="0.25">
      <c r="B630" s="40">
        <v>47340.080555555556</v>
      </c>
      <c r="C630" s="40">
        <f>Tabela_Dados_Lua[[#This Row],[Data/Hora (UTC)*]]-7/24</f>
        <v>47339.788888888892</v>
      </c>
      <c r="D630" s="29">
        <f>INT(Tabela_Dados_Lua[[#This Row],[Hora Ajustada1]])</f>
        <v>47339</v>
      </c>
      <c r="E630" s="42" t="s">
        <v>31</v>
      </c>
    </row>
    <row r="631" spans="2:5" ht="18" customHeight="1" x14ac:dyDescent="0.25">
      <c r="B631" s="40">
        <v>47346.788194444445</v>
      </c>
      <c r="C631" s="40">
        <f>Tabela_Dados_Lua[[#This Row],[Data/Hora (UTC)*]]-7/24</f>
        <v>47346.496527777781</v>
      </c>
      <c r="D631" s="29">
        <f>INT(Tabela_Dados_Lua[[#This Row],[Hora Ajustada1]])</f>
        <v>47346</v>
      </c>
      <c r="E631" s="42" t="s">
        <v>28</v>
      </c>
    </row>
    <row r="632" spans="2:5" ht="18" customHeight="1" x14ac:dyDescent="0.25">
      <c r="B632" s="40">
        <v>47354.07708333333</v>
      </c>
      <c r="C632" s="40">
        <f>Tabela_Dados_Lua[[#This Row],[Data/Hora (UTC)*]]-7/24</f>
        <v>47353.785416666666</v>
      </c>
      <c r="D632" s="29">
        <f>INT(Tabela_Dados_Lua[[#This Row],[Hora Ajustada1]])</f>
        <v>47353</v>
      </c>
      <c r="E632" s="42" t="s">
        <v>29</v>
      </c>
    </row>
    <row r="633" spans="2:5" ht="18" customHeight="1" x14ac:dyDescent="0.25">
      <c r="B633" s="40">
        <v>47362.189583333333</v>
      </c>
      <c r="C633" s="40">
        <f>Tabela_Dados_Lua[[#This Row],[Data/Hora (UTC)*]]-7/24</f>
        <v>47361.897916666669</v>
      </c>
      <c r="D633" s="29">
        <f>INT(Tabela_Dados_Lua[[#This Row],[Hora Ajustada1]])</f>
        <v>47361</v>
      </c>
      <c r="E633" s="42" t="s">
        <v>30</v>
      </c>
    </row>
    <row r="634" spans="2:5" ht="18" customHeight="1" x14ac:dyDescent="0.25">
      <c r="B634" s="40">
        <v>47369.447222222225</v>
      </c>
      <c r="C634" s="40">
        <f>Tabela_Dados_Lua[[#This Row],[Data/Hora (UTC)*]]-7/24</f>
        <v>47369.155555555561</v>
      </c>
      <c r="D634" s="29">
        <f>INT(Tabela_Dados_Lua[[#This Row],[Hora Ajustada1]])</f>
        <v>47369</v>
      </c>
      <c r="E634" s="42" t="s">
        <v>31</v>
      </c>
    </row>
    <row r="635" spans="2:5" ht="18" customHeight="1" x14ac:dyDescent="0.25">
      <c r="B635" s="40">
        <v>47376.061805555553</v>
      </c>
      <c r="C635" s="40">
        <f>Tabela_Dados_Lua[[#This Row],[Data/Hora (UTC)*]]-7/24</f>
        <v>47375.770138888889</v>
      </c>
      <c r="D635" s="29">
        <f>INT(Tabela_Dados_Lua[[#This Row],[Hora Ajustada1]])</f>
        <v>47375</v>
      </c>
      <c r="E635" s="42" t="s">
        <v>28</v>
      </c>
    </row>
    <row r="636" spans="2:5" ht="18" customHeight="1" x14ac:dyDescent="0.25">
      <c r="B636" s="40">
        <v>47383.686805555553</v>
      </c>
      <c r="C636" s="40">
        <f>Tabela_Dados_Lua[[#This Row],[Data/Hora (UTC)*]]-7/24</f>
        <v>47383.395138888889</v>
      </c>
      <c r="D636" s="29">
        <f>INT(Tabela_Dados_Lua[[#This Row],[Hora Ajustada1]])</f>
        <v>47383</v>
      </c>
      <c r="E636" s="42" t="s">
        <v>29</v>
      </c>
    </row>
    <row r="637" spans="2:5" ht="18" customHeight="1" x14ac:dyDescent="0.25">
      <c r="B637" s="40">
        <v>47391.872916666667</v>
      </c>
      <c r="C637" s="40">
        <f>Tabela_Dados_Lua[[#This Row],[Data/Hora (UTC)*]]-7/24</f>
        <v>47391.581250000003</v>
      </c>
      <c r="D637" s="29">
        <f>INT(Tabela_Dados_Lua[[#This Row],[Hora Ajustada1]])</f>
        <v>47391</v>
      </c>
      <c r="E637" s="42" t="s">
        <v>30</v>
      </c>
    </row>
    <row r="638" spans="2:5" ht="18" customHeight="1" x14ac:dyDescent="0.25">
      <c r="B638" s="40">
        <v>47398.801388888889</v>
      </c>
      <c r="C638" s="40">
        <f>Tabela_Dados_Lua[[#This Row],[Data/Hora (UTC)*]]-7/24</f>
        <v>47398.509722222225</v>
      </c>
      <c r="D638" s="29">
        <f>INT(Tabela_Dados_Lua[[#This Row],[Hora Ajustada1]])</f>
        <v>47398</v>
      </c>
      <c r="E638" s="42" t="s">
        <v>31</v>
      </c>
    </row>
    <row r="639" spans="2:5" ht="18" customHeight="1" x14ac:dyDescent="0.25">
      <c r="B639" s="40">
        <v>47405.464583333334</v>
      </c>
      <c r="C639" s="40">
        <f>Tabela_Dados_Lua[[#This Row],[Data/Hora (UTC)*]]-7/24</f>
        <v>47405.17291666667</v>
      </c>
      <c r="D639" s="29">
        <f>INT(Tabela_Dados_Lua[[#This Row],[Hora Ajustada1]])</f>
        <v>47405</v>
      </c>
      <c r="E639" s="42" t="s">
        <v>28</v>
      </c>
    </row>
    <row r="640" spans="2:5" ht="18" customHeight="1" x14ac:dyDescent="0.25">
      <c r="B640" s="40">
        <v>47413.393750000003</v>
      </c>
      <c r="C640" s="40">
        <f>Tabela_Dados_Lua[[#This Row],[Data/Hora (UTC)*]]-7/24</f>
        <v>47413.102083333339</v>
      </c>
      <c r="D640" s="29">
        <f>INT(Tabela_Dados_Lua[[#This Row],[Hora Ajustada1]])</f>
        <v>47413</v>
      </c>
      <c r="E640" s="42" t="s">
        <v>29</v>
      </c>
    </row>
    <row r="641" spans="2:5" ht="18" customHeight="1" x14ac:dyDescent="0.25">
      <c r="B641" s="40">
        <v>47421.480555555558</v>
      </c>
      <c r="C641" s="40">
        <f>Tabela_Dados_Lua[[#This Row],[Data/Hora (UTC)*]]-7/24</f>
        <v>47421.188888888893</v>
      </c>
      <c r="D641" s="29">
        <f>INT(Tabela_Dados_Lua[[#This Row],[Hora Ajustada1]])</f>
        <v>47421</v>
      </c>
      <c r="E641" s="42" t="s">
        <v>30</v>
      </c>
    </row>
    <row r="642" spans="2:5" ht="18" customHeight="1" x14ac:dyDescent="0.25">
      <c r="B642" s="40">
        <v>47428.183333333334</v>
      </c>
      <c r="C642" s="40">
        <f>Tabela_Dados_Lua[[#This Row],[Data/Hora (UTC)*]]-7/24</f>
        <v>47427.89166666667</v>
      </c>
      <c r="D642" s="29">
        <f>INT(Tabela_Dados_Lua[[#This Row],[Hora Ajustada1]])</f>
        <v>47427</v>
      </c>
      <c r="E642" s="42" t="s">
        <v>31</v>
      </c>
    </row>
    <row r="643" spans="2:5" ht="18" customHeight="1" x14ac:dyDescent="0.25">
      <c r="B643" s="40">
        <v>47435.024305555555</v>
      </c>
      <c r="C643" s="40">
        <f>Tabela_Dados_Lua[[#This Row],[Data/Hora (UTC)*]]-7/24</f>
        <v>47434.732638888891</v>
      </c>
      <c r="D643" s="29">
        <f>INT(Tabela_Dados_Lua[[#This Row],[Hora Ajustada1]])</f>
        <v>47434</v>
      </c>
      <c r="E643" s="42" t="s">
        <v>28</v>
      </c>
    </row>
    <row r="644" spans="2:5" ht="18" customHeight="1" x14ac:dyDescent="0.25">
      <c r="B644" s="40">
        <v>47443.168749999997</v>
      </c>
      <c r="C644" s="40">
        <f>Tabela_Dados_Lua[[#This Row],[Data/Hora (UTC)*]]-7/24</f>
        <v>47442.877083333333</v>
      </c>
      <c r="D644" s="29">
        <f>INT(Tabela_Dados_Lua[[#This Row],[Hora Ajustada1]])</f>
        <v>47442</v>
      </c>
      <c r="E644" s="42" t="s">
        <v>29</v>
      </c>
    </row>
    <row r="645" spans="2:5" ht="18" customHeight="1" x14ac:dyDescent="0.25">
      <c r="B645" s="40">
        <v>47450.991666666669</v>
      </c>
      <c r="C645" s="40">
        <f>Tabela_Dados_Lua[[#This Row],[Data/Hora (UTC)*]]-7/24</f>
        <v>47450.700000000004</v>
      </c>
      <c r="D645" s="29">
        <f>INT(Tabela_Dados_Lua[[#This Row],[Hora Ajustada1]])</f>
        <v>47450</v>
      </c>
      <c r="E645" s="42" t="s">
        <v>30</v>
      </c>
    </row>
    <row r="646" spans="2:5" ht="18" customHeight="1" x14ac:dyDescent="0.25">
      <c r="B646" s="40">
        <v>47457.619444444441</v>
      </c>
      <c r="C646" s="40">
        <f>Tabela_Dados_Lua[[#This Row],[Data/Hora (UTC)*]]-7/24</f>
        <v>47457.327777777777</v>
      </c>
      <c r="D646" s="29">
        <f>INT(Tabela_Dados_Lua[[#This Row],[Hora Ajustada1]])</f>
        <v>47457</v>
      </c>
      <c r="E646" s="42" t="s">
        <v>31</v>
      </c>
    </row>
    <row r="647" spans="2:5" ht="18" customHeight="1" x14ac:dyDescent="0.25">
      <c r="B647" s="40">
        <v>47464.742361111108</v>
      </c>
      <c r="C647" s="40">
        <f>Tabela_Dados_Lua[[#This Row],[Data/Hora (UTC)*]]-7/24</f>
        <v>47464.450694444444</v>
      </c>
      <c r="D647" s="29">
        <f>INT(Tabela_Dados_Lua[[#This Row],[Hora Ajustada1]])</f>
        <v>47464</v>
      </c>
      <c r="E647" s="42" t="s">
        <v>28</v>
      </c>
    </row>
    <row r="648" spans="2:5" ht="18" customHeight="1" x14ac:dyDescent="0.25">
      <c r="B648" s="40">
        <v>47472.948611111111</v>
      </c>
      <c r="C648" s="40">
        <f>Tabela_Dados_Lua[[#This Row],[Data/Hora (UTC)*]]-7/24</f>
        <v>47472.656944444447</v>
      </c>
      <c r="D648" s="29">
        <f>INT(Tabela_Dados_Lua[[#This Row],[Hora Ajustada1]])</f>
        <v>47472</v>
      </c>
      <c r="E648" s="42" t="s">
        <v>29</v>
      </c>
    </row>
    <row r="649" spans="2:5" ht="18" customHeight="1" x14ac:dyDescent="0.25">
      <c r="B649" s="40">
        <v>47480.40902777778</v>
      </c>
      <c r="C649" s="40">
        <f>Tabela_Dados_Lua[[#This Row],[Data/Hora (UTC)*]]-7/24</f>
        <v>47480.117361111115</v>
      </c>
      <c r="D649" s="29">
        <f>INT(Tabela_Dados_Lua[[#This Row],[Hora Ajustada1]])</f>
        <v>47480</v>
      </c>
      <c r="E649" s="42" t="s">
        <v>30</v>
      </c>
    </row>
    <row r="650" spans="2:5" ht="18" customHeight="1" x14ac:dyDescent="0.25">
      <c r="B650" s="40">
        <v>47487.117361111108</v>
      </c>
      <c r="C650" s="40">
        <f>Tabela_Dados_Lua[[#This Row],[Data/Hora (UTC)*]]-7/24</f>
        <v>47486.825694444444</v>
      </c>
      <c r="D650" s="29">
        <f>INT(Tabela_Dados_Lua[[#This Row],[Hora Ajustada1]])</f>
        <v>47486</v>
      </c>
      <c r="E650" s="42" t="s">
        <v>31</v>
      </c>
    </row>
    <row r="651" spans="2:5" ht="18" customHeight="1" x14ac:dyDescent="0.25">
      <c r="B651" s="40">
        <v>47494.587500000001</v>
      </c>
      <c r="C651" s="40">
        <f>Tabela_Dados_Lua[[#This Row],[Data/Hora (UTC)*]]-7/24</f>
        <v>47494.295833333337</v>
      </c>
      <c r="D651" s="29">
        <f>INT(Tabela_Dados_Lua[[#This Row],[Hora Ajustada1]])</f>
        <v>47494</v>
      </c>
      <c r="E651" s="42" t="s">
        <v>28</v>
      </c>
    </row>
    <row r="652" spans="2:5" ht="18" customHeight="1" x14ac:dyDescent="0.25">
      <c r="B652" s="40">
        <v>47502.662499999999</v>
      </c>
      <c r="C652" s="40">
        <f>Tabela_Dados_Lua[[#This Row],[Data/Hora (UTC)*]]-7/24</f>
        <v>47502.370833333334</v>
      </c>
      <c r="D652" s="29">
        <f>INT(Tabela_Dados_Lua[[#This Row],[Hora Ajustada1]])</f>
        <v>47502</v>
      </c>
      <c r="E652" s="42" t="s">
        <v>29</v>
      </c>
    </row>
    <row r="653" spans="2:5" ht="18" customHeight="1" x14ac:dyDescent="0.25">
      <c r="B653" s="40">
        <v>47509.759722222225</v>
      </c>
      <c r="C653" s="40">
        <f>Tabela_Dados_Lua[[#This Row],[Data/Hora (UTC)*]]-7/24</f>
        <v>47509.468055555561</v>
      </c>
      <c r="D653" s="29">
        <f>INT(Tabela_Dados_Lua[[#This Row],[Hora Ajustada1]])</f>
        <v>47509</v>
      </c>
      <c r="E653" s="42" t="s">
        <v>30</v>
      </c>
    </row>
    <row r="654" spans="2:5" ht="18" customHeight="1" x14ac:dyDescent="0.25">
      <c r="B654" s="40">
        <v>47516.671527777777</v>
      </c>
      <c r="C654" s="40">
        <f>Tabela_Dados_Lua[[#This Row],[Data/Hora (UTC)*]]-7/24</f>
        <v>47516.379861111112</v>
      </c>
      <c r="D654" s="29">
        <f>INT(Tabela_Dados_Lua[[#This Row],[Hora Ajustada1]])</f>
        <v>47516</v>
      </c>
      <c r="E654" s="42" t="s">
        <v>31</v>
      </c>
    </row>
    <row r="655" spans="2:5" ht="18" customHeight="1" x14ac:dyDescent="0.25">
      <c r="B655" s="40">
        <v>47524.492361111108</v>
      </c>
      <c r="C655" s="40">
        <f>Tabela_Dados_Lua[[#This Row],[Data/Hora (UTC)*]]-7/24</f>
        <v>47524.200694444444</v>
      </c>
      <c r="D655" s="29">
        <f>INT(Tabela_Dados_Lua[[#This Row],[Hora Ajustada1]])</f>
        <v>47524</v>
      </c>
      <c r="E655" s="42" t="s">
        <v>28</v>
      </c>
    </row>
    <row r="656" spans="2:5" ht="18" customHeight="1" x14ac:dyDescent="0.25">
      <c r="B656" s="40">
        <v>47532.263888888891</v>
      </c>
      <c r="C656" s="40">
        <f>Tabela_Dados_Lua[[#This Row],[Data/Hora (UTC)*]]-7/24</f>
        <v>47531.972222222226</v>
      </c>
      <c r="D656" s="29">
        <f>INT(Tabela_Dados_Lua[[#This Row],[Hora Ajustada1]])</f>
        <v>47531</v>
      </c>
      <c r="E656" s="42" t="s">
        <v>29</v>
      </c>
    </row>
    <row r="657" spans="2:5" ht="18" customHeight="1" x14ac:dyDescent="0.25">
      <c r="B657" s="40">
        <v>47539.081944444442</v>
      </c>
      <c r="C657" s="40">
        <f>Tabela_Dados_Lua[[#This Row],[Data/Hora (UTC)*]]-7/24</f>
        <v>47538.790277777778</v>
      </c>
      <c r="D657" s="29">
        <f>INT(Tabela_Dados_Lua[[#This Row],[Hora Ajustada1]])</f>
        <v>47538</v>
      </c>
      <c r="E657" s="42" t="s">
        <v>30</v>
      </c>
    </row>
    <row r="658" spans="2:5" ht="18" customHeight="1" x14ac:dyDescent="0.25">
      <c r="B658" s="40">
        <v>47546.273611111108</v>
      </c>
      <c r="C658" s="40">
        <f>Tabela_Dados_Lua[[#This Row],[Data/Hora (UTC)*]]-7/24</f>
        <v>47545.981944444444</v>
      </c>
      <c r="D658" s="29">
        <f>INT(Tabela_Dados_Lua[[#This Row],[Hora Ajustada1]])</f>
        <v>47545</v>
      </c>
      <c r="E658" s="42" t="s">
        <v>31</v>
      </c>
    </row>
    <row r="659" spans="2:5" ht="18" customHeight="1" x14ac:dyDescent="0.25">
      <c r="B659" s="40">
        <v>47554.365972222222</v>
      </c>
      <c r="C659" s="40">
        <f>Tabela_Dados_Lua[[#This Row],[Data/Hora (UTC)*]]-7/24</f>
        <v>47554.074305555558</v>
      </c>
      <c r="D659" s="29">
        <f>INT(Tabela_Dados_Lua[[#This Row],[Hora Ajustada1]])</f>
        <v>47554</v>
      </c>
      <c r="E659" s="42" t="s">
        <v>28</v>
      </c>
    </row>
    <row r="660" spans="2:5" ht="18" customHeight="1" x14ac:dyDescent="0.25">
      <c r="B660" s="40">
        <v>47561.74722222222</v>
      </c>
      <c r="C660" s="40">
        <f>Tabela_Dados_Lua[[#This Row],[Data/Hora (UTC)*]]-7/24</f>
        <v>47561.455555555556</v>
      </c>
      <c r="D660" s="29">
        <f>INT(Tabela_Dados_Lua[[#This Row],[Hora Ajustada1]])</f>
        <v>47561</v>
      </c>
      <c r="E660" s="42" t="s">
        <v>29</v>
      </c>
    </row>
    <row r="661" spans="2:5" ht="18" customHeight="1" x14ac:dyDescent="0.25">
      <c r="B661" s="40">
        <v>47568.410416666666</v>
      </c>
      <c r="C661" s="40">
        <f>Tabela_Dados_Lua[[#This Row],[Data/Hora (UTC)*]]-7/24</f>
        <v>47568.118750000001</v>
      </c>
      <c r="D661" s="29">
        <f>INT(Tabela_Dados_Lua[[#This Row],[Hora Ajustada1]])</f>
        <v>47568</v>
      </c>
      <c r="E661" s="42" t="s">
        <v>30</v>
      </c>
    </row>
    <row r="662" spans="2:5" ht="18" customHeight="1" x14ac:dyDescent="0.25">
      <c r="B662" s="40">
        <v>47575.918055555558</v>
      </c>
      <c r="C662" s="40">
        <f>Tabela_Dados_Lua[[#This Row],[Data/Hora (UTC)*]]-7/24</f>
        <v>47575.626388888893</v>
      </c>
      <c r="D662" s="29">
        <f>INT(Tabela_Dados_Lua[[#This Row],[Hora Ajustada1]])</f>
        <v>47575</v>
      </c>
      <c r="E662" s="42" t="s">
        <v>31</v>
      </c>
    </row>
    <row r="663" spans="2:5" ht="18" customHeight="1" x14ac:dyDescent="0.25">
      <c r="B663" s="40">
        <v>47584.122916666667</v>
      </c>
      <c r="C663" s="40">
        <f>Tabela_Dados_Lua[[#This Row],[Data/Hora (UTC)*]]-7/24</f>
        <v>47583.831250000003</v>
      </c>
      <c r="D663" s="29">
        <f>INT(Tabela_Dados_Lua[[#This Row],[Hora Ajustada1]])</f>
        <v>47583</v>
      </c>
      <c r="E663" s="42" t="s">
        <v>28</v>
      </c>
    </row>
    <row r="664" spans="2:5" ht="18" customHeight="1" x14ac:dyDescent="0.25">
      <c r="B664" s="40">
        <v>47591.138888888891</v>
      </c>
      <c r="C664" s="40">
        <f>Tabela_Dados_Lua[[#This Row],[Data/Hora (UTC)*]]-7/24</f>
        <v>47590.847222222226</v>
      </c>
      <c r="D664" s="29">
        <f>INT(Tabela_Dados_Lua[[#This Row],[Hora Ajustada1]])</f>
        <v>47590</v>
      </c>
      <c r="E664" s="42" t="s">
        <v>29</v>
      </c>
    </row>
    <row r="665" spans="2:5" ht="18" customHeight="1" x14ac:dyDescent="0.25">
      <c r="B665" s="40">
        <v>47597.777083333334</v>
      </c>
      <c r="C665" s="40">
        <f>Tabela_Dados_Lua[[#This Row],[Data/Hora (UTC)*]]-7/24</f>
        <v>47597.48541666667</v>
      </c>
      <c r="D665" s="29">
        <f>INT(Tabela_Dados_Lua[[#This Row],[Hora Ajustada1]])</f>
        <v>47597</v>
      </c>
      <c r="E665" s="42" t="s">
        <v>30</v>
      </c>
    </row>
    <row r="666" spans="2:5" ht="18" customHeight="1" x14ac:dyDescent="0.25">
      <c r="B666" s="40">
        <v>47605.591666666667</v>
      </c>
      <c r="C666" s="40">
        <f>Tabela_Dados_Lua[[#This Row],[Data/Hora (UTC)*]]-7/24</f>
        <v>47605.3</v>
      </c>
      <c r="D666" s="29">
        <f>INT(Tabela_Dados_Lua[[#This Row],[Hora Ajustada1]])</f>
        <v>47605</v>
      </c>
      <c r="E666" s="42" t="s">
        <v>31</v>
      </c>
    </row>
    <row r="667" spans="2:5" ht="18" customHeight="1" x14ac:dyDescent="0.25">
      <c r="B667" s="40">
        <v>47613.71597222222</v>
      </c>
      <c r="C667" s="40">
        <f>Tabela_Dados_Lua[[#This Row],[Data/Hora (UTC)*]]-7/24</f>
        <v>47613.424305555556</v>
      </c>
      <c r="D667" s="29">
        <f>INT(Tabela_Dados_Lua[[#This Row],[Hora Ajustada1]])</f>
        <v>47613</v>
      </c>
      <c r="E667" s="42" t="s">
        <v>28</v>
      </c>
    </row>
    <row r="668" spans="2:5" ht="18" customHeight="1" x14ac:dyDescent="0.25">
      <c r="B668" s="40">
        <v>47620.47152777778</v>
      </c>
      <c r="C668" s="40">
        <f>Tabela_Dados_Lua[[#This Row],[Data/Hora (UTC)*]]-7/24</f>
        <v>47620.179861111115</v>
      </c>
      <c r="D668" s="29">
        <f>INT(Tabela_Dados_Lua[[#This Row],[Hora Ajustada1]])</f>
        <v>47620</v>
      </c>
      <c r="E668" s="42" t="s">
        <v>29</v>
      </c>
    </row>
    <row r="669" spans="2:5" ht="18" customHeight="1" x14ac:dyDescent="0.25">
      <c r="B669" s="40">
        <v>47627.206250000003</v>
      </c>
      <c r="C669" s="40">
        <f>Tabela_Dados_Lua[[#This Row],[Data/Hora (UTC)*]]-7/24</f>
        <v>47626.914583333339</v>
      </c>
      <c r="D669" s="29">
        <f>INT(Tabela_Dados_Lua[[#This Row],[Hora Ajustada1]])</f>
        <v>47626</v>
      </c>
      <c r="E669" s="42" t="s">
        <v>30</v>
      </c>
    </row>
    <row r="670" spans="2:5" ht="18" customHeight="1" x14ac:dyDescent="0.25">
      <c r="B670" s="40">
        <v>47635.26458333333</v>
      </c>
      <c r="C670" s="40">
        <f>Tabela_Dados_Lua[[#This Row],[Data/Hora (UTC)*]]-7/24</f>
        <v>47634.972916666666</v>
      </c>
      <c r="D670" s="29">
        <f>INT(Tabela_Dados_Lua[[#This Row],[Hora Ajustada1]])</f>
        <v>47634</v>
      </c>
      <c r="E670" s="42" t="s">
        <v>31</v>
      </c>
    </row>
    <row r="671" spans="2:5" ht="18" customHeight="1" x14ac:dyDescent="0.25">
      <c r="B671" s="40">
        <v>47643.15</v>
      </c>
      <c r="C671" s="40">
        <f>Tabela_Dados_Lua[[#This Row],[Data/Hora (UTC)*]]-7/24</f>
        <v>47642.858333333337</v>
      </c>
      <c r="D671" s="29">
        <f>INT(Tabela_Dados_Lua[[#This Row],[Hora Ajustada1]])</f>
        <v>47642</v>
      </c>
      <c r="E671" s="42" t="s">
        <v>28</v>
      </c>
    </row>
    <row r="672" spans="2:5" ht="18" customHeight="1" x14ac:dyDescent="0.25">
      <c r="B672" s="40">
        <v>47649.77847222222</v>
      </c>
      <c r="C672" s="40">
        <f>Tabela_Dados_Lua[[#This Row],[Data/Hora (UTC)*]]-7/24</f>
        <v>47649.486805555556</v>
      </c>
      <c r="D672" s="29">
        <f>INT(Tabela_Dados_Lua[[#This Row],[Hora Ajustada1]])</f>
        <v>47649</v>
      </c>
      <c r="E672" s="42" t="s">
        <v>29</v>
      </c>
    </row>
    <row r="673" spans="2:5" ht="18" customHeight="1" x14ac:dyDescent="0.25">
      <c r="B673" s="40">
        <v>47656.72152777778</v>
      </c>
      <c r="C673" s="40">
        <f>Tabela_Dados_Lua[[#This Row],[Data/Hora (UTC)*]]-7/24</f>
        <v>47656.429861111115</v>
      </c>
      <c r="D673" s="29">
        <f>INT(Tabela_Dados_Lua[[#This Row],[Hora Ajustada1]])</f>
        <v>47656</v>
      </c>
      <c r="E673" s="42" t="s">
        <v>30</v>
      </c>
    </row>
    <row r="674" spans="2:5" ht="18" customHeight="1" x14ac:dyDescent="0.25">
      <c r="B674" s="40">
        <v>47664.898611111108</v>
      </c>
      <c r="C674" s="40">
        <f>Tabela_Dados_Lua[[#This Row],[Data/Hora (UTC)*]]-7/24</f>
        <v>47664.606944444444</v>
      </c>
      <c r="D674" s="29">
        <f>INT(Tabela_Dados_Lua[[#This Row],[Hora Ajustada1]])</f>
        <v>47664</v>
      </c>
      <c r="E674" s="42" t="s">
        <v>31</v>
      </c>
    </row>
    <row r="675" spans="2:5" ht="18" customHeight="1" x14ac:dyDescent="0.25">
      <c r="B675" s="40">
        <v>47672.459722222222</v>
      </c>
      <c r="C675" s="40">
        <f>Tabela_Dados_Lua[[#This Row],[Data/Hora (UTC)*]]-7/24</f>
        <v>47672.168055555558</v>
      </c>
      <c r="D675" s="29">
        <f>INT(Tabela_Dados_Lua[[#This Row],[Hora Ajustada1]])</f>
        <v>47672</v>
      </c>
      <c r="E675" s="42" t="s">
        <v>28</v>
      </c>
    </row>
    <row r="676" spans="2:5" ht="18" customHeight="1" x14ac:dyDescent="0.25">
      <c r="B676" s="40">
        <v>47679.091666666667</v>
      </c>
      <c r="C676" s="40">
        <f>Tabela_Dados_Lua[[#This Row],[Data/Hora (UTC)*]]-7/24</f>
        <v>47678.8</v>
      </c>
      <c r="D676" s="29">
        <f>INT(Tabela_Dados_Lua[[#This Row],[Hora Ajustada1]])</f>
        <v>47678</v>
      </c>
      <c r="E676" s="42" t="s">
        <v>29</v>
      </c>
    </row>
    <row r="677" spans="2:5" ht="18" customHeight="1" x14ac:dyDescent="0.25">
      <c r="B677" s="40">
        <v>47686.338194444441</v>
      </c>
      <c r="C677" s="40">
        <f>Tabela_Dados_Lua[[#This Row],[Data/Hora (UTC)*]]-7/24</f>
        <v>47686.046527777777</v>
      </c>
      <c r="D677" s="29">
        <f>INT(Tabela_Dados_Lua[[#This Row],[Hora Ajustada1]])</f>
        <v>47686</v>
      </c>
      <c r="E677" s="42" t="s">
        <v>30</v>
      </c>
    </row>
    <row r="678" spans="2:5" ht="18" customHeight="1" x14ac:dyDescent="0.25">
      <c r="B678" s="40">
        <v>47694.46597222222</v>
      </c>
      <c r="C678" s="40">
        <f>Tabela_Dados_Lua[[#This Row],[Data/Hora (UTC)*]]-7/24</f>
        <v>47694.174305555556</v>
      </c>
      <c r="D678" s="29">
        <f>INT(Tabela_Dados_Lua[[#This Row],[Hora Ajustada1]])</f>
        <v>47694</v>
      </c>
      <c r="E678" s="42" t="s">
        <v>31</v>
      </c>
    </row>
    <row r="679" spans="2:5" ht="18" customHeight="1" x14ac:dyDescent="0.25">
      <c r="B679" s="40">
        <v>47701.696527777778</v>
      </c>
      <c r="C679" s="40">
        <f>Tabela_Dados_Lua[[#This Row],[Data/Hora (UTC)*]]-7/24</f>
        <v>47701.404861111114</v>
      </c>
      <c r="D679" s="29">
        <f>INT(Tabela_Dados_Lua[[#This Row],[Hora Ajustada1]])</f>
        <v>47701</v>
      </c>
      <c r="E679" s="42" t="s">
        <v>28</v>
      </c>
    </row>
    <row r="680" spans="2:5" ht="18" customHeight="1" x14ac:dyDescent="0.25">
      <c r="B680" s="40">
        <v>47708.447222222225</v>
      </c>
      <c r="C680" s="40">
        <f>Tabela_Dados_Lua[[#This Row],[Data/Hora (UTC)*]]-7/24</f>
        <v>47708.155555555561</v>
      </c>
      <c r="D680" s="29">
        <f>INT(Tabela_Dados_Lua[[#This Row],[Hora Ajustada1]])</f>
        <v>47708</v>
      </c>
      <c r="E680" s="42" t="s">
        <v>29</v>
      </c>
    </row>
    <row r="681" spans="2:5" ht="18" customHeight="1" x14ac:dyDescent="0.25">
      <c r="B681" s="40">
        <v>47716.052083333336</v>
      </c>
      <c r="C681" s="40">
        <f>Tabela_Dados_Lua[[#This Row],[Data/Hora (UTC)*]]-7/24</f>
        <v>47715.760416666672</v>
      </c>
      <c r="D681" s="29">
        <f>INT(Tabela_Dados_Lua[[#This Row],[Hora Ajustada1]])</f>
        <v>47715</v>
      </c>
      <c r="E681" s="42" t="s">
        <v>30</v>
      </c>
    </row>
    <row r="682" spans="2:5" ht="18" customHeight="1" x14ac:dyDescent="0.25">
      <c r="B682" s="40">
        <v>47723.963194444441</v>
      </c>
      <c r="C682" s="40">
        <f>Tabela_Dados_Lua[[#This Row],[Data/Hora (UTC)*]]-7/24</f>
        <v>47723.671527777777</v>
      </c>
      <c r="D682" s="29">
        <f>INT(Tabela_Dados_Lua[[#This Row],[Hora Ajustada1]])</f>
        <v>47723</v>
      </c>
      <c r="E682" s="42" t="s">
        <v>31</v>
      </c>
    </row>
    <row r="683" spans="2:5" ht="18" customHeight="1" x14ac:dyDescent="0.25">
      <c r="B683" s="40">
        <v>47730.913194444445</v>
      </c>
      <c r="C683" s="40">
        <f>Tabela_Dados_Lua[[#This Row],[Data/Hora (UTC)*]]-7/24</f>
        <v>47730.621527777781</v>
      </c>
      <c r="D683" s="29">
        <f>INT(Tabela_Dados_Lua[[#This Row],[Hora Ajustada1]])</f>
        <v>47730</v>
      </c>
      <c r="E683" s="42" t="s">
        <v>28</v>
      </c>
    </row>
    <row r="684" spans="2:5" ht="18" customHeight="1" x14ac:dyDescent="0.25">
      <c r="B684" s="40">
        <v>47737.887499999997</v>
      </c>
      <c r="C684" s="40">
        <f>Tabela_Dados_Lua[[#This Row],[Data/Hora (UTC)*]]-7/24</f>
        <v>47737.595833333333</v>
      </c>
      <c r="D684" s="29">
        <f>INT(Tabela_Dados_Lua[[#This Row],[Hora Ajustada1]])</f>
        <v>47737</v>
      </c>
      <c r="E684" s="42" t="s">
        <v>29</v>
      </c>
    </row>
    <row r="685" spans="2:5" ht="18" customHeight="1" x14ac:dyDescent="0.25">
      <c r="B685" s="40">
        <v>47745.830555555556</v>
      </c>
      <c r="C685" s="40">
        <f>Tabela_Dados_Lua[[#This Row],[Data/Hora (UTC)*]]-7/24</f>
        <v>47745.538888888892</v>
      </c>
      <c r="D685" s="29">
        <f>INT(Tabela_Dados_Lua[[#This Row],[Hora Ajustada1]])</f>
        <v>47745</v>
      </c>
      <c r="E685" s="42" t="s">
        <v>30</v>
      </c>
    </row>
    <row r="686" spans="2:5" ht="18" customHeight="1" x14ac:dyDescent="0.25">
      <c r="B686" s="40">
        <v>47753.412499999999</v>
      </c>
      <c r="C686" s="40">
        <f>Tabela_Dados_Lua[[#This Row],[Data/Hora (UTC)*]]-7/24</f>
        <v>47753.120833333334</v>
      </c>
      <c r="D686" s="29">
        <f>INT(Tabela_Dados_Lua[[#This Row],[Hora Ajustada1]])</f>
        <v>47753</v>
      </c>
      <c r="E686" s="42" t="s">
        <v>31</v>
      </c>
    </row>
    <row r="687" spans="2:5" ht="18" customHeight="1" x14ac:dyDescent="0.25">
      <c r="B687" s="40">
        <v>47760.163888888892</v>
      </c>
      <c r="C687" s="40">
        <f>Tabela_Dados_Lua[[#This Row],[Data/Hora (UTC)*]]-7/24</f>
        <v>47759.872222222228</v>
      </c>
      <c r="D687" s="29">
        <f>INT(Tabela_Dados_Lua[[#This Row],[Hora Ajustada1]])</f>
        <v>47759</v>
      </c>
      <c r="E687" s="42" t="s">
        <v>28</v>
      </c>
    </row>
    <row r="688" spans="2:5" ht="18" customHeight="1" x14ac:dyDescent="0.25">
      <c r="B688" s="40">
        <v>47767.449305555558</v>
      </c>
      <c r="C688" s="40">
        <f>Tabela_Dados_Lua[[#This Row],[Data/Hora (UTC)*]]-7/24</f>
        <v>47767.157638888893</v>
      </c>
      <c r="D688" s="29">
        <f>INT(Tabela_Dados_Lua[[#This Row],[Hora Ajustada1]])</f>
        <v>47767</v>
      </c>
      <c r="E688" s="42" t="s">
        <v>29</v>
      </c>
    </row>
    <row r="689" spans="2:5" ht="18" customHeight="1" x14ac:dyDescent="0.25">
      <c r="B689" s="40">
        <v>47775.618055555555</v>
      </c>
      <c r="C689" s="40">
        <f>Tabela_Dados_Lua[[#This Row],[Data/Hora (UTC)*]]-7/24</f>
        <v>47775.326388888891</v>
      </c>
      <c r="D689" s="29">
        <f>INT(Tabela_Dados_Lua[[#This Row],[Hora Ajustada1]])</f>
        <v>47775</v>
      </c>
      <c r="E689" s="42" t="s">
        <v>30</v>
      </c>
    </row>
    <row r="690" spans="2:5" ht="18" customHeight="1" x14ac:dyDescent="0.25">
      <c r="B690" s="40">
        <v>47782.845138888886</v>
      </c>
      <c r="C690" s="40">
        <f>Tabela_Dados_Lua[[#This Row],[Data/Hora (UTC)*]]-7/24</f>
        <v>47782.553472222222</v>
      </c>
      <c r="D690" s="29">
        <f>INT(Tabela_Dados_Lua[[#This Row],[Hora Ajustada1]])</f>
        <v>47782</v>
      </c>
      <c r="E690" s="42" t="s">
        <v>31</v>
      </c>
    </row>
    <row r="691" spans="2:5" ht="18" customHeight="1" x14ac:dyDescent="0.25">
      <c r="B691" s="40">
        <v>47789.49722222222</v>
      </c>
      <c r="C691" s="40">
        <f>Tabela_Dados_Lua[[#This Row],[Data/Hora (UTC)*]]-7/24</f>
        <v>47789.205555555556</v>
      </c>
      <c r="D691" s="29">
        <f>INT(Tabela_Dados_Lua[[#This Row],[Hora Ajustada1]])</f>
        <v>47789</v>
      </c>
      <c r="E691" s="42" t="s">
        <v>28</v>
      </c>
    </row>
    <row r="692" spans="2:5" ht="18" customHeight="1" x14ac:dyDescent="0.25">
      <c r="B692" s="40">
        <v>47797.145833333336</v>
      </c>
      <c r="C692" s="40">
        <f>Tabela_Dados_Lua[[#This Row],[Data/Hora (UTC)*]]-7/24</f>
        <v>47796.854166666672</v>
      </c>
      <c r="D692" s="29">
        <f>INT(Tabela_Dados_Lua[[#This Row],[Hora Ajustada1]])</f>
        <v>47796</v>
      </c>
      <c r="E692" s="42" t="s">
        <v>29</v>
      </c>
    </row>
    <row r="693" spans="2:5" ht="18" customHeight="1" x14ac:dyDescent="0.25">
      <c r="B693" s="40">
        <v>47805.355555555558</v>
      </c>
      <c r="C693" s="40">
        <f>Tabela_Dados_Lua[[#This Row],[Data/Hora (UTC)*]]-7/24</f>
        <v>47805.063888888893</v>
      </c>
      <c r="D693" s="29">
        <f>INT(Tabela_Dados_Lua[[#This Row],[Hora Ajustada1]])</f>
        <v>47805</v>
      </c>
      <c r="E693" s="42" t="s">
        <v>30</v>
      </c>
    </row>
    <row r="694" spans="2:5" ht="18" customHeight="1" x14ac:dyDescent="0.25">
      <c r="B694" s="40">
        <v>47812.281944444447</v>
      </c>
      <c r="C694" s="40">
        <f>Tabela_Dados_Lua[[#This Row],[Data/Hora (UTC)*]]-7/24</f>
        <v>47811.990277777782</v>
      </c>
      <c r="D694" s="29">
        <f>INT(Tabela_Dados_Lua[[#This Row],[Hora Ajustada1]])</f>
        <v>47811</v>
      </c>
      <c r="E694" s="42" t="s">
        <v>31</v>
      </c>
    </row>
    <row r="695" spans="2:5" ht="18" customHeight="1" x14ac:dyDescent="0.25">
      <c r="B695" s="40">
        <v>47818.956250000003</v>
      </c>
      <c r="C695" s="40">
        <f>Tabela_Dados_Lua[[#This Row],[Data/Hora (UTC)*]]-7/24</f>
        <v>47818.664583333339</v>
      </c>
      <c r="D695" s="29">
        <f>INT(Tabela_Dados_Lua[[#This Row],[Hora Ajustada1]])</f>
        <v>47818</v>
      </c>
      <c r="E695" s="42" t="s">
        <v>28</v>
      </c>
    </row>
    <row r="696" spans="2:5" ht="18" customHeight="1" x14ac:dyDescent="0.25">
      <c r="B696" s="40">
        <v>47826.944444444445</v>
      </c>
      <c r="C696" s="40">
        <f>Tabela_Dados_Lua[[#This Row],[Data/Hora (UTC)*]]-7/24</f>
        <v>47826.652777777781</v>
      </c>
      <c r="D696" s="29">
        <f>INT(Tabela_Dados_Lua[[#This Row],[Hora Ajustada1]])</f>
        <v>47826</v>
      </c>
      <c r="E696" s="42" t="s">
        <v>29</v>
      </c>
    </row>
    <row r="697" spans="2:5" ht="18" customHeight="1" x14ac:dyDescent="0.25">
      <c r="B697" s="40">
        <v>47835.000694444447</v>
      </c>
      <c r="C697" s="40">
        <f>Tabela_Dados_Lua[[#This Row],[Data/Hora (UTC)*]]-7/24</f>
        <v>47834.709027777782</v>
      </c>
      <c r="D697" s="29">
        <f>INT(Tabela_Dados_Lua[[#This Row],[Hora Ajustada1]])</f>
        <v>47834</v>
      </c>
      <c r="E697" s="42" t="s">
        <v>30</v>
      </c>
    </row>
    <row r="698" spans="2:5" ht="18" customHeight="1" x14ac:dyDescent="0.25">
      <c r="B698" s="40">
        <v>47841.730555555558</v>
      </c>
      <c r="C698" s="40">
        <f>Tabela_Dados_Lua[[#This Row],[Data/Hora (UTC)*]]-7/24</f>
        <v>47841.438888888893</v>
      </c>
      <c r="D698" s="29">
        <f>INT(Tabela_Dados_Lua[[#This Row],[Hora Ajustada1]])</f>
        <v>47841</v>
      </c>
      <c r="E698" s="42" t="s">
        <v>31</v>
      </c>
    </row>
    <row r="699" spans="2:5" ht="18" customHeight="1" x14ac:dyDescent="0.25">
      <c r="B699" s="40">
        <v>47848.566666666666</v>
      </c>
      <c r="C699" s="40">
        <f>Tabela_Dados_Lua[[#This Row],[Data/Hora (UTC)*]]-7/24</f>
        <v>47848.275000000001</v>
      </c>
      <c r="D699" s="29">
        <f>INT(Tabela_Dados_Lua[[#This Row],[Hora Ajustada1]])</f>
        <v>47848</v>
      </c>
      <c r="E699" s="42" t="s">
        <v>28</v>
      </c>
    </row>
    <row r="700" spans="2:5" ht="18" customHeight="1" x14ac:dyDescent="0.25">
      <c r="D700" s="29"/>
    </row>
    <row r="701" spans="2:5" ht="18" customHeight="1" x14ac:dyDescent="0.25">
      <c r="D701" s="29"/>
    </row>
    <row r="702" spans="2:5" ht="18" customHeight="1" x14ac:dyDescent="0.25">
      <c r="B702" s="7"/>
      <c r="D702" s="29"/>
    </row>
  </sheetData>
  <dataValidations count="1">
    <dataValidation allowBlank="1" showInputMessage="1" showErrorMessage="1" prompt="Esta guia mostra os dados das fases técnicas da lua https://aa.usno.navy.mil/data/docs/MoonPhase.php" sqref="A1" xr:uid="{00000000-0002-0000-0E00-000000000000}"/>
  </dataValidations>
  <pageMargins left="0.75" right="0.75" top="0.75" bottom="0.75" header="0.3" footer="0.3"/>
  <pageSetup paperSize="9" orientation="portrait" r:id="rId1"/>
  <rowBreaks count="17" manualBreakCount="17">
    <brk id="38" max="16383" man="1"/>
    <brk id="77" max="16383" man="1"/>
    <brk id="116" max="16383" man="1"/>
    <brk id="155" max="16383" man="1"/>
    <brk id="194" max="16383" man="1"/>
    <brk id="233" max="16383" man="1"/>
    <brk id="272" max="16383" man="1"/>
    <brk id="311" max="16383" man="1"/>
    <brk id="350" max="16383" man="1"/>
    <brk id="389" max="16383" man="1"/>
    <brk id="428" max="16383" man="1"/>
    <brk id="467" max="16383" man="1"/>
    <brk id="506" max="16383" man="1"/>
    <brk id="545" max="16383" man="1"/>
    <brk id="584" max="16383" man="1"/>
    <brk id="623" max="16383" man="1"/>
    <brk id="662" max="16383" man="1"/>
  </rowBreaks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TCalendar1">
    <pageSetUpPr autoPageBreaks="0"/>
  </sheetPr>
  <dimension ref="A1:AC40"/>
  <sheetViews>
    <sheetView showGridLines="0" showRowColHeaders="0" zoomScaleNormal="100" workbookViewId="0">
      <selection activeCell="K7" sqref="K7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2017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>
        <f>IF(DAY(JanDom1)=1,"",IF(AND(YEAR(JanDom1+1)=AnoCalendário,MONTH(JanDom1+1)=1),JanDom1+1,""))</f>
        <v>42736</v>
      </c>
      <c r="C8" s="32">
        <f>IF(DAY(JanDom1)=1,"",IF(AND(YEAR(JanDom1+2)=AnoCalendário,MONTH(JanDom1+2)=1),JanDom1+2,""))</f>
        <v>42737</v>
      </c>
      <c r="D8" s="32">
        <f>IF(DAY(JanDom1)=1,"",IF(AND(YEAR(JanDom1+3)=AnoCalendário,MONTH(JanDom1+3)=1),JanDom1+3,""))</f>
        <v>42738</v>
      </c>
      <c r="E8" s="32">
        <f>IF(DAY(JanDom1)=1,"",IF(AND(YEAR(JanDom1+4)=AnoCalendário,MONTH(JanDom1+4)=1),JanDom1+4,""))</f>
        <v>42739</v>
      </c>
      <c r="F8" s="32">
        <f>IF(DAY(JanDom1)=1,"",IF(AND(YEAR(JanDom1+5)=AnoCalendário,MONTH(JanDom1+5)=1),JanDom1+5,""))</f>
        <v>42740</v>
      </c>
      <c r="G8" s="32">
        <f>IF(DAY(JanDom1)=1,"",IF(AND(YEAR(JanDom1+6)=AnoCalendário,MONTH(JanDom1+6)=1),JanDom1+6,""))</f>
        <v>42741</v>
      </c>
      <c r="H8" s="32">
        <f>IF(DAY(JanDom1)=1,IF(AND(YEAR(JanDom1)=AnoCalendário,MONTH(JanDom1)=1),JanDom1,""),IF(AND(YEAR(JanDom1+7)=AnoCalendário,MONTH(JanDom1+7)=1),JanDom1+7,""))</f>
        <v>42742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>
        <f>IF(DAY(FevDom1)=1,"",IF(AND(YEAR(FevDom1+4)=AnoCalendário,MONTH(FevDom1+4)=2),FevDom1+4,""))</f>
        <v>42767</v>
      </c>
      <c r="N8" s="32">
        <f>IF(DAY(FevDom1)=1,"",IF(AND(YEAR(FevDom1+5)=AnoCalendário,MONTH(FevDom1+5)=2),FevDom1+5,""))</f>
        <v>42768</v>
      </c>
      <c r="O8" s="32">
        <f>IF(DAY(FevDom1)=1,"",IF(AND(YEAR(FevDom1+6)=AnoCalendário,MONTH(FevDom1+6)=2),FevDom1+6,""))</f>
        <v>42769</v>
      </c>
      <c r="P8" s="32">
        <f>IF(DAY(FevDom1)=1,IF(AND(YEAR(FevDom1)=AnoCalendário,MONTH(FevDom1)=2),FevDom1,""),IF(AND(YEAR(FevDom1+7)=AnoCalendário,MONTH(FevDom1+7)=2),FevDom1+7,""))</f>
        <v>42770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>
        <f>IF(DAY(MarDom1)=1,"",IF(AND(YEAR(MarDom1+4)=AnoCalendário,MONTH(MarDom1+4)=3),MarDom1+4,""))</f>
        <v>42795</v>
      </c>
      <c r="V8" s="32">
        <f>IF(DAY(MarDom1)=1,"",IF(AND(YEAR(MarDom1+5)=AnoCalendário,MONTH(MarDom1+5)=3),MarDom1+5,""))</f>
        <v>42796</v>
      </c>
      <c r="W8" s="32">
        <f>IF(DAY(MarDom1)=1,"",IF(AND(YEAR(MarDom1+6)=AnoCalendário,MONTH(MarDom1+6)=3),MarDom1+6,""))</f>
        <v>42797</v>
      </c>
      <c r="X8" s="32">
        <f>IF(DAY(MarDom1)=1,IF(AND(YEAR(MarDom1)=AnoCalendário,MONTH(MarDom1)=3),MarDom1,""),IF(AND(YEAR(MarDom1+7)=AnoCalendário,MONTH(MarDom1+7)=3),MarDom1+7,""))</f>
        <v>42798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42743</v>
      </c>
      <c r="C9" s="32">
        <f>IF(DAY(JanDom1)=1,IF(AND(YEAR(JanDom1+2)=AnoCalendário,MONTH(JanDom1+2)=1),JanDom1+2,""),IF(AND(YEAR(JanDom1+9)=AnoCalendário,MONTH(JanDom1+9)=1),JanDom1+9,""))</f>
        <v>42744</v>
      </c>
      <c r="D9" s="32">
        <f>IF(DAY(JanDom1)=1,IF(AND(YEAR(JanDom1+3)=AnoCalendário,MONTH(JanDom1+3)=1),JanDom1+3,""),IF(AND(YEAR(JanDom1+10)=AnoCalendário,MONTH(JanDom1+10)=1),JanDom1+10,""))</f>
        <v>42745</v>
      </c>
      <c r="E9" s="32">
        <f>IF(DAY(JanDom1)=1,IF(AND(YEAR(JanDom1+4)=AnoCalendário,MONTH(JanDom1+4)=1),JanDom1+4,""),IF(AND(YEAR(JanDom1+11)=AnoCalendário,MONTH(JanDom1+11)=1),JanDom1+11,""))</f>
        <v>42746</v>
      </c>
      <c r="F9" s="32">
        <f>IF(DAY(JanDom1)=1,IF(AND(YEAR(JanDom1+5)=AnoCalendário,MONTH(JanDom1+5)=1),JanDom1+5,""),IF(AND(YEAR(JanDom1+12)=AnoCalendário,MONTH(JanDom1+12)=1),JanDom1+12,""))</f>
        <v>42747</v>
      </c>
      <c r="G9" s="32">
        <f>IF(DAY(JanDom1)=1,IF(AND(YEAR(JanDom1+6)=AnoCalendário,MONTH(JanDom1+6)=1),JanDom1+6,""),IF(AND(YEAR(JanDom1+13)=AnoCalendário,MONTH(JanDom1+13)=1),JanDom1+13,""))</f>
        <v>42748</v>
      </c>
      <c r="H9" s="32">
        <f>IF(DAY(JanDom1)=1,IF(AND(YEAR(JanDom1+7)=AnoCalendário,MONTH(JanDom1+7)=1),JanDom1+7,""),IF(AND(YEAR(JanDom1+14)=AnoCalendário,MONTH(JanDom1+14)=1),JanDom1+14,""))</f>
        <v>42749</v>
      </c>
      <c r="I9" s="28"/>
      <c r="J9" s="32">
        <f>IF(DAY(FevDom1)=1,IF(AND(YEAR(FevDom1+1)=AnoCalendário,MONTH(FevDom1+1)=2),FevDom1+1,""),IF(AND(YEAR(FevDom1+8)=AnoCalendário,MONTH(FevDom1+8)=2),FevDom1+8,""))</f>
        <v>42771</v>
      </c>
      <c r="K9" s="32">
        <f>IF(DAY(FevDom1)=1,IF(AND(YEAR(FevDom1+2)=AnoCalendário,MONTH(FevDom1+2)=2),FevDom1+2,""),IF(AND(YEAR(FevDom1+9)=AnoCalendário,MONTH(FevDom1+9)=2),FevDom1+9,""))</f>
        <v>42772</v>
      </c>
      <c r="L9" s="32">
        <f>IF(DAY(FevDom1)=1,IF(AND(YEAR(FevDom1+3)=AnoCalendário,MONTH(FevDom1+3)=2),FevDom1+3,""),IF(AND(YEAR(FevDom1+10)=AnoCalendário,MONTH(FevDom1+10)=2),FevDom1+10,""))</f>
        <v>42773</v>
      </c>
      <c r="M9" s="32">
        <f>IF(DAY(FevDom1)=1,IF(AND(YEAR(FevDom1+4)=AnoCalendário,MONTH(FevDom1+4)=2),FevDom1+4,""),IF(AND(YEAR(FevDom1+11)=AnoCalendário,MONTH(FevDom1+11)=2),FevDom1+11,""))</f>
        <v>42774</v>
      </c>
      <c r="N9" s="32">
        <f>IF(DAY(FevDom1)=1,IF(AND(YEAR(FevDom1+5)=AnoCalendário,MONTH(FevDom1+5)=2),FevDom1+5,""),IF(AND(YEAR(FevDom1+12)=AnoCalendário,MONTH(FevDom1+12)=2),FevDom1+12,""))</f>
        <v>42775</v>
      </c>
      <c r="O9" s="32">
        <f>IF(DAY(FevDom1)=1,IF(AND(YEAR(FevDom1+6)=AnoCalendário,MONTH(FevDom1+6)=2),FevDom1+6,""),IF(AND(YEAR(FevDom1+13)=AnoCalendário,MONTH(FevDom1+13)=2),FevDom1+13,""))</f>
        <v>42776</v>
      </c>
      <c r="P9" s="32">
        <f>IF(DAY(FevDom1)=1,IF(AND(YEAR(FevDom1+7)=AnoCalendário,MONTH(FevDom1+7)=2),FevDom1+7,""),IF(AND(YEAR(FevDom1+14)=AnoCalendário,MONTH(FevDom1+14)=2),FevDom1+14,""))</f>
        <v>42777</v>
      </c>
      <c r="Q9" s="28"/>
      <c r="R9" s="32">
        <f>IF(DAY(MarDom1)=1,IF(AND(YEAR(MarDom1+1)=AnoCalendário,MONTH(MarDom1+1)=3),MarDom1+1,""),IF(AND(YEAR(MarDom1+8)=AnoCalendário,MONTH(MarDom1+8)=3),MarDom1+8,""))</f>
        <v>42799</v>
      </c>
      <c r="S9" s="32">
        <f>IF(DAY(MarDom1)=1,IF(AND(YEAR(MarDom1+2)=AnoCalendário,MONTH(MarDom1+2)=3),MarDom1+2,""),IF(AND(YEAR(MarDom1+9)=AnoCalendário,MONTH(MarDom1+9)=3),MarDom1+9,""))</f>
        <v>42800</v>
      </c>
      <c r="T9" s="32">
        <f>IF(DAY(MarDom1)=1,IF(AND(YEAR(MarDom1+3)=AnoCalendário,MONTH(MarDom1+3)=3),MarDom1+3,""),IF(AND(YEAR(MarDom1+10)=AnoCalendário,MONTH(MarDom1+10)=3),MarDom1+10,""))</f>
        <v>42801</v>
      </c>
      <c r="U9" s="32">
        <f>IF(DAY(MarDom1)=1,IF(AND(YEAR(MarDom1+4)=AnoCalendário,MONTH(MarDom1+4)=3),MarDom1+4,""),IF(AND(YEAR(MarDom1+11)=AnoCalendário,MONTH(MarDom1+11)=3),MarDom1+11,""))</f>
        <v>42802</v>
      </c>
      <c r="V9" s="32">
        <f>IF(DAY(MarDom1)=1,IF(AND(YEAR(MarDom1+5)=AnoCalendário,MONTH(MarDom1+5)=3),MarDom1+5,""),IF(AND(YEAR(MarDom1+12)=AnoCalendário,MONTH(MarDom1+12)=3),MarDom1+12,""))</f>
        <v>42803</v>
      </c>
      <c r="W9" s="32">
        <f>IF(DAY(MarDom1)=1,IF(AND(YEAR(MarDom1+6)=AnoCalendário,MONTH(MarDom1+6)=3),MarDom1+6,""),IF(AND(YEAR(MarDom1+13)=AnoCalendário,MONTH(MarDom1+13)=3),MarDom1+13,""))</f>
        <v>42804</v>
      </c>
      <c r="X9" s="32">
        <f>IF(DAY(MarDom1)=1,IF(AND(YEAR(MarDom1+7)=AnoCalendário,MONTH(MarDom1+7)=3),MarDom1+7,""),IF(AND(YEAR(MarDom1+14)=AnoCalendário,MONTH(MarDom1+14)=3),MarDom1+14,""))</f>
        <v>42805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42750</v>
      </c>
      <c r="C10" s="32">
        <f>IF(DAY(JanDom1)=1,IF(AND(YEAR(JanDom1+9)=AnoCalendário,MONTH(JanDom1+9)=1),JanDom1+9,""),IF(AND(YEAR(JanDom1+16)=AnoCalendário,MONTH(JanDom1+16)=1),JanDom1+16,""))</f>
        <v>42751</v>
      </c>
      <c r="D10" s="32">
        <f>IF(DAY(JanDom1)=1,IF(AND(YEAR(JanDom1+10)=AnoCalendário,MONTH(JanDom1+10)=1),JanDom1+10,""),IF(AND(YEAR(JanDom1+17)=AnoCalendário,MONTH(JanDom1+17)=1),JanDom1+17,""))</f>
        <v>42752</v>
      </c>
      <c r="E10" s="32">
        <f>IF(DAY(JanDom1)=1,IF(AND(YEAR(JanDom1+11)=AnoCalendário,MONTH(JanDom1+11)=1),JanDom1+11,""),IF(AND(YEAR(JanDom1+18)=AnoCalendário,MONTH(JanDom1+18)=1),JanDom1+18,""))</f>
        <v>42753</v>
      </c>
      <c r="F10" s="32">
        <f>IF(DAY(JanDom1)=1,IF(AND(YEAR(JanDom1+12)=AnoCalendário,MONTH(JanDom1+12)=1),JanDom1+12,""),IF(AND(YEAR(JanDom1+19)=AnoCalendário,MONTH(JanDom1+19)=1),JanDom1+19,""))</f>
        <v>42754</v>
      </c>
      <c r="G10" s="32">
        <f>IF(DAY(JanDom1)=1,IF(AND(YEAR(JanDom1+13)=AnoCalendário,MONTH(JanDom1+13)=1),JanDom1+13,""),IF(AND(YEAR(JanDom1+20)=AnoCalendário,MONTH(JanDom1+20)=1),JanDom1+20,""))</f>
        <v>42755</v>
      </c>
      <c r="H10" s="32">
        <f>IF(DAY(JanDom1)=1,IF(AND(YEAR(JanDom1+14)=AnoCalendário,MONTH(JanDom1+14)=1),JanDom1+14,""),IF(AND(YEAR(JanDom1+21)=AnoCalendário,MONTH(JanDom1+21)=1),JanDom1+21,""))</f>
        <v>42756</v>
      </c>
      <c r="I10" s="28"/>
      <c r="J10" s="32">
        <f>IF(DAY(FevDom1)=1,IF(AND(YEAR(FevDom1+8)=AnoCalendário,MONTH(FevDom1+8)=2),FevDom1+8,""),IF(AND(YEAR(FevDom1+15)=AnoCalendário,MONTH(FevDom1+15)=2),FevDom1+15,""))</f>
        <v>42778</v>
      </c>
      <c r="K10" s="32">
        <f>IF(DAY(FevDom1)=1,IF(AND(YEAR(FevDom1+9)=AnoCalendário,MONTH(FevDom1+9)=2),FevDom1+9,""),IF(AND(YEAR(FevDom1+16)=AnoCalendário,MONTH(FevDom1+16)=2),FevDom1+16,""))</f>
        <v>42779</v>
      </c>
      <c r="L10" s="32">
        <f>IF(DAY(FevDom1)=1,IF(AND(YEAR(FevDom1+10)=AnoCalendário,MONTH(FevDom1+10)=2),FevDom1+10,""),IF(AND(YEAR(FevDom1+17)=AnoCalendário,MONTH(FevDom1+17)=2),FevDom1+17,""))</f>
        <v>42780</v>
      </c>
      <c r="M10" s="32">
        <f>IF(DAY(FevDom1)=1,IF(AND(YEAR(FevDom1+11)=AnoCalendário,MONTH(FevDom1+11)=2),FevDom1+11,""),IF(AND(YEAR(FevDom1+18)=AnoCalendário,MONTH(FevDom1+18)=2),FevDom1+18,""))</f>
        <v>42781</v>
      </c>
      <c r="N10" s="32">
        <f>IF(DAY(FevDom1)=1,IF(AND(YEAR(FevDom1+12)=AnoCalendário,MONTH(FevDom1+12)=2),FevDom1+12,""),IF(AND(YEAR(FevDom1+19)=AnoCalendário,MONTH(FevDom1+19)=2),FevDom1+19,""))</f>
        <v>42782</v>
      </c>
      <c r="O10" s="32">
        <f>IF(DAY(FevDom1)=1,IF(AND(YEAR(FevDom1+13)=AnoCalendário,MONTH(FevDom1+13)=2),FevDom1+13,""),IF(AND(YEAR(FevDom1+20)=AnoCalendário,MONTH(FevDom1+20)=2),FevDom1+20,""))</f>
        <v>42783</v>
      </c>
      <c r="P10" s="32">
        <f>IF(DAY(FevDom1)=1,IF(AND(YEAR(FevDom1+14)=AnoCalendário,MONTH(FevDom1+14)=2),FevDom1+14,""),IF(AND(YEAR(FevDom1+21)=AnoCalendário,MONTH(FevDom1+21)=2),FevDom1+21,""))</f>
        <v>42784</v>
      </c>
      <c r="Q10" s="28"/>
      <c r="R10" s="32">
        <f>IF(DAY(MarDom1)=1,IF(AND(YEAR(MarDom1+8)=AnoCalendário,MONTH(MarDom1+8)=3),MarDom1+8,""),IF(AND(YEAR(MarDom1+15)=AnoCalendário,MONTH(MarDom1+15)=3),MarDom1+15,""))</f>
        <v>42806</v>
      </c>
      <c r="S10" s="32">
        <f>IF(DAY(MarDom1)=1,IF(AND(YEAR(MarDom1+9)=AnoCalendário,MONTH(MarDom1+9)=3),MarDom1+9,""),IF(AND(YEAR(MarDom1+16)=AnoCalendário,MONTH(MarDom1+16)=3),MarDom1+16,""))</f>
        <v>42807</v>
      </c>
      <c r="T10" s="32">
        <f>IF(DAY(MarDom1)=1,IF(AND(YEAR(MarDom1+10)=AnoCalendário,MONTH(MarDom1+10)=3),MarDom1+10,""),IF(AND(YEAR(MarDom1+17)=AnoCalendário,MONTH(MarDom1+17)=3),MarDom1+17,""))</f>
        <v>42808</v>
      </c>
      <c r="U10" s="32">
        <f>IF(DAY(MarDom1)=1,IF(AND(YEAR(MarDom1+11)=AnoCalendário,MONTH(MarDom1+11)=3),MarDom1+11,""),IF(AND(YEAR(MarDom1+18)=AnoCalendário,MONTH(MarDom1+18)=3),MarDom1+18,""))</f>
        <v>42809</v>
      </c>
      <c r="V10" s="32">
        <f>IF(DAY(MarDom1)=1,IF(AND(YEAR(MarDom1+12)=AnoCalendário,MONTH(MarDom1+12)=3),MarDom1+12,""),IF(AND(YEAR(MarDom1+19)=AnoCalendário,MONTH(MarDom1+19)=3),MarDom1+19,""))</f>
        <v>42810</v>
      </c>
      <c r="W10" s="32">
        <f>IF(DAY(MarDom1)=1,IF(AND(YEAR(MarDom1+13)=AnoCalendário,MONTH(MarDom1+13)=3),MarDom1+13,""),IF(AND(YEAR(MarDom1+20)=AnoCalendário,MONTH(MarDom1+20)=3),MarDom1+20,""))</f>
        <v>42811</v>
      </c>
      <c r="X10" s="32">
        <f>IF(DAY(MarDom1)=1,IF(AND(YEAR(MarDom1+14)=AnoCalendário,MONTH(MarDom1+14)=3),MarDom1+14,""),IF(AND(YEAR(MarDom1+21)=AnoCalendário,MONTH(MarDom1+21)=3),MarDom1+21,""))</f>
        <v>42812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42757</v>
      </c>
      <c r="C11" s="32">
        <f>IF(DAY(JanDom1)=1,IF(AND(YEAR(JanDom1+16)=AnoCalendário,MONTH(JanDom1+16)=1),JanDom1+16,""),IF(AND(YEAR(JanDom1+23)=AnoCalendário,MONTH(JanDom1+23)=1),JanDom1+23,""))</f>
        <v>42758</v>
      </c>
      <c r="D11" s="32">
        <f>IF(DAY(JanDom1)=1,IF(AND(YEAR(JanDom1+17)=AnoCalendário,MONTH(JanDom1+17)=1),JanDom1+17,""),IF(AND(YEAR(JanDom1+24)=AnoCalendário,MONTH(JanDom1+24)=1),JanDom1+24,""))</f>
        <v>42759</v>
      </c>
      <c r="E11" s="32">
        <f>IF(DAY(JanDom1)=1,IF(AND(YEAR(JanDom1+18)=AnoCalendário,MONTH(JanDom1+18)=1),JanDom1+18,""),IF(AND(YEAR(JanDom1+25)=AnoCalendário,MONTH(JanDom1+25)=1),JanDom1+25,""))</f>
        <v>42760</v>
      </c>
      <c r="F11" s="32">
        <f>IF(DAY(JanDom1)=1,IF(AND(YEAR(JanDom1+19)=AnoCalendário,MONTH(JanDom1+19)=1),JanDom1+19,""),IF(AND(YEAR(JanDom1+26)=AnoCalendário,MONTH(JanDom1+26)=1),JanDom1+26,""))</f>
        <v>42761</v>
      </c>
      <c r="G11" s="32">
        <f>IF(DAY(JanDom1)=1,IF(AND(YEAR(JanDom1+20)=AnoCalendário,MONTH(JanDom1+20)=1),JanDom1+20,""),IF(AND(YEAR(JanDom1+27)=AnoCalendário,MONTH(JanDom1+27)=1),JanDom1+27,""))</f>
        <v>42762</v>
      </c>
      <c r="H11" s="32">
        <f>IF(DAY(JanDom1)=1,IF(AND(YEAR(JanDom1+21)=AnoCalendário,MONTH(JanDom1+21)=1),JanDom1+21,""),IF(AND(YEAR(JanDom1+28)=AnoCalendário,MONTH(JanDom1+28)=1),JanDom1+28,""))</f>
        <v>42763</v>
      </c>
      <c r="I11" s="28"/>
      <c r="J11" s="32">
        <f>IF(DAY(FevDom1)=1,IF(AND(YEAR(FevDom1+15)=AnoCalendário,MONTH(FevDom1+15)=2),FevDom1+15,""),IF(AND(YEAR(FevDom1+22)=AnoCalendário,MONTH(FevDom1+22)=2),FevDom1+22,""))</f>
        <v>42785</v>
      </c>
      <c r="K11" s="32">
        <f>IF(DAY(FevDom1)=1,IF(AND(YEAR(FevDom1+16)=AnoCalendário,MONTH(FevDom1+16)=2),FevDom1+16,""),IF(AND(YEAR(FevDom1+23)=AnoCalendário,MONTH(FevDom1+23)=2),FevDom1+23,""))</f>
        <v>42786</v>
      </c>
      <c r="L11" s="32">
        <f>IF(DAY(FevDom1)=1,IF(AND(YEAR(FevDom1+17)=AnoCalendário,MONTH(FevDom1+17)=2),FevDom1+17,""),IF(AND(YEAR(FevDom1+24)=AnoCalendário,MONTH(FevDom1+24)=2),FevDom1+24,""))</f>
        <v>42787</v>
      </c>
      <c r="M11" s="32">
        <f>IF(DAY(FevDom1)=1,IF(AND(YEAR(FevDom1+18)=AnoCalendário,MONTH(FevDom1+18)=2),FevDom1+18,""),IF(AND(YEAR(FevDom1+25)=AnoCalendário,MONTH(FevDom1+25)=2),FevDom1+25,""))</f>
        <v>42788</v>
      </c>
      <c r="N11" s="32">
        <f>IF(DAY(FevDom1)=1,IF(AND(YEAR(FevDom1+19)=AnoCalendário,MONTH(FevDom1+19)=2),FevDom1+19,""),IF(AND(YEAR(FevDom1+26)=AnoCalendário,MONTH(FevDom1+26)=2),FevDom1+26,""))</f>
        <v>42789</v>
      </c>
      <c r="O11" s="32">
        <f>IF(DAY(FevDom1)=1,IF(AND(YEAR(FevDom1+20)=AnoCalendário,MONTH(FevDom1+20)=2),FevDom1+20,""),IF(AND(YEAR(FevDom1+27)=AnoCalendário,MONTH(FevDom1+27)=2),FevDom1+27,""))</f>
        <v>42790</v>
      </c>
      <c r="P11" s="32">
        <f>IF(DAY(FevDom1)=1,IF(AND(YEAR(FevDom1+21)=AnoCalendário,MONTH(FevDom1+21)=2),FevDom1+21,""),IF(AND(YEAR(FevDom1+28)=AnoCalendário,MONTH(FevDom1+28)=2),FevDom1+28,""))</f>
        <v>42791</v>
      </c>
      <c r="Q11" s="28"/>
      <c r="R11" s="32">
        <f>IF(DAY(MarDom1)=1,IF(AND(YEAR(MarDom1+15)=AnoCalendário,MONTH(MarDom1+15)=3),MarDom1+15,""),IF(AND(YEAR(MarDom1+22)=AnoCalendário,MONTH(MarDom1+22)=3),MarDom1+22,""))</f>
        <v>42813</v>
      </c>
      <c r="S11" s="32">
        <f>IF(DAY(MarDom1)=1,IF(AND(YEAR(MarDom1+16)=AnoCalendário,MONTH(MarDom1+16)=3),MarDom1+16,""),IF(AND(YEAR(MarDom1+23)=AnoCalendário,MONTH(MarDom1+23)=3),MarDom1+23,""))</f>
        <v>42814</v>
      </c>
      <c r="T11" s="32">
        <f>IF(DAY(MarDom1)=1,IF(AND(YEAR(MarDom1+17)=AnoCalendário,MONTH(MarDom1+17)=3),MarDom1+17,""),IF(AND(YEAR(MarDom1+24)=AnoCalendário,MONTH(MarDom1+24)=3),MarDom1+24,""))</f>
        <v>42815</v>
      </c>
      <c r="U11" s="32">
        <f>IF(DAY(MarDom1)=1,IF(AND(YEAR(MarDom1+18)=AnoCalendário,MONTH(MarDom1+18)=3),MarDom1+18,""),IF(AND(YEAR(MarDom1+25)=AnoCalendário,MONTH(MarDom1+25)=3),MarDom1+25,""))</f>
        <v>42816</v>
      </c>
      <c r="V11" s="32">
        <f>IF(DAY(MarDom1)=1,IF(AND(YEAR(MarDom1+19)=AnoCalendário,MONTH(MarDom1+19)=3),MarDom1+19,""),IF(AND(YEAR(MarDom1+26)=AnoCalendário,MONTH(MarDom1+26)=3),MarDom1+26,""))</f>
        <v>42817</v>
      </c>
      <c r="W11" s="32">
        <f>IF(DAY(MarDom1)=1,IF(AND(YEAR(MarDom1+20)=AnoCalendário,MONTH(MarDom1+20)=3),MarDom1+20,""),IF(AND(YEAR(MarDom1+27)=AnoCalendário,MONTH(MarDom1+27)=3),MarDom1+27,""))</f>
        <v>42818</v>
      </c>
      <c r="X11" s="32">
        <f>IF(DAY(MarDom1)=1,IF(AND(YEAR(MarDom1+21)=AnoCalendário,MONTH(MarDom1+21)=3),MarDom1+21,""),IF(AND(YEAR(MarDom1+28)=AnoCalendário,MONTH(MarDom1+28)=3),MarDom1+28,""))</f>
        <v>42819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42764</v>
      </c>
      <c r="C12" s="32">
        <f>IF(DAY(JanDom1)=1,IF(AND(YEAR(JanDom1+23)=AnoCalendário,MONTH(JanDom1+23)=1),JanDom1+23,""),IF(AND(YEAR(JanDom1+30)=AnoCalendário,MONTH(JanDom1+30)=1),JanDom1+30,""))</f>
        <v>42765</v>
      </c>
      <c r="D12" s="32">
        <f>IF(DAY(JanDom1)=1,IF(AND(YEAR(JanDom1+24)=AnoCalendário,MONTH(JanDom1+24)=1),JanDom1+24,""),IF(AND(YEAR(JanDom1+31)=AnoCalendário,MONTH(JanDom1+31)=1),JanDom1+31,""))</f>
        <v>42766</v>
      </c>
      <c r="E12" s="32" t="str">
        <f>IF(DAY(JanDom1)=1,IF(AND(YEAR(JanDom1+25)=AnoCalendário,MONTH(JanDom1+25)=1),JanDom1+25,""),IF(AND(YEAR(JanDom1+32)=AnoCalendário,MONTH(JanDom1+32)=1),JanDom1+32,""))</f>
        <v/>
      </c>
      <c r="F12" s="32" t="str">
        <f>IF(DAY(JanDom1)=1,IF(AND(YEAR(JanDom1+26)=AnoCalendário,MONTH(JanDom1+26)=1),JanDom1+26,""),IF(AND(YEAR(JanDom1+33)=AnoCalendário,MONTH(JanDom1+33)=1),JanDom1+33,""))</f>
        <v/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42792</v>
      </c>
      <c r="K12" s="32">
        <f>IF(DAY(FevDom1)=1,IF(AND(YEAR(FevDom1+23)=AnoCalendário,MONTH(FevDom1+23)=2),FevDom1+23,""),IF(AND(YEAR(FevDom1+30)=AnoCalendário,MONTH(FevDom1+30)=2),FevDom1+30,""))</f>
        <v>42793</v>
      </c>
      <c r="L12" s="32">
        <f>IF(DAY(FevDom1)=1,IF(AND(YEAR(FevDom1+24)=AnoCalendário,MONTH(FevDom1+24)=2),FevDom1+24,""),IF(AND(YEAR(FevDom1+31)=AnoCalendário,MONTH(FevDom1+31)=2),FevDom1+31,""))</f>
        <v>42794</v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42820</v>
      </c>
      <c r="S12" s="32">
        <f>IF(DAY(MarDom1)=1,IF(AND(YEAR(MarDom1+23)=AnoCalendário,MONTH(MarDom1+23)=3),MarDom1+23,""),IF(AND(YEAR(MarDom1+30)=AnoCalendário,MONTH(MarDom1+30)=3),MarDom1+30,""))</f>
        <v>42821</v>
      </c>
      <c r="T12" s="32">
        <f>IF(DAY(MarDom1)=1,IF(AND(YEAR(MarDom1+24)=AnoCalendário,MONTH(MarDom1+24)=3),MarDom1+24,""),IF(AND(YEAR(MarDom1+31)=AnoCalendário,MONTH(MarDom1+31)=3),MarDom1+31,""))</f>
        <v>42822</v>
      </c>
      <c r="U12" s="32">
        <f>IF(DAY(MarDom1)=1,IF(AND(YEAR(MarDom1+25)=AnoCalendário,MONTH(MarDom1+25)=3),MarDom1+25,""),IF(AND(YEAR(MarDom1+32)=AnoCalendário,MONTH(MarDom1+32)=3),MarDom1+32,""))</f>
        <v>42823</v>
      </c>
      <c r="V12" s="32">
        <f>IF(DAY(MarDom1)=1,IF(AND(YEAR(MarDom1+26)=AnoCalendário,MONTH(MarDom1+26)=3),MarDom1+26,""),IF(AND(YEAR(MarDom1+33)=AnoCalendário,MONTH(MarDom1+33)=3),MarDom1+33,""))</f>
        <v>42824</v>
      </c>
      <c r="W12" s="32">
        <f>IF(DAY(MarDom1)=1,IF(AND(YEAR(MarDom1+27)=AnoCalendário,MONTH(MarDom1+27)=3),MarDom1+27,""),IF(AND(YEAR(MarDom1+34)=AnoCalendário,MONTH(MarDom1+34)=3),MarDom1+34,""))</f>
        <v>42825</v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 t="str">
        <f>IF(DAY(AbrDom1)=1,"",IF(AND(YEAR(AbrDom1+5)=AnoCalendário,MONTH(AbrDom1+5)=4),AbrDom1+5,""))</f>
        <v/>
      </c>
      <c r="G17" s="32" t="str">
        <f>IF(DAY(AbrDom1)=1,"",IF(AND(YEAR(AbrDom1+6)=AnoCalendário,MONTH(AbrDom1+6)=4),AbrDom1+6,""))</f>
        <v/>
      </c>
      <c r="H17" s="34">
        <f>IF(DAY(AbrDom1)=1,IF(AND(YEAR(AbrDom1)=AnoCalendário,MONTH(AbrDom1)=4),AbrDom1,""),IF(AND(YEAR(AbrDom1+7)=AnoCalendário,MONTH(AbrDom1+7)=4),AbrDom1+7,""))</f>
        <v>42826</v>
      </c>
      <c r="I17" s="28"/>
      <c r="J17" s="33" t="str">
        <f>IF(DAY(MaiDom1)=1,"",IF(AND(YEAR(MaiDom1+1)=AnoCalendário,MONTH(MaiDom1+1)=5),MaiDom1+1,""))</f>
        <v/>
      </c>
      <c r="K17" s="32">
        <f>IF(DAY(MaiDom1)=1,"",IF(AND(YEAR(MaiDom1+2)=AnoCalendário,MONTH(MaiDom1+2)=5),MaiDom1+2,""))</f>
        <v>42856</v>
      </c>
      <c r="L17" s="32">
        <f>IF(DAY(MaiDom1)=1,"",IF(AND(YEAR(MaiDom1+3)=AnoCalendário,MONTH(MaiDom1+3)=5),MaiDom1+3,""))</f>
        <v>42857</v>
      </c>
      <c r="M17" s="32">
        <f>IF(DAY(MaiDom1)=1,"",IF(AND(YEAR(MaiDom1+4)=AnoCalendário,MONTH(MaiDom1+4)=5),MaiDom1+4,""))</f>
        <v>42858</v>
      </c>
      <c r="N17" s="32">
        <f>IF(DAY(MaiDom1)=1,"",IF(AND(YEAR(MaiDom1+5)=AnoCalendário,MONTH(MaiDom1+5)=5),MaiDom1+5,""))</f>
        <v>42859</v>
      </c>
      <c r="O17" s="32">
        <f>IF(DAY(MaiDom1)=1,"",IF(AND(YEAR(MaiDom1+6)=AnoCalendário,MONTH(MaiDom1+6)=5),MaiDom1+6,""))</f>
        <v>42860</v>
      </c>
      <c r="P17" s="34">
        <f>IF(DAY(MaiDom1)=1,IF(AND(YEAR(MaiDom1)=AnoCalendário,MONTH(MaiDom1)=5),MaiDom1,""),IF(AND(YEAR(MaiDom1+7)=AnoCalendário,MONTH(MaiDom1+7)=5),MaiDom1+7,""))</f>
        <v>42861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>
        <f>IF(DAY(JunDom1)=1,"",IF(AND(YEAR(JunDom1+5)=AnoCalendário,MONTH(JunDom1+5)=6),JunDom1+5,""))</f>
        <v>42887</v>
      </c>
      <c r="W17" s="32">
        <f>IF(DAY(JunDom1)=1,"",IF(AND(YEAR(JunDom1+6)=AnoCalendário,MONTH(JunDom1+6)=6),JunDom1+6,""))</f>
        <v>42888</v>
      </c>
      <c r="X17" s="34">
        <f>IF(DAY(JunDom1)=1,IF(AND(YEAR(JunDom1)=AnoCalendário,MONTH(JunDom1)=6),JunDom1,""),IF(AND(YEAR(JunDom1+7)=AnoCalendário,MONTH(JunDom1+7)=6),JunDom1+7,""))</f>
        <v>42889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42827</v>
      </c>
      <c r="C18" s="32">
        <f>IF(DAY(AbrDom1)=1,IF(AND(YEAR(AbrDom1+2)=AnoCalendário,MONTH(AbrDom1+2)=4),AbrDom1+2,""),IF(AND(YEAR(AbrDom1+9)=AnoCalendário,MONTH(AbrDom1+9)=4),AbrDom1+9,""))</f>
        <v>42828</v>
      </c>
      <c r="D18" s="32">
        <f>IF(DAY(AbrDom1)=1,IF(AND(YEAR(AbrDom1+3)=AnoCalendário,MONTH(AbrDom1+3)=4),AbrDom1+3,""),IF(AND(YEAR(AbrDom1+10)=AnoCalendário,MONTH(AbrDom1+10)=4),AbrDom1+10,""))</f>
        <v>42829</v>
      </c>
      <c r="E18" s="32">
        <f>IF(DAY(AbrDom1)=1,IF(AND(YEAR(AbrDom1+4)=AnoCalendário,MONTH(AbrDom1+4)=4),AbrDom1+4,""),IF(AND(YEAR(AbrDom1+11)=AnoCalendário,MONTH(AbrDom1+11)=4),AbrDom1+11,""))</f>
        <v>42830</v>
      </c>
      <c r="F18" s="32">
        <f>IF(DAY(AbrDom1)=1,IF(AND(YEAR(AbrDom1+5)=AnoCalendário,MONTH(AbrDom1+5)=4),AbrDom1+5,""),IF(AND(YEAR(AbrDom1+12)=AnoCalendário,MONTH(AbrDom1+12)=4),AbrDom1+12,""))</f>
        <v>42831</v>
      </c>
      <c r="G18" s="32">
        <f>IF(DAY(AbrDom1)=1,IF(AND(YEAR(AbrDom1+6)=AnoCalendário,MONTH(AbrDom1+6)=4),AbrDom1+6,""),IF(AND(YEAR(AbrDom1+13)=AnoCalendário,MONTH(AbrDom1+13)=4),AbrDom1+13,""))</f>
        <v>42832</v>
      </c>
      <c r="H18" s="34">
        <f>IF(DAY(AbrDom1)=1,IF(AND(YEAR(AbrDom1+7)=AnoCalendário,MONTH(AbrDom1+7)=4),AbrDom1+7,""),IF(AND(YEAR(AbrDom1+14)=AnoCalendário,MONTH(AbrDom1+14)=4),AbrDom1+14,""))</f>
        <v>42833</v>
      </c>
      <c r="I18" s="28"/>
      <c r="J18" s="33">
        <f>IF(DAY(MaiDom1)=1,IF(AND(YEAR(MaiDom1+1)=AnoCalendário,MONTH(MaiDom1+1)=5),MaiDom1+1,""),IF(AND(YEAR(MaiDom1+8)=AnoCalendário,MONTH(MaiDom1+8)=5),MaiDom1+8,""))</f>
        <v>42862</v>
      </c>
      <c r="K18" s="32">
        <f>IF(DAY(MaiDom1)=1,IF(AND(YEAR(MaiDom1+2)=AnoCalendário,MONTH(MaiDom1+2)=5),MaiDom1+2,""),IF(AND(YEAR(MaiDom1+9)=AnoCalendário,MONTH(MaiDom1+9)=5),MaiDom1+9,""))</f>
        <v>42863</v>
      </c>
      <c r="L18" s="32">
        <f>IF(DAY(MaiDom1)=1,IF(AND(YEAR(MaiDom1+3)=AnoCalendário,MONTH(MaiDom1+3)=5),MaiDom1+3,""),IF(AND(YEAR(MaiDom1+10)=AnoCalendário,MONTH(MaiDom1+10)=5),MaiDom1+10,""))</f>
        <v>42864</v>
      </c>
      <c r="M18" s="32">
        <f>IF(DAY(MaiDom1)=1,IF(AND(YEAR(MaiDom1+4)=AnoCalendário,MONTH(MaiDom1+4)=5),MaiDom1+4,""),IF(AND(YEAR(MaiDom1+11)=AnoCalendário,MONTH(MaiDom1+11)=5),MaiDom1+11,""))</f>
        <v>42865</v>
      </c>
      <c r="N18" s="32">
        <f>IF(DAY(MaiDom1)=1,IF(AND(YEAR(MaiDom1+5)=AnoCalendário,MONTH(MaiDom1+5)=5),MaiDom1+5,""),IF(AND(YEAR(MaiDom1+12)=AnoCalendário,MONTH(MaiDom1+12)=5),MaiDom1+12,""))</f>
        <v>42866</v>
      </c>
      <c r="O18" s="32">
        <f>IF(DAY(MaiDom1)=1,IF(AND(YEAR(MaiDom1+6)=AnoCalendário,MONTH(MaiDom1+6)=5),MaiDom1+6,""),IF(AND(YEAR(MaiDom1+13)=AnoCalendário,MONTH(MaiDom1+13)=5),MaiDom1+13,""))</f>
        <v>42867</v>
      </c>
      <c r="P18" s="34">
        <f>IF(DAY(MaiDom1)=1,IF(AND(YEAR(MaiDom1+7)=AnoCalendário,MONTH(MaiDom1+7)=5),MaiDom1+7,""),IF(AND(YEAR(MaiDom1+14)=AnoCalendário,MONTH(MaiDom1+14)=5),MaiDom1+14,""))</f>
        <v>42868</v>
      </c>
      <c r="Q18" s="28"/>
      <c r="R18" s="33">
        <f>IF(DAY(JunDom1)=1,IF(AND(YEAR(JunDom1+1)=AnoCalendário,MONTH(JunDom1+1)=6),JunDom1+1,""),IF(AND(YEAR(JunDom1+8)=AnoCalendário,MONTH(JunDom1+8)=6),JunDom1+8,""))</f>
        <v>42890</v>
      </c>
      <c r="S18" s="32">
        <f>IF(DAY(JunDom1)=1,IF(AND(YEAR(JunDom1+2)=AnoCalendário,MONTH(JunDom1+2)=6),JunDom1+2,""),IF(AND(YEAR(JunDom1+9)=AnoCalendário,MONTH(JunDom1+9)=6),JunDom1+9,""))</f>
        <v>42891</v>
      </c>
      <c r="T18" s="32">
        <f>IF(DAY(JunDom1)=1,IF(AND(YEAR(JunDom1+3)=AnoCalendário,MONTH(JunDom1+3)=6),JunDom1+3,""),IF(AND(YEAR(JunDom1+10)=AnoCalendário,MONTH(JunDom1+10)=6),JunDom1+10,""))</f>
        <v>42892</v>
      </c>
      <c r="U18" s="32">
        <f>IF(DAY(JunDom1)=1,IF(AND(YEAR(JunDom1+4)=AnoCalendário,MONTH(JunDom1+4)=6),JunDom1+4,""),IF(AND(YEAR(JunDom1+11)=AnoCalendário,MONTH(JunDom1+11)=6),JunDom1+11,""))</f>
        <v>42893</v>
      </c>
      <c r="V18" s="32">
        <f>IF(DAY(JunDom1)=1,IF(AND(YEAR(JunDom1+5)=AnoCalendário,MONTH(JunDom1+5)=6),JunDom1+5,""),IF(AND(YEAR(JunDom1+12)=AnoCalendário,MONTH(JunDom1+12)=6),JunDom1+12,""))</f>
        <v>42894</v>
      </c>
      <c r="W18" s="32">
        <f>IF(DAY(JunDom1)=1,IF(AND(YEAR(JunDom1+6)=AnoCalendário,MONTH(JunDom1+6)=6),JunDom1+6,""),IF(AND(YEAR(JunDom1+13)=AnoCalendário,MONTH(JunDom1+13)=6),JunDom1+13,""))</f>
        <v>42895</v>
      </c>
      <c r="X18" s="34">
        <f>IF(DAY(JunDom1)=1,IF(AND(YEAR(JunDom1+7)=AnoCalendário,MONTH(JunDom1+7)=6),JunDom1+7,""),IF(AND(YEAR(JunDom1+14)=AnoCalendário,MONTH(JunDom1+14)=6),JunDom1+14,""))</f>
        <v>42896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42834</v>
      </c>
      <c r="C19" s="32">
        <f>IF(DAY(AbrDom1)=1,IF(AND(YEAR(AbrDom1+9)=AnoCalendário,MONTH(AbrDom1+9)=4),AbrDom1+9,""),IF(AND(YEAR(AbrDom1+16)=AnoCalendário,MONTH(AbrDom1+16)=4),AbrDom1+16,""))</f>
        <v>42835</v>
      </c>
      <c r="D19" s="32">
        <f>IF(DAY(AbrDom1)=1,IF(AND(YEAR(AbrDom1+10)=AnoCalendário,MONTH(AbrDom1+10)=4),AbrDom1+10,""),IF(AND(YEAR(AbrDom1+17)=AnoCalendário,MONTH(AbrDom1+17)=4),AbrDom1+17,""))</f>
        <v>42836</v>
      </c>
      <c r="E19" s="32">
        <f>IF(DAY(AbrDom1)=1,IF(AND(YEAR(AbrDom1+11)=AnoCalendário,MONTH(AbrDom1+11)=4),AbrDom1+11,""),IF(AND(YEAR(AbrDom1+18)=AnoCalendário,MONTH(AbrDom1+18)=4),AbrDom1+18,""))</f>
        <v>42837</v>
      </c>
      <c r="F19" s="32">
        <f>IF(DAY(AbrDom1)=1,IF(AND(YEAR(AbrDom1+12)=AnoCalendário,MONTH(AbrDom1+12)=4),AbrDom1+12,""),IF(AND(YEAR(AbrDom1+19)=AnoCalendário,MONTH(AbrDom1+19)=4),AbrDom1+19,""))</f>
        <v>42838</v>
      </c>
      <c r="G19" s="32">
        <f>IF(DAY(AbrDom1)=1,IF(AND(YEAR(AbrDom1+13)=AnoCalendário,MONTH(AbrDom1+13)=4),AbrDom1+13,""),IF(AND(YEAR(AbrDom1+20)=AnoCalendário,MONTH(AbrDom1+20)=4),AbrDom1+20,""))</f>
        <v>42839</v>
      </c>
      <c r="H19" s="34">
        <f>IF(DAY(AbrDom1)=1,IF(AND(YEAR(AbrDom1+14)=AnoCalendário,MONTH(AbrDom1+14)=4),AbrDom1+14,""),IF(AND(YEAR(AbrDom1+21)=AnoCalendário,MONTH(AbrDom1+21)=4),AbrDom1+21,""))</f>
        <v>42840</v>
      </c>
      <c r="I19" s="28"/>
      <c r="J19" s="33">
        <f>IF(DAY(MaiDom1)=1,IF(AND(YEAR(MaiDom1+8)=AnoCalendário,MONTH(MaiDom1+8)=5),MaiDom1+8,""),IF(AND(YEAR(MaiDom1+15)=AnoCalendário,MONTH(MaiDom1+15)=5),MaiDom1+15,""))</f>
        <v>42869</v>
      </c>
      <c r="K19" s="32">
        <f>IF(DAY(MaiDom1)=1,IF(AND(YEAR(MaiDom1+9)=AnoCalendário,MONTH(MaiDom1+9)=5),MaiDom1+9,""),IF(AND(YEAR(MaiDom1+16)=AnoCalendário,MONTH(MaiDom1+16)=5),MaiDom1+16,""))</f>
        <v>42870</v>
      </c>
      <c r="L19" s="32">
        <f>IF(DAY(MaiDom1)=1,IF(AND(YEAR(MaiDom1+10)=AnoCalendário,MONTH(MaiDom1+10)=5),MaiDom1+10,""),IF(AND(YEAR(MaiDom1+17)=AnoCalendário,MONTH(MaiDom1+17)=5),MaiDom1+17,""))</f>
        <v>42871</v>
      </c>
      <c r="M19" s="32">
        <f>IF(DAY(MaiDom1)=1,IF(AND(YEAR(MaiDom1+11)=AnoCalendário,MONTH(MaiDom1+11)=5),MaiDom1+11,""),IF(AND(YEAR(MaiDom1+18)=AnoCalendário,MONTH(MaiDom1+18)=5),MaiDom1+18,""))</f>
        <v>42872</v>
      </c>
      <c r="N19" s="32">
        <f>IF(DAY(MaiDom1)=1,IF(AND(YEAR(MaiDom1+12)=AnoCalendário,MONTH(MaiDom1+12)=5),MaiDom1+12,""),IF(AND(YEAR(MaiDom1+19)=AnoCalendário,MONTH(MaiDom1+19)=5),MaiDom1+19,""))</f>
        <v>42873</v>
      </c>
      <c r="O19" s="32">
        <f>IF(DAY(MaiDom1)=1,IF(AND(YEAR(MaiDom1+13)=AnoCalendário,MONTH(MaiDom1+13)=5),MaiDom1+13,""),IF(AND(YEAR(MaiDom1+20)=AnoCalendário,MONTH(MaiDom1+20)=5),MaiDom1+20,""))</f>
        <v>42874</v>
      </c>
      <c r="P19" s="34">
        <f>IF(DAY(MaiDom1)=1,IF(AND(YEAR(MaiDom1+14)=AnoCalendário,MONTH(MaiDom1+14)=5),MaiDom1+14,""),IF(AND(YEAR(MaiDom1+21)=AnoCalendário,MONTH(MaiDom1+21)=5),MaiDom1+21,""))</f>
        <v>42875</v>
      </c>
      <c r="Q19" s="28"/>
      <c r="R19" s="33">
        <f>IF(DAY(JunDom1)=1,IF(AND(YEAR(JunDom1+8)=AnoCalendário,MONTH(JunDom1+8)=6),JunDom1+8,""),IF(AND(YEAR(JunDom1+15)=AnoCalendário,MONTH(JunDom1+15)=6),JunDom1+15,""))</f>
        <v>42897</v>
      </c>
      <c r="S19" s="32">
        <f>IF(DAY(JunDom1)=1,IF(AND(YEAR(JunDom1+9)=AnoCalendário,MONTH(JunDom1+9)=6),JunDom1+9,""),IF(AND(YEAR(JunDom1+16)=AnoCalendário,MONTH(JunDom1+16)=6),JunDom1+16,""))</f>
        <v>42898</v>
      </c>
      <c r="T19" s="32">
        <f>IF(DAY(JunDom1)=1,IF(AND(YEAR(JunDom1+10)=AnoCalendário,MONTH(JunDom1+10)=6),JunDom1+10,""),IF(AND(YEAR(JunDom1+17)=AnoCalendário,MONTH(JunDom1+17)=6),JunDom1+17,""))</f>
        <v>42899</v>
      </c>
      <c r="U19" s="32">
        <f>IF(DAY(JunDom1)=1,IF(AND(YEAR(JunDom1+11)=AnoCalendário,MONTH(JunDom1+11)=6),JunDom1+11,""),IF(AND(YEAR(JunDom1+18)=AnoCalendário,MONTH(JunDom1+18)=6),JunDom1+18,""))</f>
        <v>42900</v>
      </c>
      <c r="V19" s="32">
        <f>IF(DAY(JunDom1)=1,IF(AND(YEAR(JunDom1+12)=AnoCalendário,MONTH(JunDom1+12)=6),JunDom1+12,""),IF(AND(YEAR(JunDom1+19)=AnoCalendário,MONTH(JunDom1+19)=6),JunDom1+19,""))</f>
        <v>42901</v>
      </c>
      <c r="W19" s="32">
        <f>IF(DAY(JunDom1)=1,IF(AND(YEAR(JunDom1+13)=AnoCalendário,MONTH(JunDom1+13)=6),JunDom1+13,""),IF(AND(YEAR(JunDom1+20)=AnoCalendário,MONTH(JunDom1+20)=6),JunDom1+20,""))</f>
        <v>42902</v>
      </c>
      <c r="X19" s="34">
        <f>IF(DAY(JunDom1)=1,IF(AND(YEAR(JunDom1+14)=AnoCalendário,MONTH(JunDom1+14)=6),JunDom1+14,""),IF(AND(YEAR(JunDom1+21)=AnoCalendário,MONTH(JunDom1+21)=6),JunDom1+21,""))</f>
        <v>42903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42841</v>
      </c>
      <c r="C20" s="32">
        <f>IF(DAY(AbrDom1)=1,IF(AND(YEAR(AbrDom1+16)=AnoCalendário,MONTH(AbrDom1+16)=4),AbrDom1+16,""),IF(AND(YEAR(AbrDom1+23)=AnoCalendário,MONTH(AbrDom1+23)=4),AbrDom1+23,""))</f>
        <v>42842</v>
      </c>
      <c r="D20" s="32">
        <f>IF(DAY(AbrDom1)=1,IF(AND(YEAR(AbrDom1+17)=AnoCalendário,MONTH(AbrDom1+17)=4),AbrDom1+17,""),IF(AND(YEAR(AbrDom1+24)=AnoCalendário,MONTH(AbrDom1+24)=4),AbrDom1+24,""))</f>
        <v>42843</v>
      </c>
      <c r="E20" s="32">
        <f>IF(DAY(AbrDom1)=1,IF(AND(YEAR(AbrDom1+18)=AnoCalendário,MONTH(AbrDom1+18)=4),AbrDom1+18,""),IF(AND(YEAR(AbrDom1+25)=AnoCalendário,MONTH(AbrDom1+25)=4),AbrDom1+25,""))</f>
        <v>42844</v>
      </c>
      <c r="F20" s="32">
        <f>IF(DAY(AbrDom1)=1,IF(AND(YEAR(AbrDom1+19)=AnoCalendário,MONTH(AbrDom1+19)=4),AbrDom1+19,""),IF(AND(YEAR(AbrDom1+26)=AnoCalendário,MONTH(AbrDom1+26)=4),AbrDom1+26,""))</f>
        <v>42845</v>
      </c>
      <c r="G20" s="32">
        <f>IF(DAY(AbrDom1)=1,IF(AND(YEAR(AbrDom1+20)=AnoCalendário,MONTH(AbrDom1+20)=4),AbrDom1+20,""),IF(AND(YEAR(AbrDom1+27)=AnoCalendário,MONTH(AbrDom1+27)=4),AbrDom1+27,""))</f>
        <v>42846</v>
      </c>
      <c r="H20" s="34">
        <f>IF(DAY(AbrDom1)=1,IF(AND(YEAR(AbrDom1+21)=AnoCalendário,MONTH(AbrDom1+21)=4),AbrDom1+21,""),IF(AND(YEAR(AbrDom1+28)=AnoCalendário,MONTH(AbrDom1+28)=4),AbrDom1+28,""))</f>
        <v>42847</v>
      </c>
      <c r="I20" s="28"/>
      <c r="J20" s="33">
        <f>IF(DAY(MaiDom1)=1,IF(AND(YEAR(MaiDom1+15)=AnoCalendário,MONTH(MaiDom1+15)=5),MaiDom1+15,""),IF(AND(YEAR(MaiDom1+22)=AnoCalendário,MONTH(MaiDom1+22)=5),MaiDom1+22,""))</f>
        <v>42876</v>
      </c>
      <c r="K20" s="32">
        <f>IF(DAY(MaiDom1)=1,IF(AND(YEAR(MaiDom1+16)=AnoCalendário,MONTH(MaiDom1+16)=5),MaiDom1+16,""),IF(AND(YEAR(MaiDom1+23)=AnoCalendário,MONTH(MaiDom1+23)=5),MaiDom1+23,""))</f>
        <v>42877</v>
      </c>
      <c r="L20" s="32">
        <f>IF(DAY(MaiDom1)=1,IF(AND(YEAR(MaiDom1+17)=AnoCalendário,MONTH(MaiDom1+17)=5),MaiDom1+17,""),IF(AND(YEAR(MaiDom1+24)=AnoCalendário,MONTH(MaiDom1+24)=5),MaiDom1+24,""))</f>
        <v>42878</v>
      </c>
      <c r="M20" s="32">
        <f>IF(DAY(MaiDom1)=1,IF(AND(YEAR(MaiDom1+18)=AnoCalendário,MONTH(MaiDom1+18)=5),MaiDom1+18,""),IF(AND(YEAR(MaiDom1+25)=AnoCalendário,MONTH(MaiDom1+25)=5),MaiDom1+25,""))</f>
        <v>42879</v>
      </c>
      <c r="N20" s="32">
        <f>IF(DAY(MaiDom1)=1,IF(AND(YEAR(MaiDom1+19)=AnoCalendário,MONTH(MaiDom1+19)=5),MaiDom1+19,""),IF(AND(YEAR(MaiDom1+26)=AnoCalendário,MONTH(MaiDom1+26)=5),MaiDom1+26,""))</f>
        <v>42880</v>
      </c>
      <c r="O20" s="32">
        <f>IF(DAY(MaiDom1)=1,IF(AND(YEAR(MaiDom1+20)=AnoCalendário,MONTH(MaiDom1+20)=5),MaiDom1+20,""),IF(AND(YEAR(MaiDom1+27)=AnoCalendário,MONTH(MaiDom1+27)=5),MaiDom1+27,""))</f>
        <v>42881</v>
      </c>
      <c r="P20" s="34">
        <f>IF(DAY(MaiDom1)=1,IF(AND(YEAR(MaiDom1+21)=AnoCalendário,MONTH(MaiDom1+21)=5),MaiDom1+21,""),IF(AND(YEAR(MaiDom1+28)=AnoCalendário,MONTH(MaiDom1+28)=5),MaiDom1+28,""))</f>
        <v>42882</v>
      </c>
      <c r="Q20" s="28"/>
      <c r="R20" s="33">
        <f>IF(DAY(JunDom1)=1,IF(AND(YEAR(JunDom1+15)=AnoCalendário,MONTH(JunDom1+15)=6),JunDom1+15,""),IF(AND(YEAR(JunDom1+22)=AnoCalendário,MONTH(JunDom1+22)=6),JunDom1+22,""))</f>
        <v>42904</v>
      </c>
      <c r="S20" s="32">
        <f>IF(DAY(JunDom1)=1,IF(AND(YEAR(JunDom1+16)=AnoCalendário,MONTH(JunDom1+16)=6),JunDom1+16,""),IF(AND(YEAR(JunDom1+23)=AnoCalendário,MONTH(JunDom1+23)=6),JunDom1+23,""))</f>
        <v>42905</v>
      </c>
      <c r="T20" s="32">
        <f>IF(DAY(JunDom1)=1,IF(AND(YEAR(JunDom1+17)=AnoCalendário,MONTH(JunDom1+17)=6),JunDom1+17,""),IF(AND(YEAR(JunDom1+24)=AnoCalendário,MONTH(JunDom1+24)=6),JunDom1+24,""))</f>
        <v>42906</v>
      </c>
      <c r="U20" s="32">
        <f>IF(DAY(JunDom1)=1,IF(AND(YEAR(JunDom1+18)=AnoCalendário,MONTH(JunDom1+18)=6),JunDom1+18,""),IF(AND(YEAR(JunDom1+25)=AnoCalendário,MONTH(JunDom1+25)=6),JunDom1+25,""))</f>
        <v>42907</v>
      </c>
      <c r="V20" s="32">
        <f>IF(DAY(JunDom1)=1,IF(AND(YEAR(JunDom1+19)=AnoCalendário,MONTH(JunDom1+19)=6),JunDom1+19,""),IF(AND(YEAR(JunDom1+26)=AnoCalendário,MONTH(JunDom1+26)=6),JunDom1+26,""))</f>
        <v>42908</v>
      </c>
      <c r="W20" s="32">
        <f>IF(DAY(JunDom1)=1,IF(AND(YEAR(JunDom1+20)=AnoCalendário,MONTH(JunDom1+20)=6),JunDom1+20,""),IF(AND(YEAR(JunDom1+27)=AnoCalendário,MONTH(JunDom1+27)=6),JunDom1+27,""))</f>
        <v>42909</v>
      </c>
      <c r="X20" s="34">
        <f>IF(DAY(JunDom1)=1,IF(AND(YEAR(JunDom1+21)=AnoCalendário,MONTH(JunDom1+21)=6),JunDom1+21,""),IF(AND(YEAR(JunDom1+28)=AnoCalendário,MONTH(JunDom1+28)=6),JunDom1+28,""))</f>
        <v>42910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42848</v>
      </c>
      <c r="C21" s="32">
        <f>IF(DAY(AbrDom1)=1,IF(AND(YEAR(AbrDom1+23)=AnoCalendário,MONTH(AbrDom1+23)=4),AbrDom1+23,""),IF(AND(YEAR(AbrDom1+30)=AnoCalendário,MONTH(AbrDom1+30)=4),AbrDom1+30,""))</f>
        <v>42849</v>
      </c>
      <c r="D21" s="32">
        <f>IF(DAY(AbrDom1)=1,IF(AND(YEAR(AbrDom1+24)=AnoCalendário,MONTH(AbrDom1+24)=4),AbrDom1+24,""),IF(AND(YEAR(AbrDom1+31)=AnoCalendário,MONTH(AbrDom1+31)=4),AbrDom1+31,""))</f>
        <v>42850</v>
      </c>
      <c r="E21" s="32">
        <f>IF(DAY(AbrDom1)=1,IF(AND(YEAR(AbrDom1+25)=AnoCalendário,MONTH(AbrDom1+25)=4),AbrDom1+25,""),IF(AND(YEAR(AbrDom1+32)=AnoCalendário,MONTH(AbrDom1+32)=4),AbrDom1+32,""))</f>
        <v>42851</v>
      </c>
      <c r="F21" s="32">
        <f>IF(DAY(AbrDom1)=1,IF(AND(YEAR(AbrDom1+26)=AnoCalendário,MONTH(AbrDom1+26)=4),AbrDom1+26,""),IF(AND(YEAR(AbrDom1+33)=AnoCalendário,MONTH(AbrDom1+33)=4),AbrDom1+33,""))</f>
        <v>42852</v>
      </c>
      <c r="G21" s="32">
        <f>IF(DAY(AbrDom1)=1,IF(AND(YEAR(AbrDom1+27)=AnoCalendário,MONTH(AbrDom1+27)=4),AbrDom1+27,""),IF(AND(YEAR(AbrDom1+34)=AnoCalendário,MONTH(AbrDom1+34)=4),AbrDom1+34,""))</f>
        <v>42853</v>
      </c>
      <c r="H21" s="34">
        <f>IF(DAY(AbrDom1)=1,IF(AND(YEAR(AbrDom1+28)=AnoCalendário,MONTH(AbrDom1+28)=4),AbrDom1+28,""),IF(AND(YEAR(AbrDom1+35)=AnoCalendário,MONTH(AbrDom1+35)=4),AbrDom1+35,""))</f>
        <v>42854</v>
      </c>
      <c r="I21" s="28"/>
      <c r="J21" s="33">
        <f>IF(DAY(MaiDom1)=1,IF(AND(YEAR(MaiDom1+22)=AnoCalendário,MONTH(MaiDom1+22)=5),MaiDom1+22,""),IF(AND(YEAR(MaiDom1+29)=AnoCalendário,MONTH(MaiDom1+29)=5),MaiDom1+29,""))</f>
        <v>42883</v>
      </c>
      <c r="K21" s="32">
        <f>IF(DAY(MaiDom1)=1,IF(AND(YEAR(MaiDom1+23)=AnoCalendário,MONTH(MaiDom1+23)=5),MaiDom1+23,""),IF(AND(YEAR(MaiDom1+30)=AnoCalendário,MONTH(MaiDom1+30)=5),MaiDom1+30,""))</f>
        <v>42884</v>
      </c>
      <c r="L21" s="32">
        <f>IF(DAY(MaiDom1)=1,IF(AND(YEAR(MaiDom1+24)=AnoCalendário,MONTH(MaiDom1+24)=5),MaiDom1+24,""),IF(AND(YEAR(MaiDom1+31)=AnoCalendário,MONTH(MaiDom1+31)=5),MaiDom1+31,""))</f>
        <v>42885</v>
      </c>
      <c r="M21" s="32">
        <f>IF(DAY(MaiDom1)=1,IF(AND(YEAR(MaiDom1+25)=AnoCalendário,MONTH(MaiDom1+25)=5),MaiDom1+25,""),IF(AND(YEAR(MaiDom1+32)=AnoCalendário,MONTH(MaiDom1+32)=5),MaiDom1+32,""))</f>
        <v>42886</v>
      </c>
      <c r="N21" s="32" t="str">
        <f>IF(DAY(MaiDom1)=1,IF(AND(YEAR(MaiDom1+26)=AnoCalendário,MONTH(MaiDom1+26)=5),MaiDom1+26,""),IF(AND(YEAR(MaiDom1+33)=AnoCalendário,MONTH(MaiDom1+33)=5),MaiDom1+33,""))</f>
        <v/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42911</v>
      </c>
      <c r="S21" s="32">
        <f>IF(DAY(JunDom1)=1,IF(AND(YEAR(JunDom1+23)=AnoCalendário,MONTH(JunDom1+23)=6),JunDom1+23,""),IF(AND(YEAR(JunDom1+30)=AnoCalendário,MONTH(JunDom1+30)=6),JunDom1+30,""))</f>
        <v>42912</v>
      </c>
      <c r="T21" s="32">
        <f>IF(DAY(JunDom1)=1,IF(AND(YEAR(JunDom1+24)=AnoCalendário,MONTH(JunDom1+24)=6),JunDom1+24,""),IF(AND(YEAR(JunDom1+31)=AnoCalendário,MONTH(JunDom1+31)=6),JunDom1+31,""))</f>
        <v>42913</v>
      </c>
      <c r="U21" s="32">
        <f>IF(DAY(JunDom1)=1,IF(AND(YEAR(JunDom1+25)=AnoCalendário,MONTH(JunDom1+25)=6),JunDom1+25,""),IF(AND(YEAR(JunDom1+32)=AnoCalendário,MONTH(JunDom1+32)=6),JunDom1+32,""))</f>
        <v>42914</v>
      </c>
      <c r="V21" s="32">
        <f>IF(DAY(JunDom1)=1,IF(AND(YEAR(JunDom1+26)=AnoCalendário,MONTH(JunDom1+26)=6),JunDom1+26,""),IF(AND(YEAR(JunDom1+33)=AnoCalendário,MONTH(JunDom1+33)=6),JunDom1+33,""))</f>
        <v>42915</v>
      </c>
      <c r="W21" s="32">
        <f>IF(DAY(JunDom1)=1,IF(AND(YEAR(JunDom1+27)=AnoCalendário,MONTH(JunDom1+27)=6),JunDom1+27,""),IF(AND(YEAR(JunDom1+34)=AnoCalendário,MONTH(JunDom1+34)=6),JunDom1+34,""))</f>
        <v>42916</v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>
        <f>IF(DAY(AbrDom1)=1,IF(AND(YEAR(AbrDom1+29)=AnoCalendário,MONTH(AbrDom1+29)=4),AbrDom1+29,""),IF(AND(YEAR(AbrDom1+36)=AnoCalendário,MONTH(AbrDom1+36)=4),AbrDom1+36,""))</f>
        <v>42855</v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 t="str">
        <f>IF(DAY(JulDom1)=1,"",IF(AND(YEAR(JulDom1+5)=AnoCalendário,MONTH(JulDom1+5)=7),JulDom1+5,""))</f>
        <v/>
      </c>
      <c r="G26" s="32" t="str">
        <f>IF(DAY(JulDom1)=1,"",IF(AND(YEAR(JulDom1+6)=AnoCalendário,MONTH(JulDom1+6)=7),JulDom1+6,""))</f>
        <v/>
      </c>
      <c r="H26" s="34">
        <f>IF(DAY(JulDom1)=1,IF(AND(YEAR(JulDom1)=AnoCalendário,MONTH(JulDom1)=7),JulDom1,""),IF(AND(YEAR(JulDom1+7)=AnoCalendário,MONTH(JulDom1+7)=7),JulDom1+7,""))</f>
        <v>42917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>
        <f>IF(DAY(AgoDom1)=1,"",IF(AND(YEAR(AgoDom1+3)=AnoCalendário,MONTH(AgoDom1+3)=8),AgoDom1+3,""))</f>
        <v>42948</v>
      </c>
      <c r="M26" s="32">
        <f>IF(DAY(AgoDom1)=1,"",IF(AND(YEAR(AgoDom1+4)=AnoCalendário,MONTH(AgoDom1+4)=8),AgoDom1+4,""))</f>
        <v>42949</v>
      </c>
      <c r="N26" s="32">
        <f>IF(DAY(AgoDom1)=1,"",IF(AND(YEAR(AgoDom1+5)=AnoCalendário,MONTH(AgoDom1+5)=8),AgoDom1+5,""))</f>
        <v>42950</v>
      </c>
      <c r="O26" s="32">
        <f>IF(DAY(AgoDom1)=1,"",IF(AND(YEAR(AgoDom1+6)=AnoCalendário,MONTH(AgoDom1+6)=8),AgoDom1+6,""))</f>
        <v>42951</v>
      </c>
      <c r="P26" s="34">
        <f>IF(DAY(AgoDom1)=1,IF(AND(YEAR(AgoDom1)=AnoCalendário,MONTH(AgoDom1)=8),AgoDom1,""),IF(AND(YEAR(AgoDom1+7)=AnoCalendário,MONTH(AgoDom1+7)=8),AgoDom1+7,""))</f>
        <v>42952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 t="str">
        <f>IF(DAY(SetDom1)=1,"",IF(AND(YEAR(SetDom1+5)=AnoCalendário,MONTH(SetDom1+5)=9),SetDom1+5,""))</f>
        <v/>
      </c>
      <c r="W26" s="32">
        <f>IF(DAY(SetDom1)=1,"",IF(AND(YEAR(SetDom1+6)=AnoCalendário,MONTH(SetDom1+6)=9),SetDom1+6,""))</f>
        <v>42979</v>
      </c>
      <c r="X26" s="34">
        <f>IF(DAY(SetDom1)=1,IF(AND(YEAR(SetDom1)=AnoCalendário,MONTH(SetDom1)=9),SetDom1,""),IF(AND(YEAR(SetDom1+7)=AnoCalendário,MONTH(SetDom1+7)=9),SetDom1+7,""))</f>
        <v>42980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42918</v>
      </c>
      <c r="C27" s="32">
        <f>IF(DAY(JulDom1)=1,IF(AND(YEAR(JulDom1+2)=AnoCalendário,MONTH(JulDom1+2)=7),JulDom1+2,""),IF(AND(YEAR(JulDom1+9)=AnoCalendário,MONTH(JulDom1+9)=7),JulDom1+9,""))</f>
        <v>42919</v>
      </c>
      <c r="D27" s="32">
        <f>IF(DAY(JulDom1)=1,IF(AND(YEAR(JulDom1+3)=AnoCalendário,MONTH(JulDom1+3)=7),JulDom1+3,""),IF(AND(YEAR(JulDom1+10)=AnoCalendário,MONTH(JulDom1+10)=7),JulDom1+10,""))</f>
        <v>42920</v>
      </c>
      <c r="E27" s="32">
        <f>IF(DAY(JulDom1)=1,IF(AND(YEAR(JulDom1+4)=AnoCalendário,MONTH(JulDom1+4)=7),JulDom1+4,""),IF(AND(YEAR(JulDom1+11)=AnoCalendário,MONTH(JulDom1+11)=7),JulDom1+11,""))</f>
        <v>42921</v>
      </c>
      <c r="F27" s="32">
        <f>IF(DAY(JulDom1)=1,IF(AND(YEAR(JulDom1+5)=AnoCalendário,MONTH(JulDom1+5)=7),JulDom1+5,""),IF(AND(YEAR(JulDom1+12)=AnoCalendário,MONTH(JulDom1+12)=7),JulDom1+12,""))</f>
        <v>42922</v>
      </c>
      <c r="G27" s="32">
        <f>IF(DAY(JulDom1)=1,IF(AND(YEAR(JulDom1+6)=AnoCalendário,MONTH(JulDom1+6)=7),JulDom1+6,""),IF(AND(YEAR(JulDom1+13)=AnoCalendário,MONTH(JulDom1+13)=7),JulDom1+13,""))</f>
        <v>42923</v>
      </c>
      <c r="H27" s="34">
        <f>IF(DAY(JulDom1)=1,IF(AND(YEAR(JulDom1+7)=AnoCalendário,MONTH(JulDom1+7)=7),JulDom1+7,""),IF(AND(YEAR(JulDom1+14)=AnoCalendário,MONTH(JulDom1+14)=7),JulDom1+14,""))</f>
        <v>42924</v>
      </c>
      <c r="J27" s="33">
        <f>IF(DAY(AgoDom1)=1,IF(AND(YEAR(AgoDom1+1)=AnoCalendário,MONTH(AgoDom1+1)=8),AgoDom1+1,""),IF(AND(YEAR(AgoDom1+8)=AnoCalendário,MONTH(AgoDom1+8)=8),AgoDom1+8,""))</f>
        <v>42953</v>
      </c>
      <c r="K27" s="32">
        <f>IF(DAY(AgoDom1)=1,IF(AND(YEAR(AgoDom1+2)=AnoCalendário,MONTH(AgoDom1+2)=8),AgoDom1+2,""),IF(AND(YEAR(AgoDom1+9)=AnoCalendário,MONTH(AgoDom1+9)=8),AgoDom1+9,""))</f>
        <v>42954</v>
      </c>
      <c r="L27" s="32">
        <f>IF(DAY(AgoDom1)=1,IF(AND(YEAR(AgoDom1+3)=AnoCalendário,MONTH(AgoDom1+3)=8),AgoDom1+3,""),IF(AND(YEAR(AgoDom1+10)=AnoCalendário,MONTH(AgoDom1+10)=8),AgoDom1+10,""))</f>
        <v>42955</v>
      </c>
      <c r="M27" s="32">
        <f>IF(DAY(AgoDom1)=1,IF(AND(YEAR(AgoDom1+4)=AnoCalendário,MONTH(AgoDom1+4)=8),AgoDom1+4,""),IF(AND(YEAR(AgoDom1+11)=AnoCalendário,MONTH(AgoDom1+11)=8),AgoDom1+11,""))</f>
        <v>42956</v>
      </c>
      <c r="N27" s="32">
        <f>IF(DAY(AgoDom1)=1,IF(AND(YEAR(AgoDom1+5)=AnoCalendário,MONTH(AgoDom1+5)=8),AgoDom1+5,""),IF(AND(YEAR(AgoDom1+12)=AnoCalendário,MONTH(AgoDom1+12)=8),AgoDom1+12,""))</f>
        <v>42957</v>
      </c>
      <c r="O27" s="32">
        <f>IF(DAY(AgoDom1)=1,IF(AND(YEAR(AgoDom1+6)=AnoCalendário,MONTH(AgoDom1+6)=8),AgoDom1+6,""),IF(AND(YEAR(AgoDom1+13)=AnoCalendário,MONTH(AgoDom1+13)=8),AgoDom1+13,""))</f>
        <v>42958</v>
      </c>
      <c r="P27" s="34">
        <f>IF(DAY(AgoDom1)=1,IF(AND(YEAR(AgoDom1+7)=AnoCalendário,MONTH(AgoDom1+7)=8),AgoDom1+7,""),IF(AND(YEAR(AgoDom1+14)=AnoCalendário,MONTH(AgoDom1+14)=8),AgoDom1+14,""))</f>
        <v>42959</v>
      </c>
      <c r="Q27" s="1"/>
      <c r="R27" s="33">
        <f>IF(DAY(SetDom1)=1,IF(AND(YEAR(SetDom1+1)=AnoCalendário,MONTH(SetDom1+1)=9),SetDom1+1,""),IF(AND(YEAR(SetDom1+8)=AnoCalendário,MONTH(SetDom1+8)=9),SetDom1+8,""))</f>
        <v>42981</v>
      </c>
      <c r="S27" s="32">
        <f>IF(DAY(SetDom1)=1,IF(AND(YEAR(SetDom1+2)=AnoCalendário,MONTH(SetDom1+2)=9),SetDom1+2,""),IF(AND(YEAR(SetDom1+9)=AnoCalendário,MONTH(SetDom1+9)=9),SetDom1+9,""))</f>
        <v>42982</v>
      </c>
      <c r="T27" s="32">
        <f>IF(DAY(SetDom1)=1,IF(AND(YEAR(SetDom1+3)=AnoCalendário,MONTH(SetDom1+3)=9),SetDom1+3,""),IF(AND(YEAR(SetDom1+10)=AnoCalendário,MONTH(SetDom1+10)=9),SetDom1+10,""))</f>
        <v>42983</v>
      </c>
      <c r="U27" s="32">
        <f>IF(DAY(SetDom1)=1,IF(AND(YEAR(SetDom1+4)=AnoCalendário,MONTH(SetDom1+4)=9),SetDom1+4,""),IF(AND(YEAR(SetDom1+11)=AnoCalendário,MONTH(SetDom1+11)=9),SetDom1+11,""))</f>
        <v>42984</v>
      </c>
      <c r="V27" s="32">
        <f>IF(DAY(SetDom1)=1,IF(AND(YEAR(SetDom1+5)=AnoCalendário,MONTH(SetDom1+5)=9),SetDom1+5,""),IF(AND(YEAR(SetDom1+12)=AnoCalendário,MONTH(SetDom1+12)=9),SetDom1+12,""))</f>
        <v>42985</v>
      </c>
      <c r="W27" s="32">
        <f>IF(DAY(SetDom1)=1,IF(AND(YEAR(SetDom1+6)=AnoCalendário,MONTH(SetDom1+6)=9),SetDom1+6,""),IF(AND(YEAR(SetDom1+13)=AnoCalendário,MONTH(SetDom1+13)=9),SetDom1+13,""))</f>
        <v>42986</v>
      </c>
      <c r="X27" s="34">
        <f>IF(DAY(SetDom1)=1,IF(AND(YEAR(SetDom1+7)=AnoCalendário,MONTH(SetDom1+7)=9),SetDom1+7,""),IF(AND(YEAR(SetDom1+14)=AnoCalendário,MONTH(SetDom1+14)=9),SetDom1+14,""))</f>
        <v>42987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42925</v>
      </c>
      <c r="C28" s="32">
        <f>IF(DAY(JulDom1)=1,IF(AND(YEAR(JulDom1+9)=AnoCalendário,MONTH(JulDom1+9)=7),JulDom1+9,""),IF(AND(YEAR(JulDom1+16)=AnoCalendário,MONTH(JulDom1+16)=7),JulDom1+16,""))</f>
        <v>42926</v>
      </c>
      <c r="D28" s="32">
        <f>IF(DAY(JulDom1)=1,IF(AND(YEAR(JulDom1+10)=AnoCalendário,MONTH(JulDom1+10)=7),JulDom1+10,""),IF(AND(YEAR(JulDom1+17)=AnoCalendário,MONTH(JulDom1+17)=7),JulDom1+17,""))</f>
        <v>42927</v>
      </c>
      <c r="E28" s="32">
        <f>IF(DAY(JulDom1)=1,IF(AND(YEAR(JulDom1+11)=AnoCalendário,MONTH(JulDom1+11)=7),JulDom1+11,""),IF(AND(YEAR(JulDom1+18)=AnoCalendário,MONTH(JulDom1+18)=7),JulDom1+18,""))</f>
        <v>42928</v>
      </c>
      <c r="F28" s="32">
        <f>IF(DAY(JulDom1)=1,IF(AND(YEAR(JulDom1+12)=AnoCalendário,MONTH(JulDom1+12)=7),JulDom1+12,""),IF(AND(YEAR(JulDom1+19)=AnoCalendário,MONTH(JulDom1+19)=7),JulDom1+19,""))</f>
        <v>42929</v>
      </c>
      <c r="G28" s="32">
        <f>IF(DAY(JulDom1)=1,IF(AND(YEAR(JulDom1+13)=AnoCalendário,MONTH(JulDom1+13)=7),JulDom1+13,""),IF(AND(YEAR(JulDom1+20)=AnoCalendário,MONTH(JulDom1+20)=7),JulDom1+20,""))</f>
        <v>42930</v>
      </c>
      <c r="H28" s="34">
        <f>IF(DAY(JulDom1)=1,IF(AND(YEAR(JulDom1+14)=AnoCalendário,MONTH(JulDom1+14)=7),JulDom1+14,""),IF(AND(YEAR(JulDom1+21)=AnoCalendário,MONTH(JulDom1+21)=7),JulDom1+21,""))</f>
        <v>42931</v>
      </c>
      <c r="J28" s="33">
        <f>IF(DAY(AgoDom1)=1,IF(AND(YEAR(AgoDom1+8)=AnoCalendário,MONTH(AgoDom1+8)=8),AgoDom1+8,""),IF(AND(YEAR(AgoDom1+15)=AnoCalendário,MONTH(AgoDom1+15)=8),AgoDom1+15,""))</f>
        <v>42960</v>
      </c>
      <c r="K28" s="32">
        <f>IF(DAY(AgoDom1)=1,IF(AND(YEAR(AgoDom1+9)=AnoCalendário,MONTH(AgoDom1+9)=8),AgoDom1+9,""),IF(AND(YEAR(AgoDom1+16)=AnoCalendário,MONTH(AgoDom1+16)=8),AgoDom1+16,""))</f>
        <v>42961</v>
      </c>
      <c r="L28" s="32">
        <f>IF(DAY(AgoDom1)=1,IF(AND(YEAR(AgoDom1+10)=AnoCalendário,MONTH(AgoDom1+10)=8),AgoDom1+10,""),IF(AND(YEAR(AgoDom1+17)=AnoCalendário,MONTH(AgoDom1+17)=8),AgoDom1+17,""))</f>
        <v>42962</v>
      </c>
      <c r="M28" s="32">
        <f>IF(DAY(AgoDom1)=1,IF(AND(YEAR(AgoDom1+11)=AnoCalendário,MONTH(AgoDom1+11)=8),AgoDom1+11,""),IF(AND(YEAR(AgoDom1+18)=AnoCalendário,MONTH(AgoDom1+18)=8),AgoDom1+18,""))</f>
        <v>42963</v>
      </c>
      <c r="N28" s="32">
        <f>IF(DAY(AgoDom1)=1,IF(AND(YEAR(AgoDom1+12)=AnoCalendário,MONTH(AgoDom1+12)=8),AgoDom1+12,""),IF(AND(YEAR(AgoDom1+19)=AnoCalendário,MONTH(AgoDom1+19)=8),AgoDom1+19,""))</f>
        <v>42964</v>
      </c>
      <c r="O28" s="32">
        <f>IF(DAY(AgoDom1)=1,IF(AND(YEAR(AgoDom1+13)=AnoCalendário,MONTH(AgoDom1+13)=8),AgoDom1+13,""),IF(AND(YEAR(AgoDom1+20)=AnoCalendário,MONTH(AgoDom1+20)=8),AgoDom1+20,""))</f>
        <v>42965</v>
      </c>
      <c r="P28" s="34">
        <f>IF(DAY(AgoDom1)=1,IF(AND(YEAR(AgoDom1+14)=AnoCalendário,MONTH(AgoDom1+14)=8),AgoDom1+14,""),IF(AND(YEAR(AgoDom1+21)=AnoCalendário,MONTH(AgoDom1+21)=8),AgoDom1+21,""))</f>
        <v>42966</v>
      </c>
      <c r="Q28" s="1"/>
      <c r="R28" s="33">
        <f>IF(DAY(SetDom1)=1,IF(AND(YEAR(SetDom1+8)=AnoCalendário,MONTH(SetDom1+8)=9),SetDom1+8,""),IF(AND(YEAR(SetDom1+15)=AnoCalendário,MONTH(SetDom1+15)=9),SetDom1+15,""))</f>
        <v>42988</v>
      </c>
      <c r="S28" s="32">
        <f>IF(DAY(SetDom1)=1,IF(AND(YEAR(SetDom1+9)=AnoCalendário,MONTH(SetDom1+9)=9),SetDom1+9,""),IF(AND(YEAR(SetDom1+16)=AnoCalendário,MONTH(SetDom1+16)=9),SetDom1+16,""))</f>
        <v>42989</v>
      </c>
      <c r="T28" s="32">
        <f>IF(DAY(SetDom1)=1,IF(AND(YEAR(SetDom1+10)=AnoCalendário,MONTH(SetDom1+10)=9),SetDom1+10,""),IF(AND(YEAR(SetDom1+17)=AnoCalendário,MONTH(SetDom1+17)=9),SetDom1+17,""))</f>
        <v>42990</v>
      </c>
      <c r="U28" s="32">
        <f>IF(DAY(SetDom1)=1,IF(AND(YEAR(SetDom1+11)=AnoCalendário,MONTH(SetDom1+11)=9),SetDom1+11,""),IF(AND(YEAR(SetDom1+18)=AnoCalendário,MONTH(SetDom1+18)=9),SetDom1+18,""))</f>
        <v>42991</v>
      </c>
      <c r="V28" s="32">
        <f>IF(DAY(SetDom1)=1,IF(AND(YEAR(SetDom1+12)=AnoCalendário,MONTH(SetDom1+12)=9),SetDom1+12,""),IF(AND(YEAR(SetDom1+19)=AnoCalendário,MONTH(SetDom1+19)=9),SetDom1+19,""))</f>
        <v>42992</v>
      </c>
      <c r="W28" s="32">
        <f>IF(DAY(SetDom1)=1,IF(AND(YEAR(SetDom1+13)=AnoCalendário,MONTH(SetDom1+13)=9),SetDom1+13,""),IF(AND(YEAR(SetDom1+20)=AnoCalendário,MONTH(SetDom1+20)=9),SetDom1+20,""))</f>
        <v>42993</v>
      </c>
      <c r="X28" s="34">
        <f>IF(DAY(SetDom1)=1,IF(AND(YEAR(SetDom1+14)=AnoCalendário,MONTH(SetDom1+14)=9),SetDom1+14,""),IF(AND(YEAR(SetDom1+21)=AnoCalendário,MONTH(SetDom1+21)=9),SetDom1+21,""))</f>
        <v>42994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42932</v>
      </c>
      <c r="C29" s="32">
        <f>IF(DAY(JulDom1)=1,IF(AND(YEAR(JulDom1+16)=AnoCalendário,MONTH(JulDom1+16)=7),JulDom1+16,""),IF(AND(YEAR(JulDom1+23)=AnoCalendário,MONTH(JulDom1+23)=7),JulDom1+23,""))</f>
        <v>42933</v>
      </c>
      <c r="D29" s="32">
        <f>IF(DAY(JulDom1)=1,IF(AND(YEAR(JulDom1+17)=AnoCalendário,MONTH(JulDom1+17)=7),JulDom1+17,""),IF(AND(YEAR(JulDom1+24)=AnoCalendário,MONTH(JulDom1+24)=7),JulDom1+24,""))</f>
        <v>42934</v>
      </c>
      <c r="E29" s="32">
        <f>IF(DAY(JulDom1)=1,IF(AND(YEAR(JulDom1+18)=AnoCalendário,MONTH(JulDom1+18)=7),JulDom1+18,""),IF(AND(YEAR(JulDom1+25)=AnoCalendário,MONTH(JulDom1+25)=7),JulDom1+25,""))</f>
        <v>42935</v>
      </c>
      <c r="F29" s="32">
        <f>IF(DAY(JulDom1)=1,IF(AND(YEAR(JulDom1+19)=AnoCalendário,MONTH(JulDom1+19)=7),JulDom1+19,""),IF(AND(YEAR(JulDom1+26)=AnoCalendário,MONTH(JulDom1+26)=7),JulDom1+26,""))</f>
        <v>42936</v>
      </c>
      <c r="G29" s="32">
        <f>IF(DAY(JulDom1)=1,IF(AND(YEAR(JulDom1+20)=AnoCalendário,MONTH(JulDom1+20)=7),JulDom1+20,""),IF(AND(YEAR(JulDom1+27)=AnoCalendário,MONTH(JulDom1+27)=7),JulDom1+27,""))</f>
        <v>42937</v>
      </c>
      <c r="H29" s="34">
        <f>IF(DAY(JulDom1)=1,IF(AND(YEAR(JulDom1+21)=AnoCalendário,MONTH(JulDom1+21)=7),JulDom1+21,""),IF(AND(YEAR(JulDom1+28)=AnoCalendário,MONTH(JulDom1+28)=7),JulDom1+28,""))</f>
        <v>42938</v>
      </c>
      <c r="J29" s="33">
        <f>IF(DAY(AgoDom1)=1,IF(AND(YEAR(AgoDom1+15)=AnoCalendário,MONTH(AgoDom1+15)=8),AgoDom1+15,""),IF(AND(YEAR(AgoDom1+22)=AnoCalendário,MONTH(AgoDom1+22)=8),AgoDom1+22,""))</f>
        <v>42967</v>
      </c>
      <c r="K29" s="32">
        <f>IF(DAY(AgoDom1)=1,IF(AND(YEAR(AgoDom1+16)=AnoCalendário,MONTH(AgoDom1+16)=8),AgoDom1+16,""),IF(AND(YEAR(AgoDom1+23)=AnoCalendário,MONTH(AgoDom1+23)=8),AgoDom1+23,""))</f>
        <v>42968</v>
      </c>
      <c r="L29" s="32">
        <f>IF(DAY(AgoDom1)=1,IF(AND(YEAR(AgoDom1+17)=AnoCalendário,MONTH(AgoDom1+17)=8),AgoDom1+17,""),IF(AND(YEAR(AgoDom1+24)=AnoCalendário,MONTH(AgoDom1+24)=8),AgoDom1+24,""))</f>
        <v>42969</v>
      </c>
      <c r="M29" s="32">
        <f>IF(DAY(AgoDom1)=1,IF(AND(YEAR(AgoDom1+18)=AnoCalendário,MONTH(AgoDom1+18)=8),AgoDom1+18,""),IF(AND(YEAR(AgoDom1+25)=AnoCalendário,MONTH(AgoDom1+25)=8),AgoDom1+25,""))</f>
        <v>42970</v>
      </c>
      <c r="N29" s="32">
        <f>IF(DAY(AgoDom1)=1,IF(AND(YEAR(AgoDom1+19)=AnoCalendário,MONTH(AgoDom1+19)=8),AgoDom1+19,""),IF(AND(YEAR(AgoDom1+26)=AnoCalendário,MONTH(AgoDom1+26)=8),AgoDom1+26,""))</f>
        <v>42971</v>
      </c>
      <c r="O29" s="32">
        <f>IF(DAY(AgoDom1)=1,IF(AND(YEAR(AgoDom1+20)=AnoCalendário,MONTH(AgoDom1+20)=8),AgoDom1+20,""),IF(AND(YEAR(AgoDom1+27)=AnoCalendário,MONTH(AgoDom1+27)=8),AgoDom1+27,""))</f>
        <v>42972</v>
      </c>
      <c r="P29" s="34">
        <f>IF(DAY(AgoDom1)=1,IF(AND(YEAR(AgoDom1+21)=AnoCalendário,MONTH(AgoDom1+21)=8),AgoDom1+21,""),IF(AND(YEAR(AgoDom1+28)=AnoCalendário,MONTH(AgoDom1+28)=8),AgoDom1+28,""))</f>
        <v>42973</v>
      </c>
      <c r="Q29" s="1"/>
      <c r="R29" s="33">
        <f>IF(DAY(SetDom1)=1,IF(AND(YEAR(SetDom1+15)=AnoCalendário,MONTH(SetDom1+15)=9),SetDom1+15,""),IF(AND(YEAR(SetDom1+22)=AnoCalendário,MONTH(SetDom1+22)=9),SetDom1+22,""))</f>
        <v>42995</v>
      </c>
      <c r="S29" s="32">
        <f>IF(DAY(SetDom1)=1,IF(AND(YEAR(SetDom1+16)=AnoCalendário,MONTH(SetDom1+16)=9),SetDom1+16,""),IF(AND(YEAR(SetDom1+23)=AnoCalendário,MONTH(SetDom1+23)=9),SetDom1+23,""))</f>
        <v>42996</v>
      </c>
      <c r="T29" s="32">
        <f>IF(DAY(SetDom1)=1,IF(AND(YEAR(SetDom1+17)=AnoCalendário,MONTH(SetDom1+17)=9),SetDom1+17,""),IF(AND(YEAR(SetDom1+24)=AnoCalendário,MONTH(SetDom1+24)=9),SetDom1+24,""))</f>
        <v>42997</v>
      </c>
      <c r="U29" s="32">
        <f>IF(DAY(SetDom1)=1,IF(AND(YEAR(SetDom1+18)=AnoCalendário,MONTH(SetDom1+18)=9),SetDom1+18,""),IF(AND(YEAR(SetDom1+25)=AnoCalendário,MONTH(SetDom1+25)=9),SetDom1+25,""))</f>
        <v>42998</v>
      </c>
      <c r="V29" s="32">
        <f>IF(DAY(SetDom1)=1,IF(AND(YEAR(SetDom1+19)=AnoCalendário,MONTH(SetDom1+19)=9),SetDom1+19,""),IF(AND(YEAR(SetDom1+26)=AnoCalendário,MONTH(SetDom1+26)=9),SetDom1+26,""))</f>
        <v>42999</v>
      </c>
      <c r="W29" s="32">
        <f>IF(DAY(SetDom1)=1,IF(AND(YEAR(SetDom1+20)=AnoCalendário,MONTH(SetDom1+20)=9),SetDom1+20,""),IF(AND(YEAR(SetDom1+27)=AnoCalendário,MONTH(SetDom1+27)=9),SetDom1+27,""))</f>
        <v>43000</v>
      </c>
      <c r="X29" s="34">
        <f>IF(DAY(SetDom1)=1,IF(AND(YEAR(SetDom1+21)=AnoCalendário,MONTH(SetDom1+21)=9),SetDom1+21,""),IF(AND(YEAR(SetDom1+28)=AnoCalendário,MONTH(SetDom1+28)=9),SetDom1+28,""))</f>
        <v>43001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42939</v>
      </c>
      <c r="C30" s="32">
        <f>IF(DAY(JulDom1)=1,IF(AND(YEAR(JulDom1+23)=AnoCalendário,MONTH(JulDom1+23)=7),JulDom1+23,""),IF(AND(YEAR(JulDom1+30)=AnoCalendário,MONTH(JulDom1+30)=7),JulDom1+30,""))</f>
        <v>42940</v>
      </c>
      <c r="D30" s="32">
        <f>IF(DAY(JulDom1)=1,IF(AND(YEAR(JulDom1+24)=AnoCalendário,MONTH(JulDom1+24)=7),JulDom1+24,""),IF(AND(YEAR(JulDom1+31)=AnoCalendário,MONTH(JulDom1+31)=7),JulDom1+31,""))</f>
        <v>42941</v>
      </c>
      <c r="E30" s="32">
        <f>IF(DAY(JulDom1)=1,IF(AND(YEAR(JulDom1+25)=AnoCalendário,MONTH(JulDom1+25)=7),JulDom1+25,""),IF(AND(YEAR(JulDom1+32)=AnoCalendário,MONTH(JulDom1+32)=7),JulDom1+32,""))</f>
        <v>42942</v>
      </c>
      <c r="F30" s="32">
        <f>IF(DAY(JulDom1)=1,IF(AND(YEAR(JulDom1+26)=AnoCalendário,MONTH(JulDom1+26)=7),JulDom1+26,""),IF(AND(YEAR(JulDom1+33)=AnoCalendário,MONTH(JulDom1+33)=7),JulDom1+33,""))</f>
        <v>42943</v>
      </c>
      <c r="G30" s="32">
        <f>IF(DAY(JulDom1)=1,IF(AND(YEAR(JulDom1+27)=AnoCalendário,MONTH(JulDom1+27)=7),JulDom1+27,""),IF(AND(YEAR(JulDom1+34)=AnoCalendário,MONTH(JulDom1+34)=7),JulDom1+34,""))</f>
        <v>42944</v>
      </c>
      <c r="H30" s="34">
        <f>IF(DAY(JulDom1)=1,IF(AND(YEAR(JulDom1+28)=AnoCalendário,MONTH(JulDom1+28)=7),JulDom1+28,""),IF(AND(YEAR(JulDom1+35)=AnoCalendário,MONTH(JulDom1+35)=7),JulDom1+35,""))</f>
        <v>42945</v>
      </c>
      <c r="J30" s="33">
        <f>IF(DAY(AgoDom1)=1,IF(AND(YEAR(AgoDom1+22)=AnoCalendário,MONTH(AgoDom1+22)=8),AgoDom1+22,""),IF(AND(YEAR(AgoDom1+29)=AnoCalendário,MONTH(AgoDom1+29)=8),AgoDom1+29,""))</f>
        <v>42974</v>
      </c>
      <c r="K30" s="32">
        <f>IF(DAY(AgoDom1)=1,IF(AND(YEAR(AgoDom1+23)=AnoCalendário,MONTH(AgoDom1+23)=8),AgoDom1+23,""),IF(AND(YEAR(AgoDom1+30)=AnoCalendário,MONTH(AgoDom1+30)=8),AgoDom1+30,""))</f>
        <v>42975</v>
      </c>
      <c r="L30" s="32">
        <f>IF(DAY(AgoDom1)=1,IF(AND(YEAR(AgoDom1+24)=AnoCalendário,MONTH(AgoDom1+24)=8),AgoDom1+24,""),IF(AND(YEAR(AgoDom1+31)=AnoCalendário,MONTH(AgoDom1+31)=8),AgoDom1+31,""))</f>
        <v>42976</v>
      </c>
      <c r="M30" s="32">
        <f>IF(DAY(AgoDom1)=1,IF(AND(YEAR(AgoDom1+25)=AnoCalendário,MONTH(AgoDom1+25)=8),AgoDom1+25,""),IF(AND(YEAR(AgoDom1+32)=AnoCalendário,MONTH(AgoDom1+32)=8),AgoDom1+32,""))</f>
        <v>42977</v>
      </c>
      <c r="N30" s="32">
        <f>IF(DAY(AgoDom1)=1,IF(AND(YEAR(AgoDom1+26)=AnoCalendário,MONTH(AgoDom1+26)=8),AgoDom1+26,""),IF(AND(YEAR(AgoDom1+33)=AnoCalendário,MONTH(AgoDom1+33)=8),AgoDom1+33,""))</f>
        <v>42978</v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43002</v>
      </c>
      <c r="S30" s="32">
        <f>IF(DAY(SetDom1)=1,IF(AND(YEAR(SetDom1+23)=AnoCalendário,MONTH(SetDom1+23)=9),SetDom1+23,""),IF(AND(YEAR(SetDom1+30)=AnoCalendário,MONTH(SetDom1+30)=9),SetDom1+30,""))</f>
        <v>43003</v>
      </c>
      <c r="T30" s="32">
        <f>IF(DAY(SetDom1)=1,IF(AND(YEAR(SetDom1+24)=AnoCalendário,MONTH(SetDom1+24)=9),SetDom1+24,""),IF(AND(YEAR(SetDom1+31)=AnoCalendário,MONTH(SetDom1+31)=9),SetDom1+31,""))</f>
        <v>43004</v>
      </c>
      <c r="U30" s="32">
        <f>IF(DAY(SetDom1)=1,IF(AND(YEAR(SetDom1+25)=AnoCalendário,MONTH(SetDom1+25)=9),SetDom1+25,""),IF(AND(YEAR(SetDom1+32)=AnoCalendário,MONTH(SetDom1+32)=9),SetDom1+32,""))</f>
        <v>43005</v>
      </c>
      <c r="V30" s="32">
        <f>IF(DAY(SetDom1)=1,IF(AND(YEAR(SetDom1+26)=AnoCalendário,MONTH(SetDom1+26)=9),SetDom1+26,""),IF(AND(YEAR(SetDom1+33)=AnoCalendário,MONTH(SetDom1+33)=9),SetDom1+33,""))</f>
        <v>43006</v>
      </c>
      <c r="W30" s="32">
        <f>IF(DAY(SetDom1)=1,IF(AND(YEAR(SetDom1+27)=AnoCalendário,MONTH(SetDom1+27)=9),SetDom1+27,""),IF(AND(YEAR(SetDom1+34)=AnoCalendário,MONTH(SetDom1+34)=9),SetDom1+34,""))</f>
        <v>43007</v>
      </c>
      <c r="X30" s="34">
        <f>IF(DAY(SetDom1)=1,IF(AND(YEAR(SetDom1+28)=AnoCalendário,MONTH(SetDom1+28)=9),SetDom1+28,""),IF(AND(YEAR(SetDom1+35)=AnoCalendário,MONTH(SetDom1+35)=9),SetDom1+35,""))</f>
        <v>43008</v>
      </c>
    </row>
    <row r="31" spans="1:24" ht="36" customHeight="1" x14ac:dyDescent="0.25">
      <c r="B31" s="35">
        <f>IF(DAY(JulDom1)=1,IF(AND(YEAR(JulDom1+29)=AnoCalendário,MONTH(JulDom1+29)=7),JulDom1+29,""),IF(AND(YEAR(JulDom1+36)=AnoCalendário,MONTH(JulDom1+36)=7),JulDom1+36,""))</f>
        <v>42946</v>
      </c>
      <c r="C31" s="36">
        <f>IF(DAY(JulDom1)=1,IF(AND(YEAR(JulDom1+30)=AnoCalendário,MONTH(JulDom1+30)=7),JulDom1+30,""),IF(AND(YEAR(JulDom1+37)=AnoCalendário,MONTH(JulDom1+37)=7),JulDom1+37,""))</f>
        <v>42947</v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>
        <f>IF(DAY(OutDom1)=1,"",IF(AND(YEAR(OutDom1+1)=AnoCalendário,MONTH(OutDom1+1)=10),OutDom1+1,""))</f>
        <v>43009</v>
      </c>
      <c r="C35" s="32">
        <f>IF(DAY(OutDom1)=1,"",IF(AND(YEAR(OutDom1+2)=AnoCalendário,MONTH(OutDom1+2)=10),OutDom1+2,""))</f>
        <v>43010</v>
      </c>
      <c r="D35" s="32">
        <f>IF(DAY(OutDom1)=1,"",IF(AND(YEAR(OutDom1+3)=AnoCalendário,MONTH(OutDom1+3)=10),OutDom1+3,""))</f>
        <v>43011</v>
      </c>
      <c r="E35" s="32">
        <f>IF(DAY(OutDom1)=1,"",IF(AND(YEAR(OutDom1+4)=AnoCalendário,MONTH(OutDom1+4)=10),OutDom1+4,""))</f>
        <v>43012</v>
      </c>
      <c r="F35" s="32">
        <f>IF(DAY(OutDom1)=1,"",IF(AND(YEAR(OutDom1+5)=AnoCalendário,MONTH(OutDom1+5)=10),OutDom1+5,""))</f>
        <v>43013</v>
      </c>
      <c r="G35" s="32">
        <f>IF(DAY(OutDom1)=1,"",IF(AND(YEAR(OutDom1+6)=AnoCalendário,MONTH(OutDom1+6)=10),OutDom1+6,""))</f>
        <v>43014</v>
      </c>
      <c r="H35" s="34">
        <f>IF(DAY(OutDom1)=1,IF(AND(YEAR(OutDom1)=AnoCalendário,MONTH(OutDom1)=10),OutDom1,""),IF(AND(YEAR(OutDom1+7)=AnoCalendário,MONTH(OutDom1+7)=10),OutDom1+7,""))</f>
        <v>43015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>
        <f>IF(DAY(NovDom1)=1,"",IF(AND(YEAR(NovDom1+4)=AnoCalendário,MONTH(NovDom1+4)=11),NovDom1+4,""))</f>
        <v>43040</v>
      </c>
      <c r="N35" s="32">
        <f>IF(DAY(NovDom1)=1,"",IF(AND(YEAR(NovDom1+5)=AnoCalendário,MONTH(NovDom1+5)=11),NovDom1+5,""))</f>
        <v>43041</v>
      </c>
      <c r="O35" s="32">
        <f>IF(DAY(NovDom1)=1,"",IF(AND(YEAR(NovDom1+6)=AnoCalendário,MONTH(NovDom1+6)=11),NovDom1+6,""))</f>
        <v>43042</v>
      </c>
      <c r="P35" s="34">
        <f>IF(DAY(NovDom1)=1,IF(AND(YEAR(NovDom1)=AnoCalendário,MONTH(NovDom1)=11),NovDom1,""),IF(AND(YEAR(NovDom1+7)=AnoCalendário,MONTH(NovDom1+7)=11),NovDom1+7,""))</f>
        <v>43043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 t="str">
        <f>IF(DAY(DezDom1)=1,"",IF(AND(YEAR(DezDom1+5)=AnoCalendário,MONTH(DezDom1+5)=12),DezDom1+5,""))</f>
        <v/>
      </c>
      <c r="W35" s="32">
        <f>IF(DAY(DezDom1)=1,"",IF(AND(YEAR(DezDom1+6)=AnoCalendário,MONTH(DezDom1+6)=12),DezDom1+6,""))</f>
        <v>43070</v>
      </c>
      <c r="X35" s="34">
        <f>IF(DAY(DezDom1)=1,IF(AND(YEAR(DezDom1)=AnoCalendário,MONTH(DezDom1)=12),DezDom1,""),IF(AND(YEAR(DezDom1+7)=AnoCalendário,MONTH(DezDom1+7)=12),DezDom1+7,""))</f>
        <v>43071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43016</v>
      </c>
      <c r="C36" s="32">
        <f>IF(DAY(OutDom1)=1,IF(AND(YEAR(OutDom1+2)=AnoCalendário,MONTH(OutDom1+2)=10),OutDom1+2,""),IF(AND(YEAR(OutDom1+9)=AnoCalendário,MONTH(OutDom1+9)=10),OutDom1+9,""))</f>
        <v>43017</v>
      </c>
      <c r="D36" s="32">
        <f>IF(DAY(OutDom1)=1,IF(AND(YEAR(OutDom1+3)=AnoCalendário,MONTH(OutDom1+3)=10),OutDom1+3,""),IF(AND(YEAR(OutDom1+10)=AnoCalendário,MONTH(OutDom1+10)=10),OutDom1+10,""))</f>
        <v>43018</v>
      </c>
      <c r="E36" s="32">
        <f>IF(DAY(OutDom1)=1,IF(AND(YEAR(OutDom1+4)=AnoCalendário,MONTH(OutDom1+4)=10),OutDom1+4,""),IF(AND(YEAR(OutDom1+11)=AnoCalendário,MONTH(OutDom1+11)=10),OutDom1+11,""))</f>
        <v>43019</v>
      </c>
      <c r="F36" s="32">
        <f>IF(DAY(OutDom1)=1,IF(AND(YEAR(OutDom1+5)=AnoCalendário,MONTH(OutDom1+5)=10),OutDom1+5,""),IF(AND(YEAR(OutDom1+12)=AnoCalendário,MONTH(OutDom1+12)=10),OutDom1+12,""))</f>
        <v>43020</v>
      </c>
      <c r="G36" s="32">
        <f>IF(DAY(OutDom1)=1,IF(AND(YEAR(OutDom1+6)=AnoCalendário,MONTH(OutDom1+6)=10),OutDom1+6,""),IF(AND(YEAR(OutDom1+13)=AnoCalendário,MONTH(OutDom1+13)=10),OutDom1+13,""))</f>
        <v>43021</v>
      </c>
      <c r="H36" s="34">
        <f>IF(DAY(OutDom1)=1,IF(AND(YEAR(OutDom1+7)=AnoCalendário,MONTH(OutDom1+7)=10),OutDom1+7,""),IF(AND(YEAR(OutDom1+14)=AnoCalendário,MONTH(OutDom1+14)=10),OutDom1+14,""))</f>
        <v>43022</v>
      </c>
      <c r="I36" s="28"/>
      <c r="J36" s="33">
        <f>IF(DAY(NovDom1)=1,IF(AND(YEAR(NovDom1+1)=AnoCalendário,MONTH(NovDom1+1)=11),NovDom1+1,""),IF(AND(YEAR(NovDom1+8)=AnoCalendário,MONTH(NovDom1+8)=11),NovDom1+8,""))</f>
        <v>43044</v>
      </c>
      <c r="K36" s="32">
        <f>IF(DAY(NovDom1)=1,IF(AND(YEAR(NovDom1+2)=AnoCalendário,MONTH(NovDom1+2)=11),NovDom1+2,""),IF(AND(YEAR(NovDom1+9)=AnoCalendário,MONTH(NovDom1+9)=11),NovDom1+9,""))</f>
        <v>43045</v>
      </c>
      <c r="L36" s="32">
        <f>IF(DAY(NovDom1)=1,IF(AND(YEAR(NovDom1+3)=AnoCalendário,MONTH(NovDom1+3)=11),NovDom1+3,""),IF(AND(YEAR(NovDom1+10)=AnoCalendário,MONTH(NovDom1+10)=11),NovDom1+10,""))</f>
        <v>43046</v>
      </c>
      <c r="M36" s="32">
        <f>IF(DAY(NovDom1)=1,IF(AND(YEAR(NovDom1+4)=AnoCalendário,MONTH(NovDom1+4)=11),NovDom1+4,""),IF(AND(YEAR(NovDom1+11)=AnoCalendário,MONTH(NovDom1+11)=11),NovDom1+11,""))</f>
        <v>43047</v>
      </c>
      <c r="N36" s="32">
        <f>IF(DAY(NovDom1)=1,IF(AND(YEAR(NovDom1+5)=AnoCalendário,MONTH(NovDom1+5)=11),NovDom1+5,""),IF(AND(YEAR(NovDom1+12)=AnoCalendário,MONTH(NovDom1+12)=11),NovDom1+12,""))</f>
        <v>43048</v>
      </c>
      <c r="O36" s="32">
        <f>IF(DAY(NovDom1)=1,IF(AND(YEAR(NovDom1+6)=AnoCalendário,MONTH(NovDom1+6)=11),NovDom1+6,""),IF(AND(YEAR(NovDom1+13)=AnoCalendário,MONTH(NovDom1+13)=11),NovDom1+13,""))</f>
        <v>43049</v>
      </c>
      <c r="P36" s="34">
        <f>IF(DAY(NovDom1)=1,IF(AND(YEAR(NovDom1+7)=AnoCalendário,MONTH(NovDom1+7)=11),NovDom1+7,""),IF(AND(YEAR(NovDom1+14)=AnoCalendário,MONTH(NovDom1+14)=11),NovDom1+14,""))</f>
        <v>43050</v>
      </c>
      <c r="R36" s="33">
        <f>IF(DAY(DezDom1)=1,IF(AND(YEAR(DezDom1+1)=AnoCalendário,MONTH(DezDom1+1)=12),DezDom1+1,""),IF(AND(YEAR(DezDom1+8)=AnoCalendário,MONTH(DezDom1+8)=12),DezDom1+8,""))</f>
        <v>43072</v>
      </c>
      <c r="S36" s="32">
        <f>IF(DAY(DezDom1)=1,IF(AND(YEAR(DezDom1+2)=AnoCalendário,MONTH(DezDom1+2)=12),DezDom1+2,""),IF(AND(YEAR(DezDom1+9)=AnoCalendário,MONTH(DezDom1+9)=12),DezDom1+9,""))</f>
        <v>43073</v>
      </c>
      <c r="T36" s="32">
        <f>IF(DAY(DezDom1)=1,IF(AND(YEAR(DezDom1+3)=AnoCalendário,MONTH(DezDom1+3)=12),DezDom1+3,""),IF(AND(YEAR(DezDom1+10)=AnoCalendário,MONTH(DezDom1+10)=12),DezDom1+10,""))</f>
        <v>43074</v>
      </c>
      <c r="U36" s="32">
        <f>IF(DAY(DezDom1)=1,IF(AND(YEAR(DezDom1+4)=AnoCalendário,MONTH(DezDom1+4)=12),DezDom1+4,""),IF(AND(YEAR(DezDom1+11)=AnoCalendário,MONTH(DezDom1+11)=12),DezDom1+11,""))</f>
        <v>43075</v>
      </c>
      <c r="V36" s="32">
        <f>IF(DAY(DezDom1)=1,IF(AND(YEAR(DezDom1+5)=AnoCalendário,MONTH(DezDom1+5)=12),DezDom1+5,""),IF(AND(YEAR(DezDom1+12)=AnoCalendário,MONTH(DezDom1+12)=12),DezDom1+12,""))</f>
        <v>43076</v>
      </c>
      <c r="W36" s="32">
        <f>IF(DAY(DezDom1)=1,IF(AND(YEAR(DezDom1+6)=AnoCalendário,MONTH(DezDom1+6)=12),DezDom1+6,""),IF(AND(YEAR(DezDom1+13)=AnoCalendário,MONTH(DezDom1+13)=12),DezDom1+13,""))</f>
        <v>43077</v>
      </c>
      <c r="X36" s="34">
        <f>IF(DAY(DezDom1)=1,IF(AND(YEAR(DezDom1+7)=AnoCalendário,MONTH(DezDom1+7)=12),DezDom1+7,""),IF(AND(YEAR(DezDom1+14)=AnoCalendário,MONTH(DezDom1+14)=12),DezDom1+14,""))</f>
        <v>43078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43023</v>
      </c>
      <c r="C37" s="32">
        <f>IF(DAY(OutDom1)=1,IF(AND(YEAR(OutDom1+9)=AnoCalendário,MONTH(OutDom1+9)=10),OutDom1+9,""),IF(AND(YEAR(OutDom1+16)=AnoCalendário,MONTH(OutDom1+16)=10),OutDom1+16,""))</f>
        <v>43024</v>
      </c>
      <c r="D37" s="32">
        <f>IF(DAY(OutDom1)=1,IF(AND(YEAR(OutDom1+10)=AnoCalendário,MONTH(OutDom1+10)=10),OutDom1+10,""),IF(AND(YEAR(OutDom1+17)=AnoCalendário,MONTH(OutDom1+17)=10),OutDom1+17,""))</f>
        <v>43025</v>
      </c>
      <c r="E37" s="32">
        <f>IF(DAY(OutDom1)=1,IF(AND(YEAR(OutDom1+11)=AnoCalendário,MONTH(OutDom1+11)=10),OutDom1+11,""),IF(AND(YEAR(OutDom1+18)=AnoCalendário,MONTH(OutDom1+18)=10),OutDom1+18,""))</f>
        <v>43026</v>
      </c>
      <c r="F37" s="32">
        <f>IF(DAY(OutDom1)=1,IF(AND(YEAR(OutDom1+12)=AnoCalendário,MONTH(OutDom1+12)=10),OutDom1+12,""),IF(AND(YEAR(OutDom1+19)=AnoCalendário,MONTH(OutDom1+19)=10),OutDom1+19,""))</f>
        <v>43027</v>
      </c>
      <c r="G37" s="32">
        <f>IF(DAY(OutDom1)=1,IF(AND(YEAR(OutDom1+13)=AnoCalendário,MONTH(OutDom1+13)=10),OutDom1+13,""),IF(AND(YEAR(OutDom1+20)=AnoCalendário,MONTH(OutDom1+20)=10),OutDom1+20,""))</f>
        <v>43028</v>
      </c>
      <c r="H37" s="34">
        <f>IF(DAY(OutDom1)=1,IF(AND(YEAR(OutDom1+14)=AnoCalendário,MONTH(OutDom1+14)=10),OutDom1+14,""),IF(AND(YEAR(OutDom1+21)=AnoCalendário,MONTH(OutDom1+21)=10),OutDom1+21,""))</f>
        <v>43029</v>
      </c>
      <c r="I37" s="28"/>
      <c r="J37" s="33">
        <f>IF(DAY(NovDom1)=1,IF(AND(YEAR(NovDom1+8)=AnoCalendário,MONTH(NovDom1+8)=11),NovDom1+8,""),IF(AND(YEAR(NovDom1+15)=AnoCalendário,MONTH(NovDom1+15)=11),NovDom1+15,""))</f>
        <v>43051</v>
      </c>
      <c r="K37" s="32">
        <f>IF(DAY(NovDom1)=1,IF(AND(YEAR(NovDom1+9)=AnoCalendário,MONTH(NovDom1+9)=11),NovDom1+9,""),IF(AND(YEAR(NovDom1+16)=AnoCalendário,MONTH(NovDom1+16)=11),NovDom1+16,""))</f>
        <v>43052</v>
      </c>
      <c r="L37" s="32">
        <f>IF(DAY(NovDom1)=1,IF(AND(YEAR(NovDom1+10)=AnoCalendário,MONTH(NovDom1+10)=11),NovDom1+10,""),IF(AND(YEAR(NovDom1+17)=AnoCalendário,MONTH(NovDom1+17)=11),NovDom1+17,""))</f>
        <v>43053</v>
      </c>
      <c r="M37" s="32">
        <f>IF(DAY(NovDom1)=1,IF(AND(YEAR(NovDom1+11)=AnoCalendário,MONTH(NovDom1+11)=11),NovDom1+11,""),IF(AND(YEAR(NovDom1+18)=AnoCalendário,MONTH(NovDom1+18)=11),NovDom1+18,""))</f>
        <v>43054</v>
      </c>
      <c r="N37" s="32">
        <f>IF(DAY(NovDom1)=1,IF(AND(YEAR(NovDom1+12)=AnoCalendário,MONTH(NovDom1+12)=11),NovDom1+12,""),IF(AND(YEAR(NovDom1+19)=AnoCalendário,MONTH(NovDom1+19)=11),NovDom1+19,""))</f>
        <v>43055</v>
      </c>
      <c r="O37" s="32">
        <f>IF(DAY(NovDom1)=1,IF(AND(YEAR(NovDom1+13)=AnoCalendário,MONTH(NovDom1+13)=11),NovDom1+13,""),IF(AND(YEAR(NovDom1+20)=AnoCalendário,MONTH(NovDom1+20)=11),NovDom1+20,""))</f>
        <v>43056</v>
      </c>
      <c r="P37" s="34">
        <f>IF(DAY(NovDom1)=1,IF(AND(YEAR(NovDom1+14)=AnoCalendário,MONTH(NovDom1+14)=11),NovDom1+14,""),IF(AND(YEAR(NovDom1+21)=AnoCalendário,MONTH(NovDom1+21)=11),NovDom1+21,""))</f>
        <v>43057</v>
      </c>
      <c r="R37" s="33">
        <f>IF(DAY(DezDom1)=1,IF(AND(YEAR(DezDom1+8)=AnoCalendário,MONTH(DezDom1+8)=12),DezDom1+8,""),IF(AND(YEAR(DezDom1+15)=AnoCalendário,MONTH(DezDom1+15)=12),DezDom1+15,""))</f>
        <v>43079</v>
      </c>
      <c r="S37" s="32">
        <f>IF(DAY(DezDom1)=1,IF(AND(YEAR(DezDom1+9)=AnoCalendário,MONTH(DezDom1+9)=12),DezDom1+9,""),IF(AND(YEAR(DezDom1+16)=AnoCalendário,MONTH(DezDom1+16)=12),DezDom1+16,""))</f>
        <v>43080</v>
      </c>
      <c r="T37" s="32">
        <f>IF(DAY(DezDom1)=1,IF(AND(YEAR(DezDom1+10)=AnoCalendário,MONTH(DezDom1+10)=12),DezDom1+10,""),IF(AND(YEAR(DezDom1+17)=AnoCalendário,MONTH(DezDom1+17)=12),DezDom1+17,""))</f>
        <v>43081</v>
      </c>
      <c r="U37" s="32">
        <f>IF(DAY(DezDom1)=1,IF(AND(YEAR(DezDom1+11)=AnoCalendário,MONTH(DezDom1+11)=12),DezDom1+11,""),IF(AND(YEAR(DezDom1+18)=AnoCalendário,MONTH(DezDom1+18)=12),DezDom1+18,""))</f>
        <v>43082</v>
      </c>
      <c r="V37" s="32">
        <f>IF(DAY(DezDom1)=1,IF(AND(YEAR(DezDom1+12)=AnoCalendário,MONTH(DezDom1+12)=12),DezDom1+12,""),IF(AND(YEAR(DezDom1+19)=AnoCalendário,MONTH(DezDom1+19)=12),DezDom1+19,""))</f>
        <v>43083</v>
      </c>
      <c r="W37" s="32">
        <f>IF(DAY(DezDom1)=1,IF(AND(YEAR(DezDom1+13)=AnoCalendário,MONTH(DezDom1+13)=12),DezDom1+13,""),IF(AND(YEAR(DezDom1+20)=AnoCalendário,MONTH(DezDom1+20)=12),DezDom1+20,""))</f>
        <v>43084</v>
      </c>
      <c r="X37" s="34">
        <f>IF(DAY(DezDom1)=1,IF(AND(YEAR(DezDom1+14)=AnoCalendário,MONTH(DezDom1+14)=12),DezDom1+14,""),IF(AND(YEAR(DezDom1+21)=AnoCalendário,MONTH(DezDom1+21)=12),DezDom1+21,""))</f>
        <v>43085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43030</v>
      </c>
      <c r="C38" s="32">
        <f>IF(DAY(OutDom1)=1,IF(AND(YEAR(OutDom1+16)=AnoCalendário,MONTH(OutDom1+16)=10),OutDom1+16,""),IF(AND(YEAR(OutDom1+23)=AnoCalendário,MONTH(OutDom1+23)=10),OutDom1+23,""))</f>
        <v>43031</v>
      </c>
      <c r="D38" s="32">
        <f>IF(DAY(OutDom1)=1,IF(AND(YEAR(OutDom1+17)=AnoCalendário,MONTH(OutDom1+17)=10),OutDom1+17,""),IF(AND(YEAR(OutDom1+24)=AnoCalendário,MONTH(OutDom1+24)=10),OutDom1+24,""))</f>
        <v>43032</v>
      </c>
      <c r="E38" s="32">
        <f>IF(DAY(OutDom1)=1,IF(AND(YEAR(OutDom1+18)=AnoCalendário,MONTH(OutDom1+18)=10),OutDom1+18,""),IF(AND(YEAR(OutDom1+25)=AnoCalendário,MONTH(OutDom1+25)=10),OutDom1+25,""))</f>
        <v>43033</v>
      </c>
      <c r="F38" s="32">
        <f>IF(DAY(OutDom1)=1,IF(AND(YEAR(OutDom1+19)=AnoCalendário,MONTH(OutDom1+19)=10),OutDom1+19,""),IF(AND(YEAR(OutDom1+26)=AnoCalendário,MONTH(OutDom1+26)=10),OutDom1+26,""))</f>
        <v>43034</v>
      </c>
      <c r="G38" s="32">
        <f>IF(DAY(OutDom1)=1,IF(AND(YEAR(OutDom1+20)=AnoCalendário,MONTH(OutDom1+20)=10),OutDom1+20,""),IF(AND(YEAR(OutDom1+27)=AnoCalendário,MONTH(OutDom1+27)=10),OutDom1+27,""))</f>
        <v>43035</v>
      </c>
      <c r="H38" s="34">
        <f>IF(DAY(OutDom1)=1,IF(AND(YEAR(OutDom1+21)=AnoCalendário,MONTH(OutDom1+21)=10),OutDom1+21,""),IF(AND(YEAR(OutDom1+28)=AnoCalendário,MONTH(OutDom1+28)=10),OutDom1+28,""))</f>
        <v>43036</v>
      </c>
      <c r="I38" s="28"/>
      <c r="J38" s="33">
        <f>IF(DAY(NovDom1)=1,IF(AND(YEAR(NovDom1+15)=AnoCalendário,MONTH(NovDom1+15)=11),NovDom1+15,""),IF(AND(YEAR(NovDom1+22)=AnoCalendário,MONTH(NovDom1+22)=11),NovDom1+22,""))</f>
        <v>43058</v>
      </c>
      <c r="K38" s="32">
        <f>IF(DAY(NovDom1)=1,IF(AND(YEAR(NovDom1+16)=AnoCalendário,MONTH(NovDom1+16)=11),NovDom1+16,""),IF(AND(YEAR(NovDom1+23)=AnoCalendário,MONTH(NovDom1+23)=11),NovDom1+23,""))</f>
        <v>43059</v>
      </c>
      <c r="L38" s="32">
        <f>IF(DAY(NovDom1)=1,IF(AND(YEAR(NovDom1+17)=AnoCalendário,MONTH(NovDom1+17)=11),NovDom1+17,""),IF(AND(YEAR(NovDom1+24)=AnoCalendário,MONTH(NovDom1+24)=11),NovDom1+24,""))</f>
        <v>43060</v>
      </c>
      <c r="M38" s="32">
        <f>IF(DAY(NovDom1)=1,IF(AND(YEAR(NovDom1+18)=AnoCalendário,MONTH(NovDom1+18)=11),NovDom1+18,""),IF(AND(YEAR(NovDom1+25)=AnoCalendário,MONTH(NovDom1+25)=11),NovDom1+25,""))</f>
        <v>43061</v>
      </c>
      <c r="N38" s="32">
        <f>IF(DAY(NovDom1)=1,IF(AND(YEAR(NovDom1+19)=AnoCalendário,MONTH(NovDom1+19)=11),NovDom1+19,""),IF(AND(YEAR(NovDom1+26)=AnoCalendário,MONTH(NovDom1+26)=11),NovDom1+26,""))</f>
        <v>43062</v>
      </c>
      <c r="O38" s="32">
        <f>IF(DAY(NovDom1)=1,IF(AND(YEAR(NovDom1+20)=AnoCalendário,MONTH(NovDom1+20)=11),NovDom1+20,""),IF(AND(YEAR(NovDom1+27)=AnoCalendário,MONTH(NovDom1+27)=11),NovDom1+27,""))</f>
        <v>43063</v>
      </c>
      <c r="P38" s="34">
        <f>IF(DAY(NovDom1)=1,IF(AND(YEAR(NovDom1+21)=AnoCalendário,MONTH(NovDom1+21)=11),NovDom1+21,""),IF(AND(YEAR(NovDom1+28)=AnoCalendário,MONTH(NovDom1+28)=11),NovDom1+28,""))</f>
        <v>43064</v>
      </c>
      <c r="R38" s="33">
        <f>IF(DAY(DezDom1)=1,IF(AND(YEAR(DezDom1+15)=AnoCalendário,MONTH(DezDom1+15)=12),DezDom1+15,""),IF(AND(YEAR(DezDom1+22)=AnoCalendário,MONTH(DezDom1+22)=12),DezDom1+22,""))</f>
        <v>43086</v>
      </c>
      <c r="S38" s="32">
        <f>IF(DAY(DezDom1)=1,IF(AND(YEAR(DezDom1+16)=AnoCalendário,MONTH(DezDom1+16)=12),DezDom1+16,""),IF(AND(YEAR(DezDom1+23)=AnoCalendário,MONTH(DezDom1+23)=12),DezDom1+23,""))</f>
        <v>43087</v>
      </c>
      <c r="T38" s="32">
        <f>IF(DAY(DezDom1)=1,IF(AND(YEAR(DezDom1+17)=AnoCalendário,MONTH(DezDom1+17)=12),DezDom1+17,""),IF(AND(YEAR(DezDom1+24)=AnoCalendário,MONTH(DezDom1+24)=12),DezDom1+24,""))</f>
        <v>43088</v>
      </c>
      <c r="U38" s="32">
        <f>IF(DAY(DezDom1)=1,IF(AND(YEAR(DezDom1+18)=AnoCalendário,MONTH(DezDom1+18)=12),DezDom1+18,""),IF(AND(YEAR(DezDom1+25)=AnoCalendário,MONTH(DezDom1+25)=12),DezDom1+25,""))</f>
        <v>43089</v>
      </c>
      <c r="V38" s="32">
        <f>IF(DAY(DezDom1)=1,IF(AND(YEAR(DezDom1+19)=AnoCalendário,MONTH(DezDom1+19)=12),DezDom1+19,""),IF(AND(YEAR(DezDom1+26)=AnoCalendário,MONTH(DezDom1+26)=12),DezDom1+26,""))</f>
        <v>43090</v>
      </c>
      <c r="W38" s="32">
        <f>IF(DAY(DezDom1)=1,IF(AND(YEAR(DezDom1+20)=AnoCalendário,MONTH(DezDom1+20)=12),DezDom1+20,""),IF(AND(YEAR(DezDom1+27)=AnoCalendário,MONTH(DezDom1+27)=12),DezDom1+27,""))</f>
        <v>43091</v>
      </c>
      <c r="X38" s="34">
        <f>IF(DAY(DezDom1)=1,IF(AND(YEAR(DezDom1+21)=AnoCalendário,MONTH(DezDom1+21)=12),DezDom1+21,""),IF(AND(YEAR(DezDom1+28)=AnoCalendário,MONTH(DezDom1+28)=12),DezDom1+28,""))</f>
        <v>43092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43037</v>
      </c>
      <c r="C39" s="32">
        <f>IF(DAY(OutDom1)=1,IF(AND(YEAR(OutDom1+23)=AnoCalendário,MONTH(OutDom1+23)=10),OutDom1+23,""),IF(AND(YEAR(OutDom1+30)=AnoCalendário,MONTH(OutDom1+30)=10),OutDom1+30,""))</f>
        <v>43038</v>
      </c>
      <c r="D39" s="32">
        <f>IF(DAY(OutDom1)=1,IF(AND(YEAR(OutDom1+24)=AnoCalendário,MONTH(OutDom1+24)=10),OutDom1+24,""),IF(AND(YEAR(OutDom1+31)=AnoCalendário,MONTH(OutDom1+31)=10),OutDom1+31,""))</f>
        <v>43039</v>
      </c>
      <c r="E39" s="32" t="str">
        <f>IF(DAY(OutDom1)=1,IF(AND(YEAR(OutDom1+25)=AnoCalendário,MONTH(OutDom1+25)=10),OutDom1+25,""),IF(AND(YEAR(OutDom1+32)=AnoCalendário,MONTH(OutDom1+32)=10),OutDom1+32,""))</f>
        <v/>
      </c>
      <c r="F39" s="32" t="str">
        <f>IF(DAY(OutDom1)=1,IF(AND(YEAR(OutDom1+26)=AnoCalendário,MONTH(OutDom1+26)=10),OutDom1+26,""),IF(AND(YEAR(OutDom1+33)=AnoCalendário,MONTH(OutDom1+33)=10),OutDom1+33,""))</f>
        <v/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43065</v>
      </c>
      <c r="K39" s="32">
        <f>IF(DAY(NovDom1)=1,IF(AND(YEAR(NovDom1+23)=AnoCalendário,MONTH(NovDom1+23)=11),NovDom1+23,""),IF(AND(YEAR(NovDom1+30)=AnoCalendário,MONTH(NovDom1+30)=11),NovDom1+30,""))</f>
        <v>43066</v>
      </c>
      <c r="L39" s="32">
        <f>IF(DAY(NovDom1)=1,IF(AND(YEAR(NovDom1+24)=AnoCalendário,MONTH(NovDom1+24)=11),NovDom1+24,""),IF(AND(YEAR(NovDom1+31)=AnoCalendário,MONTH(NovDom1+31)=11),NovDom1+31,""))</f>
        <v>43067</v>
      </c>
      <c r="M39" s="32">
        <f>IF(DAY(NovDom1)=1,IF(AND(YEAR(NovDom1+25)=AnoCalendário,MONTH(NovDom1+25)=11),NovDom1+25,""),IF(AND(YEAR(NovDom1+32)=AnoCalendário,MONTH(NovDom1+32)=11),NovDom1+32,""))</f>
        <v>43068</v>
      </c>
      <c r="N39" s="32">
        <f>IF(DAY(NovDom1)=1,IF(AND(YEAR(NovDom1+26)=AnoCalendário,MONTH(NovDom1+26)=11),NovDom1+26,""),IF(AND(YEAR(NovDom1+33)=AnoCalendário,MONTH(NovDom1+33)=11),NovDom1+33,""))</f>
        <v>43069</v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43093</v>
      </c>
      <c r="S39" s="32">
        <f>IF(DAY(DezDom1)=1,IF(AND(YEAR(DezDom1+23)=AnoCalendário,MONTH(DezDom1+23)=12),DezDom1+23,""),IF(AND(YEAR(DezDom1+30)=AnoCalendário,MONTH(DezDom1+30)=12),DezDom1+30,""))</f>
        <v>43094</v>
      </c>
      <c r="T39" s="32">
        <f>IF(DAY(DezDom1)=1,IF(AND(YEAR(DezDom1+24)=AnoCalendário,MONTH(DezDom1+24)=12),DezDom1+24,""),IF(AND(YEAR(DezDom1+31)=AnoCalendário,MONTH(DezDom1+31)=12),DezDom1+31,""))</f>
        <v>43095</v>
      </c>
      <c r="U39" s="32">
        <f>IF(DAY(DezDom1)=1,IF(AND(YEAR(DezDom1+25)=AnoCalendário,MONTH(DezDom1+25)=12),DezDom1+25,""),IF(AND(YEAR(DezDom1+32)=AnoCalendário,MONTH(DezDom1+32)=12),DezDom1+32,""))</f>
        <v>43096</v>
      </c>
      <c r="V39" s="32">
        <f>IF(DAY(DezDom1)=1,IF(AND(YEAR(DezDom1+26)=AnoCalendário,MONTH(DezDom1+26)=12),DezDom1+26,""),IF(AND(YEAR(DezDom1+33)=AnoCalendário,MONTH(DezDom1+33)=12),DezDom1+33,""))</f>
        <v>43097</v>
      </c>
      <c r="W39" s="32">
        <f>IF(DAY(DezDom1)=1,IF(AND(YEAR(DezDom1+27)=AnoCalendário,MONTH(DezDom1+27)=12),DezDom1+27,""),IF(AND(YEAR(DezDom1+34)=AnoCalendário,MONTH(DezDom1+34)=12),DezDom1+34,""))</f>
        <v>43098</v>
      </c>
      <c r="X39" s="34">
        <f>IF(DAY(DezDom1)=1,IF(AND(YEAR(DezDom1+28)=AnoCalendário,MONTH(DezDom1+28)=12),DezDom1+28,""),IF(AND(YEAR(DezDom1+35)=AnoCalendário,MONTH(DezDom1+35)=12),DezDom1+35,""))</f>
        <v>43099</v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>
        <f>IF(DAY(DezDom1)=1,IF(AND(YEAR(DezDom1+29)=AnoCalendário,MONTH(DezDom1+29)=12),DezDom1+29,""),IF(AND(YEAR(DezDom1+36)=AnoCalendário,MONTH(DezDom1+36)=12),DezDom1+36,""))</f>
        <v>43100</v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735" priority="1">
      <formula>LEN(TRIM(B8))&gt;0</formula>
    </cfRule>
  </conditionalFormatting>
  <conditionalFormatting sqref="J8:P13">
    <cfRule type="notContainsBlanks" dxfId="1734" priority="2">
      <formula>LEN(TRIM(J8))&gt;0</formula>
    </cfRule>
  </conditionalFormatting>
  <conditionalFormatting sqref="R8:X13">
    <cfRule type="notContainsBlanks" dxfId="1733" priority="3">
      <formula>LEN(TRIM(R8))&gt;0</formula>
    </cfRule>
  </conditionalFormatting>
  <conditionalFormatting sqref="B17:H22">
    <cfRule type="notContainsBlanks" dxfId="1732" priority="4">
      <formula>LEN(TRIM(B17))&gt;0</formula>
    </cfRule>
  </conditionalFormatting>
  <conditionalFormatting sqref="J17:P22">
    <cfRule type="notContainsBlanks" dxfId="1731" priority="5">
      <formula>LEN(TRIM(J17))&gt;0</formula>
    </cfRule>
  </conditionalFormatting>
  <conditionalFormatting sqref="R17:X22">
    <cfRule type="notContainsBlanks" dxfId="1730" priority="6">
      <formula>LEN(TRIM(R17))&gt;0</formula>
    </cfRule>
  </conditionalFormatting>
  <conditionalFormatting sqref="R35:X40">
    <cfRule type="notContainsBlanks" dxfId="1729" priority="12">
      <formula>LEN(TRIM(R35))&gt;0</formula>
    </cfRule>
  </conditionalFormatting>
  <conditionalFormatting sqref="B26:H31">
    <cfRule type="notContainsBlanks" dxfId="1728" priority="7">
      <formula>LEN(TRIM(B26))&gt;0</formula>
    </cfRule>
  </conditionalFormatting>
  <conditionalFormatting sqref="J26:P31">
    <cfRule type="notContainsBlanks" dxfId="1727" priority="8">
      <formula>LEN(TRIM(J26))&gt;0</formula>
    </cfRule>
  </conditionalFormatting>
  <conditionalFormatting sqref="R26:X31">
    <cfRule type="notContainsBlanks" dxfId="1726" priority="9">
      <formula>LEN(TRIM(R26))&gt;0</formula>
    </cfRule>
  </conditionalFormatting>
  <conditionalFormatting sqref="B35:H40">
    <cfRule type="notContainsBlanks" dxfId="1725" priority="10">
      <formula>LEN(TRIM(B35))&gt;0</formula>
    </cfRule>
  </conditionalFormatting>
  <conditionalFormatting sqref="J35:P40">
    <cfRule type="notContainsBlanks" dxfId="1724" priority="11">
      <formula>LEN(TRIM(J35))&gt;0</formula>
    </cfRule>
  </conditionalFormatting>
  <dataValidations count="2"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000-000000000000}"/>
    <dataValidation type="list" allowBlank="1" showInputMessage="1" showErrorMessage="1" prompt="Selecione um ano" sqref="B3:F3" xr:uid="{00000000-0002-0000-0000-000001000000}">
      <formula1>Anos_Disponíveis</formula1>
    </dataValidation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"/>
  <dimension ref="A1:A15"/>
  <sheetViews>
    <sheetView workbookViewId="0">
      <selection activeCell="I11" sqref="I11"/>
    </sheetView>
  </sheetViews>
  <sheetFormatPr defaultRowHeight="13.5" x14ac:dyDescent="0.25"/>
  <cols>
    <col min="1" max="1" width="16.7109375" style="27" customWidth="1"/>
  </cols>
  <sheetData>
    <row r="1" spans="1:1" x14ac:dyDescent="0.25">
      <c r="A1" s="27" t="s">
        <v>32</v>
      </c>
    </row>
    <row r="2" spans="1:1" x14ac:dyDescent="0.25">
      <c r="A2" s="27">
        <v>2017</v>
      </c>
    </row>
    <row r="3" spans="1:1" x14ac:dyDescent="0.25">
      <c r="A3" s="27">
        <v>2018</v>
      </c>
    </row>
    <row r="4" spans="1:1" x14ac:dyDescent="0.25">
      <c r="A4" s="27">
        <v>2019</v>
      </c>
    </row>
    <row r="5" spans="1:1" x14ac:dyDescent="0.25">
      <c r="A5" s="27">
        <v>2020</v>
      </c>
    </row>
    <row r="6" spans="1:1" x14ac:dyDescent="0.25">
      <c r="A6" s="27">
        <v>2021</v>
      </c>
    </row>
    <row r="7" spans="1:1" x14ac:dyDescent="0.25">
      <c r="A7" s="27">
        <v>2022</v>
      </c>
    </row>
    <row r="8" spans="1:1" x14ac:dyDescent="0.25">
      <c r="A8" s="27">
        <v>2023</v>
      </c>
    </row>
    <row r="9" spans="1:1" x14ac:dyDescent="0.25">
      <c r="A9" s="27">
        <v>2024</v>
      </c>
    </row>
    <row r="10" spans="1:1" x14ac:dyDescent="0.25">
      <c r="A10" s="27">
        <v>2025</v>
      </c>
    </row>
    <row r="11" spans="1:1" x14ac:dyDescent="0.25">
      <c r="A11" s="27">
        <v>2026</v>
      </c>
    </row>
    <row r="12" spans="1:1" x14ac:dyDescent="0.25">
      <c r="A12" s="27">
        <v>2027</v>
      </c>
    </row>
    <row r="13" spans="1:1" x14ac:dyDescent="0.25">
      <c r="A13" s="27">
        <v>2028</v>
      </c>
    </row>
    <row r="14" spans="1:1" x14ac:dyDescent="0.25">
      <c r="A14" s="27">
        <v>2029</v>
      </c>
    </row>
    <row r="15" spans="1:1" x14ac:dyDescent="0.25">
      <c r="A15" s="27">
        <v>2030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TCalendar2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2018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>
        <f>IF(DAY(JanDom1)=1,"",IF(AND(YEAR(JanDom1+2)=AnoCalendário,MONTH(JanDom1+2)=1),JanDom1+2,""))</f>
        <v>43101</v>
      </c>
      <c r="D8" s="32">
        <f>IF(DAY(JanDom1)=1,"",IF(AND(YEAR(JanDom1+3)=AnoCalendário,MONTH(JanDom1+3)=1),JanDom1+3,""))</f>
        <v>43102</v>
      </c>
      <c r="E8" s="32">
        <f>IF(DAY(JanDom1)=1,"",IF(AND(YEAR(JanDom1+4)=AnoCalendário,MONTH(JanDom1+4)=1),JanDom1+4,""))</f>
        <v>43103</v>
      </c>
      <c r="F8" s="32">
        <f>IF(DAY(JanDom1)=1,"",IF(AND(YEAR(JanDom1+5)=AnoCalendário,MONTH(JanDom1+5)=1),JanDom1+5,""))</f>
        <v>43104</v>
      </c>
      <c r="G8" s="32">
        <f>IF(DAY(JanDom1)=1,"",IF(AND(YEAR(JanDom1+6)=AnoCalendário,MONTH(JanDom1+6)=1),JanDom1+6,""))</f>
        <v>43105</v>
      </c>
      <c r="H8" s="32">
        <f>IF(DAY(JanDom1)=1,IF(AND(YEAR(JanDom1)=AnoCalendário,MONTH(JanDom1)=1),JanDom1,""),IF(AND(YEAR(JanDom1+7)=AnoCalendário,MONTH(JanDom1+7)=1),JanDom1+7,""))</f>
        <v>43106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>
        <f>IF(DAY(FevDom1)=1,"",IF(AND(YEAR(FevDom1+5)=AnoCalendário,MONTH(FevDom1+5)=2),FevDom1+5,""))</f>
        <v>43132</v>
      </c>
      <c r="O8" s="32">
        <f>IF(DAY(FevDom1)=1,"",IF(AND(YEAR(FevDom1+6)=AnoCalendário,MONTH(FevDom1+6)=2),FevDom1+6,""))</f>
        <v>43133</v>
      </c>
      <c r="P8" s="32">
        <f>IF(DAY(FevDom1)=1,IF(AND(YEAR(FevDom1)=AnoCalendário,MONTH(FevDom1)=2),FevDom1,""),IF(AND(YEAR(FevDom1+7)=AnoCalendário,MONTH(FevDom1+7)=2),FevDom1+7,""))</f>
        <v>43134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>
        <f>IF(DAY(MarDom1)=1,"",IF(AND(YEAR(MarDom1+5)=AnoCalendário,MONTH(MarDom1+5)=3),MarDom1+5,""))</f>
        <v>43160</v>
      </c>
      <c r="W8" s="32">
        <f>IF(DAY(MarDom1)=1,"",IF(AND(YEAR(MarDom1+6)=AnoCalendário,MONTH(MarDom1+6)=3),MarDom1+6,""))</f>
        <v>43161</v>
      </c>
      <c r="X8" s="32">
        <f>IF(DAY(MarDom1)=1,IF(AND(YEAR(MarDom1)=AnoCalendário,MONTH(MarDom1)=3),MarDom1,""),IF(AND(YEAR(MarDom1+7)=AnoCalendário,MONTH(MarDom1+7)=3),MarDom1+7,""))</f>
        <v>43162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43107</v>
      </c>
      <c r="C9" s="32">
        <f>IF(DAY(JanDom1)=1,IF(AND(YEAR(JanDom1+2)=AnoCalendário,MONTH(JanDom1+2)=1),JanDom1+2,""),IF(AND(YEAR(JanDom1+9)=AnoCalendário,MONTH(JanDom1+9)=1),JanDom1+9,""))</f>
        <v>43108</v>
      </c>
      <c r="D9" s="32">
        <f>IF(DAY(JanDom1)=1,IF(AND(YEAR(JanDom1+3)=AnoCalendário,MONTH(JanDom1+3)=1),JanDom1+3,""),IF(AND(YEAR(JanDom1+10)=AnoCalendário,MONTH(JanDom1+10)=1),JanDom1+10,""))</f>
        <v>43109</v>
      </c>
      <c r="E9" s="32">
        <f>IF(DAY(JanDom1)=1,IF(AND(YEAR(JanDom1+4)=AnoCalendário,MONTH(JanDom1+4)=1),JanDom1+4,""),IF(AND(YEAR(JanDom1+11)=AnoCalendário,MONTH(JanDom1+11)=1),JanDom1+11,""))</f>
        <v>43110</v>
      </c>
      <c r="F9" s="32">
        <f>IF(DAY(JanDom1)=1,IF(AND(YEAR(JanDom1+5)=AnoCalendário,MONTH(JanDom1+5)=1),JanDom1+5,""),IF(AND(YEAR(JanDom1+12)=AnoCalendário,MONTH(JanDom1+12)=1),JanDom1+12,""))</f>
        <v>43111</v>
      </c>
      <c r="G9" s="32">
        <f>IF(DAY(JanDom1)=1,IF(AND(YEAR(JanDom1+6)=AnoCalendário,MONTH(JanDom1+6)=1),JanDom1+6,""),IF(AND(YEAR(JanDom1+13)=AnoCalendário,MONTH(JanDom1+13)=1),JanDom1+13,""))</f>
        <v>43112</v>
      </c>
      <c r="H9" s="32">
        <f>IF(DAY(JanDom1)=1,IF(AND(YEAR(JanDom1+7)=AnoCalendário,MONTH(JanDom1+7)=1),JanDom1+7,""),IF(AND(YEAR(JanDom1+14)=AnoCalendário,MONTH(JanDom1+14)=1),JanDom1+14,""))</f>
        <v>43113</v>
      </c>
      <c r="I9" s="28"/>
      <c r="J9" s="32">
        <f>IF(DAY(FevDom1)=1,IF(AND(YEAR(FevDom1+1)=AnoCalendário,MONTH(FevDom1+1)=2),FevDom1+1,""),IF(AND(YEAR(FevDom1+8)=AnoCalendário,MONTH(FevDom1+8)=2),FevDom1+8,""))</f>
        <v>43135</v>
      </c>
      <c r="K9" s="32">
        <f>IF(DAY(FevDom1)=1,IF(AND(YEAR(FevDom1+2)=AnoCalendário,MONTH(FevDom1+2)=2),FevDom1+2,""),IF(AND(YEAR(FevDom1+9)=AnoCalendário,MONTH(FevDom1+9)=2),FevDom1+9,""))</f>
        <v>43136</v>
      </c>
      <c r="L9" s="32">
        <f>IF(DAY(FevDom1)=1,IF(AND(YEAR(FevDom1+3)=AnoCalendário,MONTH(FevDom1+3)=2),FevDom1+3,""),IF(AND(YEAR(FevDom1+10)=AnoCalendário,MONTH(FevDom1+10)=2),FevDom1+10,""))</f>
        <v>43137</v>
      </c>
      <c r="M9" s="32">
        <f>IF(DAY(FevDom1)=1,IF(AND(YEAR(FevDom1+4)=AnoCalendário,MONTH(FevDom1+4)=2),FevDom1+4,""),IF(AND(YEAR(FevDom1+11)=AnoCalendário,MONTH(FevDom1+11)=2),FevDom1+11,""))</f>
        <v>43138</v>
      </c>
      <c r="N9" s="32">
        <f>IF(DAY(FevDom1)=1,IF(AND(YEAR(FevDom1+5)=AnoCalendário,MONTH(FevDom1+5)=2),FevDom1+5,""),IF(AND(YEAR(FevDom1+12)=AnoCalendário,MONTH(FevDom1+12)=2),FevDom1+12,""))</f>
        <v>43139</v>
      </c>
      <c r="O9" s="32">
        <f>IF(DAY(FevDom1)=1,IF(AND(YEAR(FevDom1+6)=AnoCalendário,MONTH(FevDom1+6)=2),FevDom1+6,""),IF(AND(YEAR(FevDom1+13)=AnoCalendário,MONTH(FevDom1+13)=2),FevDom1+13,""))</f>
        <v>43140</v>
      </c>
      <c r="P9" s="32">
        <f>IF(DAY(FevDom1)=1,IF(AND(YEAR(FevDom1+7)=AnoCalendário,MONTH(FevDom1+7)=2),FevDom1+7,""),IF(AND(YEAR(FevDom1+14)=AnoCalendário,MONTH(FevDom1+14)=2),FevDom1+14,""))</f>
        <v>43141</v>
      </c>
      <c r="Q9" s="28"/>
      <c r="R9" s="32">
        <f>IF(DAY(MarDom1)=1,IF(AND(YEAR(MarDom1+1)=AnoCalendário,MONTH(MarDom1+1)=3),MarDom1+1,""),IF(AND(YEAR(MarDom1+8)=AnoCalendário,MONTH(MarDom1+8)=3),MarDom1+8,""))</f>
        <v>43163</v>
      </c>
      <c r="S9" s="32">
        <f>IF(DAY(MarDom1)=1,IF(AND(YEAR(MarDom1+2)=AnoCalendário,MONTH(MarDom1+2)=3),MarDom1+2,""),IF(AND(YEAR(MarDom1+9)=AnoCalendário,MONTH(MarDom1+9)=3),MarDom1+9,""))</f>
        <v>43164</v>
      </c>
      <c r="T9" s="32">
        <f>IF(DAY(MarDom1)=1,IF(AND(YEAR(MarDom1+3)=AnoCalendário,MONTH(MarDom1+3)=3),MarDom1+3,""),IF(AND(YEAR(MarDom1+10)=AnoCalendário,MONTH(MarDom1+10)=3),MarDom1+10,""))</f>
        <v>43165</v>
      </c>
      <c r="U9" s="32">
        <f>IF(DAY(MarDom1)=1,IF(AND(YEAR(MarDom1+4)=AnoCalendário,MONTH(MarDom1+4)=3),MarDom1+4,""),IF(AND(YEAR(MarDom1+11)=AnoCalendário,MONTH(MarDom1+11)=3),MarDom1+11,""))</f>
        <v>43166</v>
      </c>
      <c r="V9" s="32">
        <f>IF(DAY(MarDom1)=1,IF(AND(YEAR(MarDom1+5)=AnoCalendário,MONTH(MarDom1+5)=3),MarDom1+5,""),IF(AND(YEAR(MarDom1+12)=AnoCalendário,MONTH(MarDom1+12)=3),MarDom1+12,""))</f>
        <v>43167</v>
      </c>
      <c r="W9" s="32">
        <f>IF(DAY(MarDom1)=1,IF(AND(YEAR(MarDom1+6)=AnoCalendário,MONTH(MarDom1+6)=3),MarDom1+6,""),IF(AND(YEAR(MarDom1+13)=AnoCalendário,MONTH(MarDom1+13)=3),MarDom1+13,""))</f>
        <v>43168</v>
      </c>
      <c r="X9" s="32">
        <f>IF(DAY(MarDom1)=1,IF(AND(YEAR(MarDom1+7)=AnoCalendário,MONTH(MarDom1+7)=3),MarDom1+7,""),IF(AND(YEAR(MarDom1+14)=AnoCalendário,MONTH(MarDom1+14)=3),MarDom1+14,""))</f>
        <v>43169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43114</v>
      </c>
      <c r="C10" s="32">
        <f>IF(DAY(JanDom1)=1,IF(AND(YEAR(JanDom1+9)=AnoCalendário,MONTH(JanDom1+9)=1),JanDom1+9,""),IF(AND(YEAR(JanDom1+16)=AnoCalendário,MONTH(JanDom1+16)=1),JanDom1+16,""))</f>
        <v>43115</v>
      </c>
      <c r="D10" s="32">
        <f>IF(DAY(JanDom1)=1,IF(AND(YEAR(JanDom1+10)=AnoCalendário,MONTH(JanDom1+10)=1),JanDom1+10,""),IF(AND(YEAR(JanDom1+17)=AnoCalendário,MONTH(JanDom1+17)=1),JanDom1+17,""))</f>
        <v>43116</v>
      </c>
      <c r="E10" s="32">
        <f>IF(DAY(JanDom1)=1,IF(AND(YEAR(JanDom1+11)=AnoCalendário,MONTH(JanDom1+11)=1),JanDom1+11,""),IF(AND(YEAR(JanDom1+18)=AnoCalendário,MONTH(JanDom1+18)=1),JanDom1+18,""))</f>
        <v>43117</v>
      </c>
      <c r="F10" s="32">
        <f>IF(DAY(JanDom1)=1,IF(AND(YEAR(JanDom1+12)=AnoCalendário,MONTH(JanDom1+12)=1),JanDom1+12,""),IF(AND(YEAR(JanDom1+19)=AnoCalendário,MONTH(JanDom1+19)=1),JanDom1+19,""))</f>
        <v>43118</v>
      </c>
      <c r="G10" s="32">
        <f>IF(DAY(JanDom1)=1,IF(AND(YEAR(JanDom1+13)=AnoCalendário,MONTH(JanDom1+13)=1),JanDom1+13,""),IF(AND(YEAR(JanDom1+20)=AnoCalendário,MONTH(JanDom1+20)=1),JanDom1+20,""))</f>
        <v>43119</v>
      </c>
      <c r="H10" s="32">
        <f>IF(DAY(JanDom1)=1,IF(AND(YEAR(JanDom1+14)=AnoCalendário,MONTH(JanDom1+14)=1),JanDom1+14,""),IF(AND(YEAR(JanDom1+21)=AnoCalendário,MONTH(JanDom1+21)=1),JanDom1+21,""))</f>
        <v>43120</v>
      </c>
      <c r="I10" s="28"/>
      <c r="J10" s="32">
        <f>IF(DAY(FevDom1)=1,IF(AND(YEAR(FevDom1+8)=AnoCalendário,MONTH(FevDom1+8)=2),FevDom1+8,""),IF(AND(YEAR(FevDom1+15)=AnoCalendário,MONTH(FevDom1+15)=2),FevDom1+15,""))</f>
        <v>43142</v>
      </c>
      <c r="K10" s="32">
        <f>IF(DAY(FevDom1)=1,IF(AND(YEAR(FevDom1+9)=AnoCalendário,MONTH(FevDom1+9)=2),FevDom1+9,""),IF(AND(YEAR(FevDom1+16)=AnoCalendário,MONTH(FevDom1+16)=2),FevDom1+16,""))</f>
        <v>43143</v>
      </c>
      <c r="L10" s="32">
        <f>IF(DAY(FevDom1)=1,IF(AND(YEAR(FevDom1+10)=AnoCalendário,MONTH(FevDom1+10)=2),FevDom1+10,""),IF(AND(YEAR(FevDom1+17)=AnoCalendário,MONTH(FevDom1+17)=2),FevDom1+17,""))</f>
        <v>43144</v>
      </c>
      <c r="M10" s="32">
        <f>IF(DAY(FevDom1)=1,IF(AND(YEAR(FevDom1+11)=AnoCalendário,MONTH(FevDom1+11)=2),FevDom1+11,""),IF(AND(YEAR(FevDom1+18)=AnoCalendário,MONTH(FevDom1+18)=2),FevDom1+18,""))</f>
        <v>43145</v>
      </c>
      <c r="N10" s="32">
        <f>IF(DAY(FevDom1)=1,IF(AND(YEAR(FevDom1+12)=AnoCalendário,MONTH(FevDom1+12)=2),FevDom1+12,""),IF(AND(YEAR(FevDom1+19)=AnoCalendário,MONTH(FevDom1+19)=2),FevDom1+19,""))</f>
        <v>43146</v>
      </c>
      <c r="O10" s="32">
        <f>IF(DAY(FevDom1)=1,IF(AND(YEAR(FevDom1+13)=AnoCalendário,MONTH(FevDom1+13)=2),FevDom1+13,""),IF(AND(YEAR(FevDom1+20)=AnoCalendário,MONTH(FevDom1+20)=2),FevDom1+20,""))</f>
        <v>43147</v>
      </c>
      <c r="P10" s="32">
        <f>IF(DAY(FevDom1)=1,IF(AND(YEAR(FevDom1+14)=AnoCalendário,MONTH(FevDom1+14)=2),FevDom1+14,""),IF(AND(YEAR(FevDom1+21)=AnoCalendário,MONTH(FevDom1+21)=2),FevDom1+21,""))</f>
        <v>43148</v>
      </c>
      <c r="Q10" s="28"/>
      <c r="R10" s="32">
        <f>IF(DAY(MarDom1)=1,IF(AND(YEAR(MarDom1+8)=AnoCalendário,MONTH(MarDom1+8)=3),MarDom1+8,""),IF(AND(YEAR(MarDom1+15)=AnoCalendário,MONTH(MarDom1+15)=3),MarDom1+15,""))</f>
        <v>43170</v>
      </c>
      <c r="S10" s="32">
        <f>IF(DAY(MarDom1)=1,IF(AND(YEAR(MarDom1+9)=AnoCalendário,MONTH(MarDom1+9)=3),MarDom1+9,""),IF(AND(YEAR(MarDom1+16)=AnoCalendário,MONTH(MarDom1+16)=3),MarDom1+16,""))</f>
        <v>43171</v>
      </c>
      <c r="T10" s="32">
        <f>IF(DAY(MarDom1)=1,IF(AND(YEAR(MarDom1+10)=AnoCalendário,MONTH(MarDom1+10)=3),MarDom1+10,""),IF(AND(YEAR(MarDom1+17)=AnoCalendário,MONTH(MarDom1+17)=3),MarDom1+17,""))</f>
        <v>43172</v>
      </c>
      <c r="U10" s="32">
        <f>IF(DAY(MarDom1)=1,IF(AND(YEAR(MarDom1+11)=AnoCalendário,MONTH(MarDom1+11)=3),MarDom1+11,""),IF(AND(YEAR(MarDom1+18)=AnoCalendário,MONTH(MarDom1+18)=3),MarDom1+18,""))</f>
        <v>43173</v>
      </c>
      <c r="V10" s="32">
        <f>IF(DAY(MarDom1)=1,IF(AND(YEAR(MarDom1+12)=AnoCalendário,MONTH(MarDom1+12)=3),MarDom1+12,""),IF(AND(YEAR(MarDom1+19)=AnoCalendário,MONTH(MarDom1+19)=3),MarDom1+19,""))</f>
        <v>43174</v>
      </c>
      <c r="W10" s="32">
        <f>IF(DAY(MarDom1)=1,IF(AND(YEAR(MarDom1+13)=AnoCalendário,MONTH(MarDom1+13)=3),MarDom1+13,""),IF(AND(YEAR(MarDom1+20)=AnoCalendário,MONTH(MarDom1+20)=3),MarDom1+20,""))</f>
        <v>43175</v>
      </c>
      <c r="X10" s="32">
        <f>IF(DAY(MarDom1)=1,IF(AND(YEAR(MarDom1+14)=AnoCalendário,MONTH(MarDom1+14)=3),MarDom1+14,""),IF(AND(YEAR(MarDom1+21)=AnoCalendário,MONTH(MarDom1+21)=3),MarDom1+21,""))</f>
        <v>43176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43121</v>
      </c>
      <c r="C11" s="32">
        <f>IF(DAY(JanDom1)=1,IF(AND(YEAR(JanDom1+16)=AnoCalendário,MONTH(JanDom1+16)=1),JanDom1+16,""),IF(AND(YEAR(JanDom1+23)=AnoCalendário,MONTH(JanDom1+23)=1),JanDom1+23,""))</f>
        <v>43122</v>
      </c>
      <c r="D11" s="32">
        <f>IF(DAY(JanDom1)=1,IF(AND(YEAR(JanDom1+17)=AnoCalendário,MONTH(JanDom1+17)=1),JanDom1+17,""),IF(AND(YEAR(JanDom1+24)=AnoCalendário,MONTH(JanDom1+24)=1),JanDom1+24,""))</f>
        <v>43123</v>
      </c>
      <c r="E11" s="32">
        <f>IF(DAY(JanDom1)=1,IF(AND(YEAR(JanDom1+18)=AnoCalendário,MONTH(JanDom1+18)=1),JanDom1+18,""),IF(AND(YEAR(JanDom1+25)=AnoCalendário,MONTH(JanDom1+25)=1),JanDom1+25,""))</f>
        <v>43124</v>
      </c>
      <c r="F11" s="32">
        <f>IF(DAY(JanDom1)=1,IF(AND(YEAR(JanDom1+19)=AnoCalendário,MONTH(JanDom1+19)=1),JanDom1+19,""),IF(AND(YEAR(JanDom1+26)=AnoCalendário,MONTH(JanDom1+26)=1),JanDom1+26,""))</f>
        <v>43125</v>
      </c>
      <c r="G11" s="32">
        <f>IF(DAY(JanDom1)=1,IF(AND(YEAR(JanDom1+20)=AnoCalendário,MONTH(JanDom1+20)=1),JanDom1+20,""),IF(AND(YEAR(JanDom1+27)=AnoCalendário,MONTH(JanDom1+27)=1),JanDom1+27,""))</f>
        <v>43126</v>
      </c>
      <c r="H11" s="32">
        <f>IF(DAY(JanDom1)=1,IF(AND(YEAR(JanDom1+21)=AnoCalendário,MONTH(JanDom1+21)=1),JanDom1+21,""),IF(AND(YEAR(JanDom1+28)=AnoCalendário,MONTH(JanDom1+28)=1),JanDom1+28,""))</f>
        <v>43127</v>
      </c>
      <c r="I11" s="28"/>
      <c r="J11" s="32">
        <f>IF(DAY(FevDom1)=1,IF(AND(YEAR(FevDom1+15)=AnoCalendário,MONTH(FevDom1+15)=2),FevDom1+15,""),IF(AND(YEAR(FevDom1+22)=AnoCalendário,MONTH(FevDom1+22)=2),FevDom1+22,""))</f>
        <v>43149</v>
      </c>
      <c r="K11" s="32">
        <f>IF(DAY(FevDom1)=1,IF(AND(YEAR(FevDom1+16)=AnoCalendário,MONTH(FevDom1+16)=2),FevDom1+16,""),IF(AND(YEAR(FevDom1+23)=AnoCalendário,MONTH(FevDom1+23)=2),FevDom1+23,""))</f>
        <v>43150</v>
      </c>
      <c r="L11" s="32">
        <f>IF(DAY(FevDom1)=1,IF(AND(YEAR(FevDom1+17)=AnoCalendário,MONTH(FevDom1+17)=2),FevDom1+17,""),IF(AND(YEAR(FevDom1+24)=AnoCalendário,MONTH(FevDom1+24)=2),FevDom1+24,""))</f>
        <v>43151</v>
      </c>
      <c r="M11" s="32">
        <f>IF(DAY(FevDom1)=1,IF(AND(YEAR(FevDom1+18)=AnoCalendário,MONTH(FevDom1+18)=2),FevDom1+18,""),IF(AND(YEAR(FevDom1+25)=AnoCalendário,MONTH(FevDom1+25)=2),FevDom1+25,""))</f>
        <v>43152</v>
      </c>
      <c r="N11" s="32">
        <f>IF(DAY(FevDom1)=1,IF(AND(YEAR(FevDom1+19)=AnoCalendário,MONTH(FevDom1+19)=2),FevDom1+19,""),IF(AND(YEAR(FevDom1+26)=AnoCalendário,MONTH(FevDom1+26)=2),FevDom1+26,""))</f>
        <v>43153</v>
      </c>
      <c r="O11" s="32">
        <f>IF(DAY(FevDom1)=1,IF(AND(YEAR(FevDom1+20)=AnoCalendário,MONTH(FevDom1+20)=2),FevDom1+20,""),IF(AND(YEAR(FevDom1+27)=AnoCalendário,MONTH(FevDom1+27)=2),FevDom1+27,""))</f>
        <v>43154</v>
      </c>
      <c r="P11" s="32">
        <f>IF(DAY(FevDom1)=1,IF(AND(YEAR(FevDom1+21)=AnoCalendário,MONTH(FevDom1+21)=2),FevDom1+21,""),IF(AND(YEAR(FevDom1+28)=AnoCalendário,MONTH(FevDom1+28)=2),FevDom1+28,""))</f>
        <v>43155</v>
      </c>
      <c r="Q11" s="28"/>
      <c r="R11" s="32">
        <f>IF(DAY(MarDom1)=1,IF(AND(YEAR(MarDom1+15)=AnoCalendário,MONTH(MarDom1+15)=3),MarDom1+15,""),IF(AND(YEAR(MarDom1+22)=AnoCalendário,MONTH(MarDom1+22)=3),MarDom1+22,""))</f>
        <v>43177</v>
      </c>
      <c r="S11" s="32">
        <f>IF(DAY(MarDom1)=1,IF(AND(YEAR(MarDom1+16)=AnoCalendário,MONTH(MarDom1+16)=3),MarDom1+16,""),IF(AND(YEAR(MarDom1+23)=AnoCalendário,MONTH(MarDom1+23)=3),MarDom1+23,""))</f>
        <v>43178</v>
      </c>
      <c r="T11" s="32">
        <f>IF(DAY(MarDom1)=1,IF(AND(YEAR(MarDom1+17)=AnoCalendário,MONTH(MarDom1+17)=3),MarDom1+17,""),IF(AND(YEAR(MarDom1+24)=AnoCalendário,MONTH(MarDom1+24)=3),MarDom1+24,""))</f>
        <v>43179</v>
      </c>
      <c r="U11" s="32">
        <f>IF(DAY(MarDom1)=1,IF(AND(YEAR(MarDom1+18)=AnoCalendário,MONTH(MarDom1+18)=3),MarDom1+18,""),IF(AND(YEAR(MarDom1+25)=AnoCalendário,MONTH(MarDom1+25)=3),MarDom1+25,""))</f>
        <v>43180</v>
      </c>
      <c r="V11" s="32">
        <f>IF(DAY(MarDom1)=1,IF(AND(YEAR(MarDom1+19)=AnoCalendário,MONTH(MarDom1+19)=3),MarDom1+19,""),IF(AND(YEAR(MarDom1+26)=AnoCalendário,MONTH(MarDom1+26)=3),MarDom1+26,""))</f>
        <v>43181</v>
      </c>
      <c r="W11" s="32">
        <f>IF(DAY(MarDom1)=1,IF(AND(YEAR(MarDom1+20)=AnoCalendário,MONTH(MarDom1+20)=3),MarDom1+20,""),IF(AND(YEAR(MarDom1+27)=AnoCalendário,MONTH(MarDom1+27)=3),MarDom1+27,""))</f>
        <v>43182</v>
      </c>
      <c r="X11" s="32">
        <f>IF(DAY(MarDom1)=1,IF(AND(YEAR(MarDom1+21)=AnoCalendário,MONTH(MarDom1+21)=3),MarDom1+21,""),IF(AND(YEAR(MarDom1+28)=AnoCalendário,MONTH(MarDom1+28)=3),MarDom1+28,""))</f>
        <v>43183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43128</v>
      </c>
      <c r="C12" s="32">
        <f>IF(DAY(JanDom1)=1,IF(AND(YEAR(JanDom1+23)=AnoCalendário,MONTH(JanDom1+23)=1),JanDom1+23,""),IF(AND(YEAR(JanDom1+30)=AnoCalendário,MONTH(JanDom1+30)=1),JanDom1+30,""))</f>
        <v>43129</v>
      </c>
      <c r="D12" s="32">
        <f>IF(DAY(JanDom1)=1,IF(AND(YEAR(JanDom1+24)=AnoCalendário,MONTH(JanDom1+24)=1),JanDom1+24,""),IF(AND(YEAR(JanDom1+31)=AnoCalendário,MONTH(JanDom1+31)=1),JanDom1+31,""))</f>
        <v>43130</v>
      </c>
      <c r="E12" s="32">
        <f>IF(DAY(JanDom1)=1,IF(AND(YEAR(JanDom1+25)=AnoCalendário,MONTH(JanDom1+25)=1),JanDom1+25,""),IF(AND(YEAR(JanDom1+32)=AnoCalendário,MONTH(JanDom1+32)=1),JanDom1+32,""))</f>
        <v>43131</v>
      </c>
      <c r="F12" s="32" t="str">
        <f>IF(DAY(JanDom1)=1,IF(AND(YEAR(JanDom1+26)=AnoCalendário,MONTH(JanDom1+26)=1),JanDom1+26,""),IF(AND(YEAR(JanDom1+33)=AnoCalendário,MONTH(JanDom1+33)=1),JanDom1+33,""))</f>
        <v/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43156</v>
      </c>
      <c r="K12" s="32">
        <f>IF(DAY(FevDom1)=1,IF(AND(YEAR(FevDom1+23)=AnoCalendário,MONTH(FevDom1+23)=2),FevDom1+23,""),IF(AND(YEAR(FevDom1+30)=AnoCalendário,MONTH(FevDom1+30)=2),FevDom1+30,""))</f>
        <v>43157</v>
      </c>
      <c r="L12" s="32">
        <f>IF(DAY(FevDom1)=1,IF(AND(YEAR(FevDom1+24)=AnoCalendário,MONTH(FevDom1+24)=2),FevDom1+24,""),IF(AND(YEAR(FevDom1+31)=AnoCalendário,MONTH(FevDom1+31)=2),FevDom1+31,""))</f>
        <v>43158</v>
      </c>
      <c r="M12" s="32">
        <f>IF(DAY(FevDom1)=1,IF(AND(YEAR(FevDom1+25)=AnoCalendário,MONTH(FevDom1+25)=2),FevDom1+25,""),IF(AND(YEAR(FevDom1+32)=AnoCalendário,MONTH(FevDom1+32)=2),FevDom1+32,""))</f>
        <v>43159</v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43184</v>
      </c>
      <c r="S12" s="32">
        <f>IF(DAY(MarDom1)=1,IF(AND(YEAR(MarDom1+23)=AnoCalendário,MONTH(MarDom1+23)=3),MarDom1+23,""),IF(AND(YEAR(MarDom1+30)=AnoCalendário,MONTH(MarDom1+30)=3),MarDom1+30,""))</f>
        <v>43185</v>
      </c>
      <c r="T12" s="32">
        <f>IF(DAY(MarDom1)=1,IF(AND(YEAR(MarDom1+24)=AnoCalendário,MONTH(MarDom1+24)=3),MarDom1+24,""),IF(AND(YEAR(MarDom1+31)=AnoCalendário,MONTH(MarDom1+31)=3),MarDom1+31,""))</f>
        <v>43186</v>
      </c>
      <c r="U12" s="32">
        <f>IF(DAY(MarDom1)=1,IF(AND(YEAR(MarDom1+25)=AnoCalendário,MONTH(MarDom1+25)=3),MarDom1+25,""),IF(AND(YEAR(MarDom1+32)=AnoCalendário,MONTH(MarDom1+32)=3),MarDom1+32,""))</f>
        <v>43187</v>
      </c>
      <c r="V12" s="32">
        <f>IF(DAY(MarDom1)=1,IF(AND(YEAR(MarDom1+26)=AnoCalendário,MONTH(MarDom1+26)=3),MarDom1+26,""),IF(AND(YEAR(MarDom1+33)=AnoCalendário,MONTH(MarDom1+33)=3),MarDom1+33,""))</f>
        <v>43188</v>
      </c>
      <c r="W12" s="32">
        <f>IF(DAY(MarDom1)=1,IF(AND(YEAR(MarDom1+27)=AnoCalendário,MONTH(MarDom1+27)=3),MarDom1+27,""),IF(AND(YEAR(MarDom1+34)=AnoCalendário,MONTH(MarDom1+34)=3),MarDom1+34,""))</f>
        <v>43189</v>
      </c>
      <c r="X12" s="32">
        <f>IF(DAY(MarDom1)=1,IF(AND(YEAR(MarDom1+28)=AnoCalendário,MONTH(MarDom1+28)=3),MarDom1+28,""),IF(AND(YEAR(MarDom1+35)=AnoCalendário,MONTH(MarDom1+35)=3),MarDom1+35,""))</f>
        <v>43190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>
        <f>IF(DAY(AbrDom1)=1,"",IF(AND(YEAR(AbrDom1+1)=AnoCalendário,MONTH(AbrDom1+1)=4),AbrDom1+1,""))</f>
        <v>43191</v>
      </c>
      <c r="C17" s="32">
        <f>IF(DAY(AbrDom1)=1,"",IF(AND(YEAR(AbrDom1+2)=AnoCalendário,MONTH(AbrDom1+2)=4),AbrDom1+2,""))</f>
        <v>43192</v>
      </c>
      <c r="D17" s="32">
        <f>IF(DAY(AbrDom1)=1,"",IF(AND(YEAR(AbrDom1+3)=AnoCalendário,MONTH(AbrDom1+3)=4),AbrDom1+3,""))</f>
        <v>43193</v>
      </c>
      <c r="E17" s="32">
        <f>IF(DAY(AbrDom1)=1,"",IF(AND(YEAR(AbrDom1+4)=AnoCalendário,MONTH(AbrDom1+4)=4),AbrDom1+4,""))</f>
        <v>43194</v>
      </c>
      <c r="F17" s="32">
        <f>IF(DAY(AbrDom1)=1,"",IF(AND(YEAR(AbrDom1+5)=AnoCalendário,MONTH(AbrDom1+5)=4),AbrDom1+5,""))</f>
        <v>43195</v>
      </c>
      <c r="G17" s="32">
        <f>IF(DAY(AbrDom1)=1,"",IF(AND(YEAR(AbrDom1+6)=AnoCalendário,MONTH(AbrDom1+6)=4),AbrDom1+6,""))</f>
        <v>43196</v>
      </c>
      <c r="H17" s="34">
        <f>IF(DAY(AbrDom1)=1,IF(AND(YEAR(AbrDom1)=AnoCalendário,MONTH(AbrDom1)=4),AbrDom1,""),IF(AND(YEAR(AbrDom1+7)=AnoCalendário,MONTH(AbrDom1+7)=4),AbrDom1+7,""))</f>
        <v>43197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>
        <f>IF(DAY(MaiDom1)=1,"",IF(AND(YEAR(MaiDom1+3)=AnoCalendário,MONTH(MaiDom1+3)=5),MaiDom1+3,""))</f>
        <v>43221</v>
      </c>
      <c r="M17" s="32">
        <f>IF(DAY(MaiDom1)=1,"",IF(AND(YEAR(MaiDom1+4)=AnoCalendário,MONTH(MaiDom1+4)=5),MaiDom1+4,""))</f>
        <v>43222</v>
      </c>
      <c r="N17" s="32">
        <f>IF(DAY(MaiDom1)=1,"",IF(AND(YEAR(MaiDom1+5)=AnoCalendário,MONTH(MaiDom1+5)=5),MaiDom1+5,""))</f>
        <v>43223</v>
      </c>
      <c r="O17" s="32">
        <f>IF(DAY(MaiDom1)=1,"",IF(AND(YEAR(MaiDom1+6)=AnoCalendário,MONTH(MaiDom1+6)=5),MaiDom1+6,""))</f>
        <v>43224</v>
      </c>
      <c r="P17" s="34">
        <f>IF(DAY(MaiDom1)=1,IF(AND(YEAR(MaiDom1)=AnoCalendário,MONTH(MaiDom1)=5),MaiDom1,""),IF(AND(YEAR(MaiDom1+7)=AnoCalendário,MONTH(MaiDom1+7)=5),MaiDom1+7,""))</f>
        <v>43225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 t="str">
        <f>IF(DAY(JunDom1)=1,"",IF(AND(YEAR(JunDom1+5)=AnoCalendário,MONTH(JunDom1+5)=6),JunDom1+5,""))</f>
        <v/>
      </c>
      <c r="W17" s="32">
        <f>IF(DAY(JunDom1)=1,"",IF(AND(YEAR(JunDom1+6)=AnoCalendário,MONTH(JunDom1+6)=6),JunDom1+6,""))</f>
        <v>43252</v>
      </c>
      <c r="X17" s="34">
        <f>IF(DAY(JunDom1)=1,IF(AND(YEAR(JunDom1)=AnoCalendário,MONTH(JunDom1)=6),JunDom1,""),IF(AND(YEAR(JunDom1+7)=AnoCalendário,MONTH(JunDom1+7)=6),JunDom1+7,""))</f>
        <v>43253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43198</v>
      </c>
      <c r="C18" s="32">
        <f>IF(DAY(AbrDom1)=1,IF(AND(YEAR(AbrDom1+2)=AnoCalendário,MONTH(AbrDom1+2)=4),AbrDom1+2,""),IF(AND(YEAR(AbrDom1+9)=AnoCalendário,MONTH(AbrDom1+9)=4),AbrDom1+9,""))</f>
        <v>43199</v>
      </c>
      <c r="D18" s="32">
        <f>IF(DAY(AbrDom1)=1,IF(AND(YEAR(AbrDom1+3)=AnoCalendário,MONTH(AbrDom1+3)=4),AbrDom1+3,""),IF(AND(YEAR(AbrDom1+10)=AnoCalendário,MONTH(AbrDom1+10)=4),AbrDom1+10,""))</f>
        <v>43200</v>
      </c>
      <c r="E18" s="32">
        <f>IF(DAY(AbrDom1)=1,IF(AND(YEAR(AbrDom1+4)=AnoCalendário,MONTH(AbrDom1+4)=4),AbrDom1+4,""),IF(AND(YEAR(AbrDom1+11)=AnoCalendário,MONTH(AbrDom1+11)=4),AbrDom1+11,""))</f>
        <v>43201</v>
      </c>
      <c r="F18" s="32">
        <f>IF(DAY(AbrDom1)=1,IF(AND(YEAR(AbrDom1+5)=AnoCalendário,MONTH(AbrDom1+5)=4),AbrDom1+5,""),IF(AND(YEAR(AbrDom1+12)=AnoCalendário,MONTH(AbrDom1+12)=4),AbrDom1+12,""))</f>
        <v>43202</v>
      </c>
      <c r="G18" s="32">
        <f>IF(DAY(AbrDom1)=1,IF(AND(YEAR(AbrDom1+6)=AnoCalendário,MONTH(AbrDom1+6)=4),AbrDom1+6,""),IF(AND(YEAR(AbrDom1+13)=AnoCalendário,MONTH(AbrDom1+13)=4),AbrDom1+13,""))</f>
        <v>43203</v>
      </c>
      <c r="H18" s="34">
        <f>IF(DAY(AbrDom1)=1,IF(AND(YEAR(AbrDom1+7)=AnoCalendário,MONTH(AbrDom1+7)=4),AbrDom1+7,""),IF(AND(YEAR(AbrDom1+14)=AnoCalendário,MONTH(AbrDom1+14)=4),AbrDom1+14,""))</f>
        <v>43204</v>
      </c>
      <c r="I18" s="28"/>
      <c r="J18" s="33">
        <f>IF(DAY(MaiDom1)=1,IF(AND(YEAR(MaiDom1+1)=AnoCalendário,MONTH(MaiDom1+1)=5),MaiDom1+1,""),IF(AND(YEAR(MaiDom1+8)=AnoCalendário,MONTH(MaiDom1+8)=5),MaiDom1+8,""))</f>
        <v>43226</v>
      </c>
      <c r="K18" s="32">
        <f>IF(DAY(MaiDom1)=1,IF(AND(YEAR(MaiDom1+2)=AnoCalendário,MONTH(MaiDom1+2)=5),MaiDom1+2,""),IF(AND(YEAR(MaiDom1+9)=AnoCalendário,MONTH(MaiDom1+9)=5),MaiDom1+9,""))</f>
        <v>43227</v>
      </c>
      <c r="L18" s="32">
        <f>IF(DAY(MaiDom1)=1,IF(AND(YEAR(MaiDom1+3)=AnoCalendário,MONTH(MaiDom1+3)=5),MaiDom1+3,""),IF(AND(YEAR(MaiDom1+10)=AnoCalendário,MONTH(MaiDom1+10)=5),MaiDom1+10,""))</f>
        <v>43228</v>
      </c>
      <c r="M18" s="32">
        <f>IF(DAY(MaiDom1)=1,IF(AND(YEAR(MaiDom1+4)=AnoCalendário,MONTH(MaiDom1+4)=5),MaiDom1+4,""),IF(AND(YEAR(MaiDom1+11)=AnoCalendário,MONTH(MaiDom1+11)=5),MaiDom1+11,""))</f>
        <v>43229</v>
      </c>
      <c r="N18" s="32">
        <f>IF(DAY(MaiDom1)=1,IF(AND(YEAR(MaiDom1+5)=AnoCalendário,MONTH(MaiDom1+5)=5),MaiDom1+5,""),IF(AND(YEAR(MaiDom1+12)=AnoCalendário,MONTH(MaiDom1+12)=5),MaiDom1+12,""))</f>
        <v>43230</v>
      </c>
      <c r="O18" s="32">
        <f>IF(DAY(MaiDom1)=1,IF(AND(YEAR(MaiDom1+6)=AnoCalendário,MONTH(MaiDom1+6)=5),MaiDom1+6,""),IF(AND(YEAR(MaiDom1+13)=AnoCalendário,MONTH(MaiDom1+13)=5),MaiDom1+13,""))</f>
        <v>43231</v>
      </c>
      <c r="P18" s="34">
        <f>IF(DAY(MaiDom1)=1,IF(AND(YEAR(MaiDom1+7)=AnoCalendário,MONTH(MaiDom1+7)=5),MaiDom1+7,""),IF(AND(YEAR(MaiDom1+14)=AnoCalendário,MONTH(MaiDom1+14)=5),MaiDom1+14,""))</f>
        <v>43232</v>
      </c>
      <c r="Q18" s="28"/>
      <c r="R18" s="33">
        <f>IF(DAY(JunDom1)=1,IF(AND(YEAR(JunDom1+1)=AnoCalendário,MONTH(JunDom1+1)=6),JunDom1+1,""),IF(AND(YEAR(JunDom1+8)=AnoCalendário,MONTH(JunDom1+8)=6),JunDom1+8,""))</f>
        <v>43254</v>
      </c>
      <c r="S18" s="32">
        <f>IF(DAY(JunDom1)=1,IF(AND(YEAR(JunDom1+2)=AnoCalendário,MONTH(JunDom1+2)=6),JunDom1+2,""),IF(AND(YEAR(JunDom1+9)=AnoCalendário,MONTH(JunDom1+9)=6),JunDom1+9,""))</f>
        <v>43255</v>
      </c>
      <c r="T18" s="32">
        <f>IF(DAY(JunDom1)=1,IF(AND(YEAR(JunDom1+3)=AnoCalendário,MONTH(JunDom1+3)=6),JunDom1+3,""),IF(AND(YEAR(JunDom1+10)=AnoCalendário,MONTH(JunDom1+10)=6),JunDom1+10,""))</f>
        <v>43256</v>
      </c>
      <c r="U18" s="32">
        <f>IF(DAY(JunDom1)=1,IF(AND(YEAR(JunDom1+4)=AnoCalendário,MONTH(JunDom1+4)=6),JunDom1+4,""),IF(AND(YEAR(JunDom1+11)=AnoCalendário,MONTH(JunDom1+11)=6),JunDom1+11,""))</f>
        <v>43257</v>
      </c>
      <c r="V18" s="32">
        <f>IF(DAY(JunDom1)=1,IF(AND(YEAR(JunDom1+5)=AnoCalendário,MONTH(JunDom1+5)=6),JunDom1+5,""),IF(AND(YEAR(JunDom1+12)=AnoCalendário,MONTH(JunDom1+12)=6),JunDom1+12,""))</f>
        <v>43258</v>
      </c>
      <c r="W18" s="32">
        <f>IF(DAY(JunDom1)=1,IF(AND(YEAR(JunDom1+6)=AnoCalendário,MONTH(JunDom1+6)=6),JunDom1+6,""),IF(AND(YEAR(JunDom1+13)=AnoCalendário,MONTH(JunDom1+13)=6),JunDom1+13,""))</f>
        <v>43259</v>
      </c>
      <c r="X18" s="34">
        <f>IF(DAY(JunDom1)=1,IF(AND(YEAR(JunDom1+7)=AnoCalendário,MONTH(JunDom1+7)=6),JunDom1+7,""),IF(AND(YEAR(JunDom1+14)=AnoCalendário,MONTH(JunDom1+14)=6),JunDom1+14,""))</f>
        <v>43260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43205</v>
      </c>
      <c r="C19" s="32">
        <f>IF(DAY(AbrDom1)=1,IF(AND(YEAR(AbrDom1+9)=AnoCalendário,MONTH(AbrDom1+9)=4),AbrDom1+9,""),IF(AND(YEAR(AbrDom1+16)=AnoCalendário,MONTH(AbrDom1+16)=4),AbrDom1+16,""))</f>
        <v>43206</v>
      </c>
      <c r="D19" s="32">
        <f>IF(DAY(AbrDom1)=1,IF(AND(YEAR(AbrDom1+10)=AnoCalendário,MONTH(AbrDom1+10)=4),AbrDom1+10,""),IF(AND(YEAR(AbrDom1+17)=AnoCalendário,MONTH(AbrDom1+17)=4),AbrDom1+17,""))</f>
        <v>43207</v>
      </c>
      <c r="E19" s="32">
        <f>IF(DAY(AbrDom1)=1,IF(AND(YEAR(AbrDom1+11)=AnoCalendário,MONTH(AbrDom1+11)=4),AbrDom1+11,""),IF(AND(YEAR(AbrDom1+18)=AnoCalendário,MONTH(AbrDom1+18)=4),AbrDom1+18,""))</f>
        <v>43208</v>
      </c>
      <c r="F19" s="32">
        <f>IF(DAY(AbrDom1)=1,IF(AND(YEAR(AbrDom1+12)=AnoCalendário,MONTH(AbrDom1+12)=4),AbrDom1+12,""),IF(AND(YEAR(AbrDom1+19)=AnoCalendário,MONTH(AbrDom1+19)=4),AbrDom1+19,""))</f>
        <v>43209</v>
      </c>
      <c r="G19" s="32">
        <f>IF(DAY(AbrDom1)=1,IF(AND(YEAR(AbrDom1+13)=AnoCalendário,MONTH(AbrDom1+13)=4),AbrDom1+13,""),IF(AND(YEAR(AbrDom1+20)=AnoCalendário,MONTH(AbrDom1+20)=4),AbrDom1+20,""))</f>
        <v>43210</v>
      </c>
      <c r="H19" s="34">
        <f>IF(DAY(AbrDom1)=1,IF(AND(YEAR(AbrDom1+14)=AnoCalendário,MONTH(AbrDom1+14)=4),AbrDom1+14,""),IF(AND(YEAR(AbrDom1+21)=AnoCalendário,MONTH(AbrDom1+21)=4),AbrDom1+21,""))</f>
        <v>43211</v>
      </c>
      <c r="I19" s="28"/>
      <c r="J19" s="33">
        <f>IF(DAY(MaiDom1)=1,IF(AND(YEAR(MaiDom1+8)=AnoCalendário,MONTH(MaiDom1+8)=5),MaiDom1+8,""),IF(AND(YEAR(MaiDom1+15)=AnoCalendário,MONTH(MaiDom1+15)=5),MaiDom1+15,""))</f>
        <v>43233</v>
      </c>
      <c r="K19" s="32">
        <f>IF(DAY(MaiDom1)=1,IF(AND(YEAR(MaiDom1+9)=AnoCalendário,MONTH(MaiDom1+9)=5),MaiDom1+9,""),IF(AND(YEAR(MaiDom1+16)=AnoCalendário,MONTH(MaiDom1+16)=5),MaiDom1+16,""))</f>
        <v>43234</v>
      </c>
      <c r="L19" s="32">
        <f>IF(DAY(MaiDom1)=1,IF(AND(YEAR(MaiDom1+10)=AnoCalendário,MONTH(MaiDom1+10)=5),MaiDom1+10,""),IF(AND(YEAR(MaiDom1+17)=AnoCalendário,MONTH(MaiDom1+17)=5),MaiDom1+17,""))</f>
        <v>43235</v>
      </c>
      <c r="M19" s="32">
        <f>IF(DAY(MaiDom1)=1,IF(AND(YEAR(MaiDom1+11)=AnoCalendário,MONTH(MaiDom1+11)=5),MaiDom1+11,""),IF(AND(YEAR(MaiDom1+18)=AnoCalendário,MONTH(MaiDom1+18)=5),MaiDom1+18,""))</f>
        <v>43236</v>
      </c>
      <c r="N19" s="32">
        <f>IF(DAY(MaiDom1)=1,IF(AND(YEAR(MaiDom1+12)=AnoCalendário,MONTH(MaiDom1+12)=5),MaiDom1+12,""),IF(AND(YEAR(MaiDom1+19)=AnoCalendário,MONTH(MaiDom1+19)=5),MaiDom1+19,""))</f>
        <v>43237</v>
      </c>
      <c r="O19" s="32">
        <f>IF(DAY(MaiDom1)=1,IF(AND(YEAR(MaiDom1+13)=AnoCalendário,MONTH(MaiDom1+13)=5),MaiDom1+13,""),IF(AND(YEAR(MaiDom1+20)=AnoCalendário,MONTH(MaiDom1+20)=5),MaiDom1+20,""))</f>
        <v>43238</v>
      </c>
      <c r="P19" s="34">
        <f>IF(DAY(MaiDom1)=1,IF(AND(YEAR(MaiDom1+14)=AnoCalendário,MONTH(MaiDom1+14)=5),MaiDom1+14,""),IF(AND(YEAR(MaiDom1+21)=AnoCalendário,MONTH(MaiDom1+21)=5),MaiDom1+21,""))</f>
        <v>43239</v>
      </c>
      <c r="Q19" s="28"/>
      <c r="R19" s="33">
        <f>IF(DAY(JunDom1)=1,IF(AND(YEAR(JunDom1+8)=AnoCalendário,MONTH(JunDom1+8)=6),JunDom1+8,""),IF(AND(YEAR(JunDom1+15)=AnoCalendário,MONTH(JunDom1+15)=6),JunDom1+15,""))</f>
        <v>43261</v>
      </c>
      <c r="S19" s="32">
        <f>IF(DAY(JunDom1)=1,IF(AND(YEAR(JunDom1+9)=AnoCalendário,MONTH(JunDom1+9)=6),JunDom1+9,""),IF(AND(YEAR(JunDom1+16)=AnoCalendário,MONTH(JunDom1+16)=6),JunDom1+16,""))</f>
        <v>43262</v>
      </c>
      <c r="T19" s="32">
        <f>IF(DAY(JunDom1)=1,IF(AND(YEAR(JunDom1+10)=AnoCalendário,MONTH(JunDom1+10)=6),JunDom1+10,""),IF(AND(YEAR(JunDom1+17)=AnoCalendário,MONTH(JunDom1+17)=6),JunDom1+17,""))</f>
        <v>43263</v>
      </c>
      <c r="U19" s="32">
        <f>IF(DAY(JunDom1)=1,IF(AND(YEAR(JunDom1+11)=AnoCalendário,MONTH(JunDom1+11)=6),JunDom1+11,""),IF(AND(YEAR(JunDom1+18)=AnoCalendário,MONTH(JunDom1+18)=6),JunDom1+18,""))</f>
        <v>43264</v>
      </c>
      <c r="V19" s="32">
        <f>IF(DAY(JunDom1)=1,IF(AND(YEAR(JunDom1+12)=AnoCalendário,MONTH(JunDom1+12)=6),JunDom1+12,""),IF(AND(YEAR(JunDom1+19)=AnoCalendário,MONTH(JunDom1+19)=6),JunDom1+19,""))</f>
        <v>43265</v>
      </c>
      <c r="W19" s="32">
        <f>IF(DAY(JunDom1)=1,IF(AND(YEAR(JunDom1+13)=AnoCalendário,MONTH(JunDom1+13)=6),JunDom1+13,""),IF(AND(YEAR(JunDom1+20)=AnoCalendário,MONTH(JunDom1+20)=6),JunDom1+20,""))</f>
        <v>43266</v>
      </c>
      <c r="X19" s="34">
        <f>IF(DAY(JunDom1)=1,IF(AND(YEAR(JunDom1+14)=AnoCalendário,MONTH(JunDom1+14)=6),JunDom1+14,""),IF(AND(YEAR(JunDom1+21)=AnoCalendário,MONTH(JunDom1+21)=6),JunDom1+21,""))</f>
        <v>43267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43212</v>
      </c>
      <c r="C20" s="32">
        <f>IF(DAY(AbrDom1)=1,IF(AND(YEAR(AbrDom1+16)=AnoCalendário,MONTH(AbrDom1+16)=4),AbrDom1+16,""),IF(AND(YEAR(AbrDom1+23)=AnoCalendário,MONTH(AbrDom1+23)=4),AbrDom1+23,""))</f>
        <v>43213</v>
      </c>
      <c r="D20" s="32">
        <f>IF(DAY(AbrDom1)=1,IF(AND(YEAR(AbrDom1+17)=AnoCalendário,MONTH(AbrDom1+17)=4),AbrDom1+17,""),IF(AND(YEAR(AbrDom1+24)=AnoCalendário,MONTH(AbrDom1+24)=4),AbrDom1+24,""))</f>
        <v>43214</v>
      </c>
      <c r="E20" s="32">
        <f>IF(DAY(AbrDom1)=1,IF(AND(YEAR(AbrDom1+18)=AnoCalendário,MONTH(AbrDom1+18)=4),AbrDom1+18,""),IF(AND(YEAR(AbrDom1+25)=AnoCalendário,MONTH(AbrDom1+25)=4),AbrDom1+25,""))</f>
        <v>43215</v>
      </c>
      <c r="F20" s="32">
        <f>IF(DAY(AbrDom1)=1,IF(AND(YEAR(AbrDom1+19)=AnoCalendário,MONTH(AbrDom1+19)=4),AbrDom1+19,""),IF(AND(YEAR(AbrDom1+26)=AnoCalendário,MONTH(AbrDom1+26)=4),AbrDom1+26,""))</f>
        <v>43216</v>
      </c>
      <c r="G20" s="32">
        <f>IF(DAY(AbrDom1)=1,IF(AND(YEAR(AbrDom1+20)=AnoCalendário,MONTH(AbrDom1+20)=4),AbrDom1+20,""),IF(AND(YEAR(AbrDom1+27)=AnoCalendário,MONTH(AbrDom1+27)=4),AbrDom1+27,""))</f>
        <v>43217</v>
      </c>
      <c r="H20" s="34">
        <f>IF(DAY(AbrDom1)=1,IF(AND(YEAR(AbrDom1+21)=AnoCalendário,MONTH(AbrDom1+21)=4),AbrDom1+21,""),IF(AND(YEAR(AbrDom1+28)=AnoCalendário,MONTH(AbrDom1+28)=4),AbrDom1+28,""))</f>
        <v>43218</v>
      </c>
      <c r="I20" s="28"/>
      <c r="J20" s="33">
        <f>IF(DAY(MaiDom1)=1,IF(AND(YEAR(MaiDom1+15)=AnoCalendário,MONTH(MaiDom1+15)=5),MaiDom1+15,""),IF(AND(YEAR(MaiDom1+22)=AnoCalendário,MONTH(MaiDom1+22)=5),MaiDom1+22,""))</f>
        <v>43240</v>
      </c>
      <c r="K20" s="32">
        <f>IF(DAY(MaiDom1)=1,IF(AND(YEAR(MaiDom1+16)=AnoCalendário,MONTH(MaiDom1+16)=5),MaiDom1+16,""),IF(AND(YEAR(MaiDom1+23)=AnoCalendário,MONTH(MaiDom1+23)=5),MaiDom1+23,""))</f>
        <v>43241</v>
      </c>
      <c r="L20" s="32">
        <f>IF(DAY(MaiDom1)=1,IF(AND(YEAR(MaiDom1+17)=AnoCalendário,MONTH(MaiDom1+17)=5),MaiDom1+17,""),IF(AND(YEAR(MaiDom1+24)=AnoCalendário,MONTH(MaiDom1+24)=5),MaiDom1+24,""))</f>
        <v>43242</v>
      </c>
      <c r="M20" s="32">
        <f>IF(DAY(MaiDom1)=1,IF(AND(YEAR(MaiDom1+18)=AnoCalendário,MONTH(MaiDom1+18)=5),MaiDom1+18,""),IF(AND(YEAR(MaiDom1+25)=AnoCalendário,MONTH(MaiDom1+25)=5),MaiDom1+25,""))</f>
        <v>43243</v>
      </c>
      <c r="N20" s="32">
        <f>IF(DAY(MaiDom1)=1,IF(AND(YEAR(MaiDom1+19)=AnoCalendário,MONTH(MaiDom1+19)=5),MaiDom1+19,""),IF(AND(YEAR(MaiDom1+26)=AnoCalendário,MONTH(MaiDom1+26)=5),MaiDom1+26,""))</f>
        <v>43244</v>
      </c>
      <c r="O20" s="32">
        <f>IF(DAY(MaiDom1)=1,IF(AND(YEAR(MaiDom1+20)=AnoCalendário,MONTH(MaiDom1+20)=5),MaiDom1+20,""),IF(AND(YEAR(MaiDom1+27)=AnoCalendário,MONTH(MaiDom1+27)=5),MaiDom1+27,""))</f>
        <v>43245</v>
      </c>
      <c r="P20" s="34">
        <f>IF(DAY(MaiDom1)=1,IF(AND(YEAR(MaiDom1+21)=AnoCalendário,MONTH(MaiDom1+21)=5),MaiDom1+21,""),IF(AND(YEAR(MaiDom1+28)=AnoCalendário,MONTH(MaiDom1+28)=5),MaiDom1+28,""))</f>
        <v>43246</v>
      </c>
      <c r="Q20" s="28"/>
      <c r="R20" s="33">
        <f>IF(DAY(JunDom1)=1,IF(AND(YEAR(JunDom1+15)=AnoCalendário,MONTH(JunDom1+15)=6),JunDom1+15,""),IF(AND(YEAR(JunDom1+22)=AnoCalendário,MONTH(JunDom1+22)=6),JunDom1+22,""))</f>
        <v>43268</v>
      </c>
      <c r="S20" s="32">
        <f>IF(DAY(JunDom1)=1,IF(AND(YEAR(JunDom1+16)=AnoCalendário,MONTH(JunDom1+16)=6),JunDom1+16,""),IF(AND(YEAR(JunDom1+23)=AnoCalendário,MONTH(JunDom1+23)=6),JunDom1+23,""))</f>
        <v>43269</v>
      </c>
      <c r="T20" s="32">
        <f>IF(DAY(JunDom1)=1,IF(AND(YEAR(JunDom1+17)=AnoCalendário,MONTH(JunDom1+17)=6),JunDom1+17,""),IF(AND(YEAR(JunDom1+24)=AnoCalendário,MONTH(JunDom1+24)=6),JunDom1+24,""))</f>
        <v>43270</v>
      </c>
      <c r="U20" s="32">
        <f>IF(DAY(JunDom1)=1,IF(AND(YEAR(JunDom1+18)=AnoCalendário,MONTH(JunDom1+18)=6),JunDom1+18,""),IF(AND(YEAR(JunDom1+25)=AnoCalendário,MONTH(JunDom1+25)=6),JunDom1+25,""))</f>
        <v>43271</v>
      </c>
      <c r="V20" s="32">
        <f>IF(DAY(JunDom1)=1,IF(AND(YEAR(JunDom1+19)=AnoCalendário,MONTH(JunDom1+19)=6),JunDom1+19,""),IF(AND(YEAR(JunDom1+26)=AnoCalendário,MONTH(JunDom1+26)=6),JunDom1+26,""))</f>
        <v>43272</v>
      </c>
      <c r="W20" s="32">
        <f>IF(DAY(JunDom1)=1,IF(AND(YEAR(JunDom1+20)=AnoCalendário,MONTH(JunDom1+20)=6),JunDom1+20,""),IF(AND(YEAR(JunDom1+27)=AnoCalendário,MONTH(JunDom1+27)=6),JunDom1+27,""))</f>
        <v>43273</v>
      </c>
      <c r="X20" s="34">
        <f>IF(DAY(JunDom1)=1,IF(AND(YEAR(JunDom1+21)=AnoCalendário,MONTH(JunDom1+21)=6),JunDom1+21,""),IF(AND(YEAR(JunDom1+28)=AnoCalendário,MONTH(JunDom1+28)=6),JunDom1+28,""))</f>
        <v>43274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43219</v>
      </c>
      <c r="C21" s="32">
        <f>IF(DAY(AbrDom1)=1,IF(AND(YEAR(AbrDom1+23)=AnoCalendário,MONTH(AbrDom1+23)=4),AbrDom1+23,""),IF(AND(YEAR(AbrDom1+30)=AnoCalendário,MONTH(AbrDom1+30)=4),AbrDom1+30,""))</f>
        <v>43220</v>
      </c>
      <c r="D21" s="32" t="str">
        <f>IF(DAY(AbrDom1)=1,IF(AND(YEAR(AbrDom1+24)=AnoCalendário,MONTH(AbrDom1+24)=4),AbrDom1+24,""),IF(AND(YEAR(AbrDom1+31)=AnoCalendário,MONTH(AbrDom1+31)=4),AbrDom1+31,""))</f>
        <v/>
      </c>
      <c r="E21" s="32" t="str">
        <f>IF(DAY(AbrDom1)=1,IF(AND(YEAR(AbrDom1+25)=AnoCalendário,MONTH(AbrDom1+25)=4),AbrDom1+25,""),IF(AND(YEAR(AbrDom1+32)=AnoCalendário,MONTH(AbrDom1+32)=4),AbrDom1+32,""))</f>
        <v/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43247</v>
      </c>
      <c r="K21" s="32">
        <f>IF(DAY(MaiDom1)=1,IF(AND(YEAR(MaiDom1+23)=AnoCalendário,MONTH(MaiDom1+23)=5),MaiDom1+23,""),IF(AND(YEAR(MaiDom1+30)=AnoCalendário,MONTH(MaiDom1+30)=5),MaiDom1+30,""))</f>
        <v>43248</v>
      </c>
      <c r="L21" s="32">
        <f>IF(DAY(MaiDom1)=1,IF(AND(YEAR(MaiDom1+24)=AnoCalendário,MONTH(MaiDom1+24)=5),MaiDom1+24,""),IF(AND(YEAR(MaiDom1+31)=AnoCalendário,MONTH(MaiDom1+31)=5),MaiDom1+31,""))</f>
        <v>43249</v>
      </c>
      <c r="M21" s="32">
        <f>IF(DAY(MaiDom1)=1,IF(AND(YEAR(MaiDom1+25)=AnoCalendário,MONTH(MaiDom1+25)=5),MaiDom1+25,""),IF(AND(YEAR(MaiDom1+32)=AnoCalendário,MONTH(MaiDom1+32)=5),MaiDom1+32,""))</f>
        <v>43250</v>
      </c>
      <c r="N21" s="32">
        <f>IF(DAY(MaiDom1)=1,IF(AND(YEAR(MaiDom1+26)=AnoCalendário,MONTH(MaiDom1+26)=5),MaiDom1+26,""),IF(AND(YEAR(MaiDom1+33)=AnoCalendário,MONTH(MaiDom1+33)=5),MaiDom1+33,""))</f>
        <v>43251</v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43275</v>
      </c>
      <c r="S21" s="32">
        <f>IF(DAY(JunDom1)=1,IF(AND(YEAR(JunDom1+23)=AnoCalendário,MONTH(JunDom1+23)=6),JunDom1+23,""),IF(AND(YEAR(JunDom1+30)=AnoCalendário,MONTH(JunDom1+30)=6),JunDom1+30,""))</f>
        <v>43276</v>
      </c>
      <c r="T21" s="32">
        <f>IF(DAY(JunDom1)=1,IF(AND(YEAR(JunDom1+24)=AnoCalendário,MONTH(JunDom1+24)=6),JunDom1+24,""),IF(AND(YEAR(JunDom1+31)=AnoCalendário,MONTH(JunDom1+31)=6),JunDom1+31,""))</f>
        <v>43277</v>
      </c>
      <c r="U21" s="32">
        <f>IF(DAY(JunDom1)=1,IF(AND(YEAR(JunDom1+25)=AnoCalendário,MONTH(JunDom1+25)=6),JunDom1+25,""),IF(AND(YEAR(JunDom1+32)=AnoCalendário,MONTH(JunDom1+32)=6),JunDom1+32,""))</f>
        <v>43278</v>
      </c>
      <c r="V21" s="32">
        <f>IF(DAY(JunDom1)=1,IF(AND(YEAR(JunDom1+26)=AnoCalendário,MONTH(JunDom1+26)=6),JunDom1+26,""),IF(AND(YEAR(JunDom1+33)=AnoCalendário,MONTH(JunDom1+33)=6),JunDom1+33,""))</f>
        <v>43279</v>
      </c>
      <c r="W21" s="32">
        <f>IF(DAY(JunDom1)=1,IF(AND(YEAR(JunDom1+27)=AnoCalendário,MONTH(JunDom1+27)=6),JunDom1+27,""),IF(AND(YEAR(JunDom1+34)=AnoCalendário,MONTH(JunDom1+34)=6),JunDom1+34,""))</f>
        <v>43280</v>
      </c>
      <c r="X21" s="34">
        <f>IF(DAY(JunDom1)=1,IF(AND(YEAR(JunDom1+28)=AnoCalendário,MONTH(JunDom1+28)=6),JunDom1+28,""),IF(AND(YEAR(JunDom1+35)=AnoCalendário,MONTH(JunDom1+35)=6),JunDom1+35,""))</f>
        <v>43281</v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>
        <f>IF(DAY(JulDom1)=1,"",IF(AND(YEAR(JulDom1+1)=AnoCalendário,MONTH(JulDom1+1)=7),JulDom1+1,""))</f>
        <v>43282</v>
      </c>
      <c r="C26" s="32">
        <f>IF(DAY(JulDom1)=1,"",IF(AND(YEAR(JulDom1+2)=AnoCalendário,MONTH(JulDom1+2)=7),JulDom1+2,""))</f>
        <v>43283</v>
      </c>
      <c r="D26" s="32">
        <f>IF(DAY(JulDom1)=1,"",IF(AND(YEAR(JulDom1+3)=AnoCalendário,MONTH(JulDom1+3)=7),JulDom1+3,""))</f>
        <v>43284</v>
      </c>
      <c r="E26" s="32">
        <f>IF(DAY(JulDom1)=1,"",IF(AND(YEAR(JulDom1+4)=AnoCalendário,MONTH(JulDom1+4)=7),JulDom1+4,""))</f>
        <v>43285</v>
      </c>
      <c r="F26" s="32">
        <f>IF(DAY(JulDom1)=1,"",IF(AND(YEAR(JulDom1+5)=AnoCalendário,MONTH(JulDom1+5)=7),JulDom1+5,""))</f>
        <v>43286</v>
      </c>
      <c r="G26" s="32">
        <f>IF(DAY(JulDom1)=1,"",IF(AND(YEAR(JulDom1+6)=AnoCalendário,MONTH(JulDom1+6)=7),JulDom1+6,""))</f>
        <v>43287</v>
      </c>
      <c r="H26" s="34">
        <f>IF(DAY(JulDom1)=1,IF(AND(YEAR(JulDom1)=AnoCalendário,MONTH(JulDom1)=7),JulDom1,""),IF(AND(YEAR(JulDom1+7)=AnoCalendário,MONTH(JulDom1+7)=7),JulDom1+7,""))</f>
        <v>43288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>
        <f>IF(DAY(AgoDom1)=1,"",IF(AND(YEAR(AgoDom1+4)=AnoCalendário,MONTH(AgoDom1+4)=8),AgoDom1+4,""))</f>
        <v>43313</v>
      </c>
      <c r="N26" s="32">
        <f>IF(DAY(AgoDom1)=1,"",IF(AND(YEAR(AgoDom1+5)=AnoCalendário,MONTH(AgoDom1+5)=8),AgoDom1+5,""))</f>
        <v>43314</v>
      </c>
      <c r="O26" s="32">
        <f>IF(DAY(AgoDom1)=1,"",IF(AND(YEAR(AgoDom1+6)=AnoCalendário,MONTH(AgoDom1+6)=8),AgoDom1+6,""))</f>
        <v>43315</v>
      </c>
      <c r="P26" s="34">
        <f>IF(DAY(AgoDom1)=1,IF(AND(YEAR(AgoDom1)=AnoCalendário,MONTH(AgoDom1)=8),AgoDom1,""),IF(AND(YEAR(AgoDom1+7)=AnoCalendário,MONTH(AgoDom1+7)=8),AgoDom1+7,""))</f>
        <v>43316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 t="str">
        <f>IF(DAY(SetDom1)=1,"",IF(AND(YEAR(SetDom1+5)=AnoCalendário,MONTH(SetDom1+5)=9),SetDom1+5,""))</f>
        <v/>
      </c>
      <c r="W26" s="32" t="str">
        <f>IF(DAY(SetDom1)=1,"",IF(AND(YEAR(SetDom1+6)=AnoCalendário,MONTH(SetDom1+6)=9),SetDom1+6,""))</f>
        <v/>
      </c>
      <c r="X26" s="34">
        <f>IF(DAY(SetDom1)=1,IF(AND(YEAR(SetDom1)=AnoCalendário,MONTH(SetDom1)=9),SetDom1,""),IF(AND(YEAR(SetDom1+7)=AnoCalendário,MONTH(SetDom1+7)=9),SetDom1+7,""))</f>
        <v>43344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43289</v>
      </c>
      <c r="C27" s="32">
        <f>IF(DAY(JulDom1)=1,IF(AND(YEAR(JulDom1+2)=AnoCalendário,MONTH(JulDom1+2)=7),JulDom1+2,""),IF(AND(YEAR(JulDom1+9)=AnoCalendário,MONTH(JulDom1+9)=7),JulDom1+9,""))</f>
        <v>43290</v>
      </c>
      <c r="D27" s="32">
        <f>IF(DAY(JulDom1)=1,IF(AND(YEAR(JulDom1+3)=AnoCalendário,MONTH(JulDom1+3)=7),JulDom1+3,""),IF(AND(YEAR(JulDom1+10)=AnoCalendário,MONTH(JulDom1+10)=7),JulDom1+10,""))</f>
        <v>43291</v>
      </c>
      <c r="E27" s="32">
        <f>IF(DAY(JulDom1)=1,IF(AND(YEAR(JulDom1+4)=AnoCalendário,MONTH(JulDom1+4)=7),JulDom1+4,""),IF(AND(YEAR(JulDom1+11)=AnoCalendário,MONTH(JulDom1+11)=7),JulDom1+11,""))</f>
        <v>43292</v>
      </c>
      <c r="F27" s="32">
        <f>IF(DAY(JulDom1)=1,IF(AND(YEAR(JulDom1+5)=AnoCalendário,MONTH(JulDom1+5)=7),JulDom1+5,""),IF(AND(YEAR(JulDom1+12)=AnoCalendário,MONTH(JulDom1+12)=7),JulDom1+12,""))</f>
        <v>43293</v>
      </c>
      <c r="G27" s="32">
        <f>IF(DAY(JulDom1)=1,IF(AND(YEAR(JulDom1+6)=AnoCalendário,MONTH(JulDom1+6)=7),JulDom1+6,""),IF(AND(YEAR(JulDom1+13)=AnoCalendário,MONTH(JulDom1+13)=7),JulDom1+13,""))</f>
        <v>43294</v>
      </c>
      <c r="H27" s="34">
        <f>IF(DAY(JulDom1)=1,IF(AND(YEAR(JulDom1+7)=AnoCalendário,MONTH(JulDom1+7)=7),JulDom1+7,""),IF(AND(YEAR(JulDom1+14)=AnoCalendário,MONTH(JulDom1+14)=7),JulDom1+14,""))</f>
        <v>43295</v>
      </c>
      <c r="J27" s="33">
        <f>IF(DAY(AgoDom1)=1,IF(AND(YEAR(AgoDom1+1)=AnoCalendário,MONTH(AgoDom1+1)=8),AgoDom1+1,""),IF(AND(YEAR(AgoDom1+8)=AnoCalendário,MONTH(AgoDom1+8)=8),AgoDom1+8,""))</f>
        <v>43317</v>
      </c>
      <c r="K27" s="32">
        <f>IF(DAY(AgoDom1)=1,IF(AND(YEAR(AgoDom1+2)=AnoCalendário,MONTH(AgoDom1+2)=8),AgoDom1+2,""),IF(AND(YEAR(AgoDom1+9)=AnoCalendário,MONTH(AgoDom1+9)=8),AgoDom1+9,""))</f>
        <v>43318</v>
      </c>
      <c r="L27" s="32">
        <f>IF(DAY(AgoDom1)=1,IF(AND(YEAR(AgoDom1+3)=AnoCalendário,MONTH(AgoDom1+3)=8),AgoDom1+3,""),IF(AND(YEAR(AgoDom1+10)=AnoCalendário,MONTH(AgoDom1+10)=8),AgoDom1+10,""))</f>
        <v>43319</v>
      </c>
      <c r="M27" s="32">
        <f>IF(DAY(AgoDom1)=1,IF(AND(YEAR(AgoDom1+4)=AnoCalendário,MONTH(AgoDom1+4)=8),AgoDom1+4,""),IF(AND(YEAR(AgoDom1+11)=AnoCalendário,MONTH(AgoDom1+11)=8),AgoDom1+11,""))</f>
        <v>43320</v>
      </c>
      <c r="N27" s="32">
        <f>IF(DAY(AgoDom1)=1,IF(AND(YEAR(AgoDom1+5)=AnoCalendário,MONTH(AgoDom1+5)=8),AgoDom1+5,""),IF(AND(YEAR(AgoDom1+12)=AnoCalendário,MONTH(AgoDom1+12)=8),AgoDom1+12,""))</f>
        <v>43321</v>
      </c>
      <c r="O27" s="32">
        <f>IF(DAY(AgoDom1)=1,IF(AND(YEAR(AgoDom1+6)=AnoCalendário,MONTH(AgoDom1+6)=8),AgoDom1+6,""),IF(AND(YEAR(AgoDom1+13)=AnoCalendário,MONTH(AgoDom1+13)=8),AgoDom1+13,""))</f>
        <v>43322</v>
      </c>
      <c r="P27" s="34">
        <f>IF(DAY(AgoDom1)=1,IF(AND(YEAR(AgoDom1+7)=AnoCalendário,MONTH(AgoDom1+7)=8),AgoDom1+7,""),IF(AND(YEAR(AgoDom1+14)=AnoCalendário,MONTH(AgoDom1+14)=8),AgoDom1+14,""))</f>
        <v>43323</v>
      </c>
      <c r="Q27" s="1"/>
      <c r="R27" s="33">
        <f>IF(DAY(SetDom1)=1,IF(AND(YEAR(SetDom1+1)=AnoCalendário,MONTH(SetDom1+1)=9),SetDom1+1,""),IF(AND(YEAR(SetDom1+8)=AnoCalendário,MONTH(SetDom1+8)=9),SetDom1+8,""))</f>
        <v>43345</v>
      </c>
      <c r="S27" s="32">
        <f>IF(DAY(SetDom1)=1,IF(AND(YEAR(SetDom1+2)=AnoCalendário,MONTH(SetDom1+2)=9),SetDom1+2,""),IF(AND(YEAR(SetDom1+9)=AnoCalendário,MONTH(SetDom1+9)=9),SetDom1+9,""))</f>
        <v>43346</v>
      </c>
      <c r="T27" s="32">
        <f>IF(DAY(SetDom1)=1,IF(AND(YEAR(SetDom1+3)=AnoCalendário,MONTH(SetDom1+3)=9),SetDom1+3,""),IF(AND(YEAR(SetDom1+10)=AnoCalendário,MONTH(SetDom1+10)=9),SetDom1+10,""))</f>
        <v>43347</v>
      </c>
      <c r="U27" s="32">
        <f>IF(DAY(SetDom1)=1,IF(AND(YEAR(SetDom1+4)=AnoCalendário,MONTH(SetDom1+4)=9),SetDom1+4,""),IF(AND(YEAR(SetDom1+11)=AnoCalendário,MONTH(SetDom1+11)=9),SetDom1+11,""))</f>
        <v>43348</v>
      </c>
      <c r="V27" s="32">
        <f>IF(DAY(SetDom1)=1,IF(AND(YEAR(SetDom1+5)=AnoCalendário,MONTH(SetDom1+5)=9),SetDom1+5,""),IF(AND(YEAR(SetDom1+12)=AnoCalendário,MONTH(SetDom1+12)=9),SetDom1+12,""))</f>
        <v>43349</v>
      </c>
      <c r="W27" s="32">
        <f>IF(DAY(SetDom1)=1,IF(AND(YEAR(SetDom1+6)=AnoCalendário,MONTH(SetDom1+6)=9),SetDom1+6,""),IF(AND(YEAR(SetDom1+13)=AnoCalendário,MONTH(SetDom1+13)=9),SetDom1+13,""))</f>
        <v>43350</v>
      </c>
      <c r="X27" s="34">
        <f>IF(DAY(SetDom1)=1,IF(AND(YEAR(SetDom1+7)=AnoCalendário,MONTH(SetDom1+7)=9),SetDom1+7,""),IF(AND(YEAR(SetDom1+14)=AnoCalendário,MONTH(SetDom1+14)=9),SetDom1+14,""))</f>
        <v>43351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43296</v>
      </c>
      <c r="C28" s="32">
        <f>IF(DAY(JulDom1)=1,IF(AND(YEAR(JulDom1+9)=AnoCalendário,MONTH(JulDom1+9)=7),JulDom1+9,""),IF(AND(YEAR(JulDom1+16)=AnoCalendário,MONTH(JulDom1+16)=7),JulDom1+16,""))</f>
        <v>43297</v>
      </c>
      <c r="D28" s="32">
        <f>IF(DAY(JulDom1)=1,IF(AND(YEAR(JulDom1+10)=AnoCalendário,MONTH(JulDom1+10)=7),JulDom1+10,""),IF(AND(YEAR(JulDom1+17)=AnoCalendário,MONTH(JulDom1+17)=7),JulDom1+17,""))</f>
        <v>43298</v>
      </c>
      <c r="E28" s="32">
        <f>IF(DAY(JulDom1)=1,IF(AND(YEAR(JulDom1+11)=AnoCalendário,MONTH(JulDom1+11)=7),JulDom1+11,""),IF(AND(YEAR(JulDom1+18)=AnoCalendário,MONTH(JulDom1+18)=7),JulDom1+18,""))</f>
        <v>43299</v>
      </c>
      <c r="F28" s="32">
        <f>IF(DAY(JulDom1)=1,IF(AND(YEAR(JulDom1+12)=AnoCalendário,MONTH(JulDom1+12)=7),JulDom1+12,""),IF(AND(YEAR(JulDom1+19)=AnoCalendário,MONTH(JulDom1+19)=7),JulDom1+19,""))</f>
        <v>43300</v>
      </c>
      <c r="G28" s="32">
        <f>IF(DAY(JulDom1)=1,IF(AND(YEAR(JulDom1+13)=AnoCalendário,MONTH(JulDom1+13)=7),JulDom1+13,""),IF(AND(YEAR(JulDom1+20)=AnoCalendário,MONTH(JulDom1+20)=7),JulDom1+20,""))</f>
        <v>43301</v>
      </c>
      <c r="H28" s="34">
        <f>IF(DAY(JulDom1)=1,IF(AND(YEAR(JulDom1+14)=AnoCalendário,MONTH(JulDom1+14)=7),JulDom1+14,""),IF(AND(YEAR(JulDom1+21)=AnoCalendário,MONTH(JulDom1+21)=7),JulDom1+21,""))</f>
        <v>43302</v>
      </c>
      <c r="J28" s="33">
        <f>IF(DAY(AgoDom1)=1,IF(AND(YEAR(AgoDom1+8)=AnoCalendário,MONTH(AgoDom1+8)=8),AgoDom1+8,""),IF(AND(YEAR(AgoDom1+15)=AnoCalendário,MONTH(AgoDom1+15)=8),AgoDom1+15,""))</f>
        <v>43324</v>
      </c>
      <c r="K28" s="32">
        <f>IF(DAY(AgoDom1)=1,IF(AND(YEAR(AgoDom1+9)=AnoCalendário,MONTH(AgoDom1+9)=8),AgoDom1+9,""),IF(AND(YEAR(AgoDom1+16)=AnoCalendário,MONTH(AgoDom1+16)=8),AgoDom1+16,""))</f>
        <v>43325</v>
      </c>
      <c r="L28" s="32">
        <f>IF(DAY(AgoDom1)=1,IF(AND(YEAR(AgoDom1+10)=AnoCalendário,MONTH(AgoDom1+10)=8),AgoDom1+10,""),IF(AND(YEAR(AgoDom1+17)=AnoCalendário,MONTH(AgoDom1+17)=8),AgoDom1+17,""))</f>
        <v>43326</v>
      </c>
      <c r="M28" s="32">
        <f>IF(DAY(AgoDom1)=1,IF(AND(YEAR(AgoDom1+11)=AnoCalendário,MONTH(AgoDom1+11)=8),AgoDom1+11,""),IF(AND(YEAR(AgoDom1+18)=AnoCalendário,MONTH(AgoDom1+18)=8),AgoDom1+18,""))</f>
        <v>43327</v>
      </c>
      <c r="N28" s="32">
        <f>IF(DAY(AgoDom1)=1,IF(AND(YEAR(AgoDom1+12)=AnoCalendário,MONTH(AgoDom1+12)=8),AgoDom1+12,""),IF(AND(YEAR(AgoDom1+19)=AnoCalendário,MONTH(AgoDom1+19)=8),AgoDom1+19,""))</f>
        <v>43328</v>
      </c>
      <c r="O28" s="32">
        <f>IF(DAY(AgoDom1)=1,IF(AND(YEAR(AgoDom1+13)=AnoCalendário,MONTH(AgoDom1+13)=8),AgoDom1+13,""),IF(AND(YEAR(AgoDom1+20)=AnoCalendário,MONTH(AgoDom1+20)=8),AgoDom1+20,""))</f>
        <v>43329</v>
      </c>
      <c r="P28" s="34">
        <f>IF(DAY(AgoDom1)=1,IF(AND(YEAR(AgoDom1+14)=AnoCalendário,MONTH(AgoDom1+14)=8),AgoDom1+14,""),IF(AND(YEAR(AgoDom1+21)=AnoCalendário,MONTH(AgoDom1+21)=8),AgoDom1+21,""))</f>
        <v>43330</v>
      </c>
      <c r="Q28" s="1"/>
      <c r="R28" s="33">
        <f>IF(DAY(SetDom1)=1,IF(AND(YEAR(SetDom1+8)=AnoCalendário,MONTH(SetDom1+8)=9),SetDom1+8,""),IF(AND(YEAR(SetDom1+15)=AnoCalendário,MONTH(SetDom1+15)=9),SetDom1+15,""))</f>
        <v>43352</v>
      </c>
      <c r="S28" s="32">
        <f>IF(DAY(SetDom1)=1,IF(AND(YEAR(SetDom1+9)=AnoCalendário,MONTH(SetDom1+9)=9),SetDom1+9,""),IF(AND(YEAR(SetDom1+16)=AnoCalendário,MONTH(SetDom1+16)=9),SetDom1+16,""))</f>
        <v>43353</v>
      </c>
      <c r="T28" s="32">
        <f>IF(DAY(SetDom1)=1,IF(AND(YEAR(SetDom1+10)=AnoCalendário,MONTH(SetDom1+10)=9),SetDom1+10,""),IF(AND(YEAR(SetDom1+17)=AnoCalendário,MONTH(SetDom1+17)=9),SetDom1+17,""))</f>
        <v>43354</v>
      </c>
      <c r="U28" s="32">
        <f>IF(DAY(SetDom1)=1,IF(AND(YEAR(SetDom1+11)=AnoCalendário,MONTH(SetDom1+11)=9),SetDom1+11,""),IF(AND(YEAR(SetDom1+18)=AnoCalendário,MONTH(SetDom1+18)=9),SetDom1+18,""))</f>
        <v>43355</v>
      </c>
      <c r="V28" s="32">
        <f>IF(DAY(SetDom1)=1,IF(AND(YEAR(SetDom1+12)=AnoCalendário,MONTH(SetDom1+12)=9),SetDom1+12,""),IF(AND(YEAR(SetDom1+19)=AnoCalendário,MONTH(SetDom1+19)=9),SetDom1+19,""))</f>
        <v>43356</v>
      </c>
      <c r="W28" s="32">
        <f>IF(DAY(SetDom1)=1,IF(AND(YEAR(SetDom1+13)=AnoCalendário,MONTH(SetDom1+13)=9),SetDom1+13,""),IF(AND(YEAR(SetDom1+20)=AnoCalendário,MONTH(SetDom1+20)=9),SetDom1+20,""))</f>
        <v>43357</v>
      </c>
      <c r="X28" s="34">
        <f>IF(DAY(SetDom1)=1,IF(AND(YEAR(SetDom1+14)=AnoCalendário,MONTH(SetDom1+14)=9),SetDom1+14,""),IF(AND(YEAR(SetDom1+21)=AnoCalendário,MONTH(SetDom1+21)=9),SetDom1+21,""))</f>
        <v>43358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43303</v>
      </c>
      <c r="C29" s="32">
        <f>IF(DAY(JulDom1)=1,IF(AND(YEAR(JulDom1+16)=AnoCalendário,MONTH(JulDom1+16)=7),JulDom1+16,""),IF(AND(YEAR(JulDom1+23)=AnoCalendário,MONTH(JulDom1+23)=7),JulDom1+23,""))</f>
        <v>43304</v>
      </c>
      <c r="D29" s="32">
        <f>IF(DAY(JulDom1)=1,IF(AND(YEAR(JulDom1+17)=AnoCalendário,MONTH(JulDom1+17)=7),JulDom1+17,""),IF(AND(YEAR(JulDom1+24)=AnoCalendário,MONTH(JulDom1+24)=7),JulDom1+24,""))</f>
        <v>43305</v>
      </c>
      <c r="E29" s="32">
        <f>IF(DAY(JulDom1)=1,IF(AND(YEAR(JulDom1+18)=AnoCalendário,MONTH(JulDom1+18)=7),JulDom1+18,""),IF(AND(YEAR(JulDom1+25)=AnoCalendário,MONTH(JulDom1+25)=7),JulDom1+25,""))</f>
        <v>43306</v>
      </c>
      <c r="F29" s="32">
        <f>IF(DAY(JulDom1)=1,IF(AND(YEAR(JulDom1+19)=AnoCalendário,MONTH(JulDom1+19)=7),JulDom1+19,""),IF(AND(YEAR(JulDom1+26)=AnoCalendário,MONTH(JulDom1+26)=7),JulDom1+26,""))</f>
        <v>43307</v>
      </c>
      <c r="G29" s="32">
        <f>IF(DAY(JulDom1)=1,IF(AND(YEAR(JulDom1+20)=AnoCalendário,MONTH(JulDom1+20)=7),JulDom1+20,""),IF(AND(YEAR(JulDom1+27)=AnoCalendário,MONTH(JulDom1+27)=7),JulDom1+27,""))</f>
        <v>43308</v>
      </c>
      <c r="H29" s="34">
        <f>IF(DAY(JulDom1)=1,IF(AND(YEAR(JulDom1+21)=AnoCalendário,MONTH(JulDom1+21)=7),JulDom1+21,""),IF(AND(YEAR(JulDom1+28)=AnoCalendário,MONTH(JulDom1+28)=7),JulDom1+28,""))</f>
        <v>43309</v>
      </c>
      <c r="J29" s="33">
        <f>IF(DAY(AgoDom1)=1,IF(AND(YEAR(AgoDom1+15)=AnoCalendário,MONTH(AgoDom1+15)=8),AgoDom1+15,""),IF(AND(YEAR(AgoDom1+22)=AnoCalendário,MONTH(AgoDom1+22)=8),AgoDom1+22,""))</f>
        <v>43331</v>
      </c>
      <c r="K29" s="32">
        <f>IF(DAY(AgoDom1)=1,IF(AND(YEAR(AgoDom1+16)=AnoCalendário,MONTH(AgoDom1+16)=8),AgoDom1+16,""),IF(AND(YEAR(AgoDom1+23)=AnoCalendário,MONTH(AgoDom1+23)=8),AgoDom1+23,""))</f>
        <v>43332</v>
      </c>
      <c r="L29" s="32">
        <f>IF(DAY(AgoDom1)=1,IF(AND(YEAR(AgoDom1+17)=AnoCalendário,MONTH(AgoDom1+17)=8),AgoDom1+17,""),IF(AND(YEAR(AgoDom1+24)=AnoCalendário,MONTH(AgoDom1+24)=8),AgoDom1+24,""))</f>
        <v>43333</v>
      </c>
      <c r="M29" s="32">
        <f>IF(DAY(AgoDom1)=1,IF(AND(YEAR(AgoDom1+18)=AnoCalendário,MONTH(AgoDom1+18)=8),AgoDom1+18,""),IF(AND(YEAR(AgoDom1+25)=AnoCalendário,MONTH(AgoDom1+25)=8),AgoDom1+25,""))</f>
        <v>43334</v>
      </c>
      <c r="N29" s="32">
        <f>IF(DAY(AgoDom1)=1,IF(AND(YEAR(AgoDom1+19)=AnoCalendário,MONTH(AgoDom1+19)=8),AgoDom1+19,""),IF(AND(YEAR(AgoDom1+26)=AnoCalendário,MONTH(AgoDom1+26)=8),AgoDom1+26,""))</f>
        <v>43335</v>
      </c>
      <c r="O29" s="32">
        <f>IF(DAY(AgoDom1)=1,IF(AND(YEAR(AgoDom1+20)=AnoCalendário,MONTH(AgoDom1+20)=8),AgoDom1+20,""),IF(AND(YEAR(AgoDom1+27)=AnoCalendário,MONTH(AgoDom1+27)=8),AgoDom1+27,""))</f>
        <v>43336</v>
      </c>
      <c r="P29" s="34">
        <f>IF(DAY(AgoDom1)=1,IF(AND(YEAR(AgoDom1+21)=AnoCalendário,MONTH(AgoDom1+21)=8),AgoDom1+21,""),IF(AND(YEAR(AgoDom1+28)=AnoCalendário,MONTH(AgoDom1+28)=8),AgoDom1+28,""))</f>
        <v>43337</v>
      </c>
      <c r="Q29" s="1"/>
      <c r="R29" s="33">
        <f>IF(DAY(SetDom1)=1,IF(AND(YEAR(SetDom1+15)=AnoCalendário,MONTH(SetDom1+15)=9),SetDom1+15,""),IF(AND(YEAR(SetDom1+22)=AnoCalendário,MONTH(SetDom1+22)=9),SetDom1+22,""))</f>
        <v>43359</v>
      </c>
      <c r="S29" s="32">
        <f>IF(DAY(SetDom1)=1,IF(AND(YEAR(SetDom1+16)=AnoCalendário,MONTH(SetDom1+16)=9),SetDom1+16,""),IF(AND(YEAR(SetDom1+23)=AnoCalendário,MONTH(SetDom1+23)=9),SetDom1+23,""))</f>
        <v>43360</v>
      </c>
      <c r="T29" s="32">
        <f>IF(DAY(SetDom1)=1,IF(AND(YEAR(SetDom1+17)=AnoCalendário,MONTH(SetDom1+17)=9),SetDom1+17,""),IF(AND(YEAR(SetDom1+24)=AnoCalendário,MONTH(SetDom1+24)=9),SetDom1+24,""))</f>
        <v>43361</v>
      </c>
      <c r="U29" s="32">
        <f>IF(DAY(SetDom1)=1,IF(AND(YEAR(SetDom1+18)=AnoCalendário,MONTH(SetDom1+18)=9),SetDom1+18,""),IF(AND(YEAR(SetDom1+25)=AnoCalendário,MONTH(SetDom1+25)=9),SetDom1+25,""))</f>
        <v>43362</v>
      </c>
      <c r="V29" s="32">
        <f>IF(DAY(SetDom1)=1,IF(AND(YEAR(SetDom1+19)=AnoCalendário,MONTH(SetDom1+19)=9),SetDom1+19,""),IF(AND(YEAR(SetDom1+26)=AnoCalendário,MONTH(SetDom1+26)=9),SetDom1+26,""))</f>
        <v>43363</v>
      </c>
      <c r="W29" s="32">
        <f>IF(DAY(SetDom1)=1,IF(AND(YEAR(SetDom1+20)=AnoCalendário,MONTH(SetDom1+20)=9),SetDom1+20,""),IF(AND(YEAR(SetDom1+27)=AnoCalendário,MONTH(SetDom1+27)=9),SetDom1+27,""))</f>
        <v>43364</v>
      </c>
      <c r="X29" s="34">
        <f>IF(DAY(SetDom1)=1,IF(AND(YEAR(SetDom1+21)=AnoCalendário,MONTH(SetDom1+21)=9),SetDom1+21,""),IF(AND(YEAR(SetDom1+28)=AnoCalendário,MONTH(SetDom1+28)=9),SetDom1+28,""))</f>
        <v>43365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43310</v>
      </c>
      <c r="C30" s="32">
        <f>IF(DAY(JulDom1)=1,IF(AND(YEAR(JulDom1+23)=AnoCalendário,MONTH(JulDom1+23)=7),JulDom1+23,""),IF(AND(YEAR(JulDom1+30)=AnoCalendário,MONTH(JulDom1+30)=7),JulDom1+30,""))</f>
        <v>43311</v>
      </c>
      <c r="D30" s="32">
        <f>IF(DAY(JulDom1)=1,IF(AND(YEAR(JulDom1+24)=AnoCalendário,MONTH(JulDom1+24)=7),JulDom1+24,""),IF(AND(YEAR(JulDom1+31)=AnoCalendário,MONTH(JulDom1+31)=7),JulDom1+31,""))</f>
        <v>43312</v>
      </c>
      <c r="E30" s="32" t="str">
        <f>IF(DAY(JulDom1)=1,IF(AND(YEAR(JulDom1+25)=AnoCalendário,MONTH(JulDom1+25)=7),JulDom1+25,""),IF(AND(YEAR(JulDom1+32)=AnoCalendário,MONTH(JulDom1+32)=7),JulDom1+32,""))</f>
        <v/>
      </c>
      <c r="F30" s="32" t="str">
        <f>IF(DAY(JulDom1)=1,IF(AND(YEAR(JulDom1+26)=AnoCalendário,MONTH(JulDom1+26)=7),JulDom1+26,""),IF(AND(YEAR(JulDom1+33)=AnoCalendário,MONTH(JulDom1+33)=7),JulDom1+33,""))</f>
        <v/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43338</v>
      </c>
      <c r="K30" s="32">
        <f>IF(DAY(AgoDom1)=1,IF(AND(YEAR(AgoDom1+23)=AnoCalendário,MONTH(AgoDom1+23)=8),AgoDom1+23,""),IF(AND(YEAR(AgoDom1+30)=AnoCalendário,MONTH(AgoDom1+30)=8),AgoDom1+30,""))</f>
        <v>43339</v>
      </c>
      <c r="L30" s="32">
        <f>IF(DAY(AgoDom1)=1,IF(AND(YEAR(AgoDom1+24)=AnoCalendário,MONTH(AgoDom1+24)=8),AgoDom1+24,""),IF(AND(YEAR(AgoDom1+31)=AnoCalendário,MONTH(AgoDom1+31)=8),AgoDom1+31,""))</f>
        <v>43340</v>
      </c>
      <c r="M30" s="32">
        <f>IF(DAY(AgoDom1)=1,IF(AND(YEAR(AgoDom1+25)=AnoCalendário,MONTH(AgoDom1+25)=8),AgoDom1+25,""),IF(AND(YEAR(AgoDom1+32)=AnoCalendário,MONTH(AgoDom1+32)=8),AgoDom1+32,""))</f>
        <v>43341</v>
      </c>
      <c r="N30" s="32">
        <f>IF(DAY(AgoDom1)=1,IF(AND(YEAR(AgoDom1+26)=AnoCalendário,MONTH(AgoDom1+26)=8),AgoDom1+26,""),IF(AND(YEAR(AgoDom1+33)=AnoCalendário,MONTH(AgoDom1+33)=8),AgoDom1+33,""))</f>
        <v>43342</v>
      </c>
      <c r="O30" s="32">
        <f>IF(DAY(AgoDom1)=1,IF(AND(YEAR(AgoDom1+27)=AnoCalendário,MONTH(AgoDom1+27)=8),AgoDom1+27,""),IF(AND(YEAR(AgoDom1+34)=AnoCalendário,MONTH(AgoDom1+34)=8),AgoDom1+34,""))</f>
        <v>43343</v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43366</v>
      </c>
      <c r="S30" s="32">
        <f>IF(DAY(SetDom1)=1,IF(AND(YEAR(SetDom1+23)=AnoCalendário,MONTH(SetDom1+23)=9),SetDom1+23,""),IF(AND(YEAR(SetDom1+30)=AnoCalendário,MONTH(SetDom1+30)=9),SetDom1+30,""))</f>
        <v>43367</v>
      </c>
      <c r="T30" s="32">
        <f>IF(DAY(SetDom1)=1,IF(AND(YEAR(SetDom1+24)=AnoCalendário,MONTH(SetDom1+24)=9),SetDom1+24,""),IF(AND(YEAR(SetDom1+31)=AnoCalendário,MONTH(SetDom1+31)=9),SetDom1+31,""))</f>
        <v>43368</v>
      </c>
      <c r="U30" s="32">
        <f>IF(DAY(SetDom1)=1,IF(AND(YEAR(SetDom1+25)=AnoCalendário,MONTH(SetDom1+25)=9),SetDom1+25,""),IF(AND(YEAR(SetDom1+32)=AnoCalendário,MONTH(SetDom1+32)=9),SetDom1+32,""))</f>
        <v>43369</v>
      </c>
      <c r="V30" s="32">
        <f>IF(DAY(SetDom1)=1,IF(AND(YEAR(SetDom1+26)=AnoCalendário,MONTH(SetDom1+26)=9),SetDom1+26,""),IF(AND(YEAR(SetDom1+33)=AnoCalendário,MONTH(SetDom1+33)=9),SetDom1+33,""))</f>
        <v>43370</v>
      </c>
      <c r="W30" s="32">
        <f>IF(DAY(SetDom1)=1,IF(AND(YEAR(SetDom1+27)=AnoCalendário,MONTH(SetDom1+27)=9),SetDom1+27,""),IF(AND(YEAR(SetDom1+34)=AnoCalendário,MONTH(SetDom1+34)=9),SetDom1+34,""))</f>
        <v>43371</v>
      </c>
      <c r="X30" s="34">
        <f>IF(DAY(SetDom1)=1,IF(AND(YEAR(SetDom1+28)=AnoCalendário,MONTH(SetDom1+28)=9),SetDom1+28,""),IF(AND(YEAR(SetDom1+35)=AnoCalendário,MONTH(SetDom1+35)=9),SetDom1+35,""))</f>
        <v>43372</v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>
        <f>IF(DAY(SetDom1)=1,IF(AND(YEAR(SetDom1+29)=AnoCalendário,MONTH(SetDom1+29)=9),SetDom1+29,""),IF(AND(YEAR(SetDom1+36)=AnoCalendário,MONTH(SetDom1+36)=9),SetDom1+36,""))</f>
        <v>43373</v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>
        <f>IF(DAY(OutDom1)=1,"",IF(AND(YEAR(OutDom1+2)=AnoCalendário,MONTH(OutDom1+2)=10),OutDom1+2,""))</f>
        <v>43374</v>
      </c>
      <c r="D35" s="32">
        <f>IF(DAY(OutDom1)=1,"",IF(AND(YEAR(OutDom1+3)=AnoCalendário,MONTH(OutDom1+3)=10),OutDom1+3,""))</f>
        <v>43375</v>
      </c>
      <c r="E35" s="32">
        <f>IF(DAY(OutDom1)=1,"",IF(AND(YEAR(OutDom1+4)=AnoCalendário,MONTH(OutDom1+4)=10),OutDom1+4,""))</f>
        <v>43376</v>
      </c>
      <c r="F35" s="32">
        <f>IF(DAY(OutDom1)=1,"",IF(AND(YEAR(OutDom1+5)=AnoCalendário,MONTH(OutDom1+5)=10),OutDom1+5,""))</f>
        <v>43377</v>
      </c>
      <c r="G35" s="32">
        <f>IF(DAY(OutDom1)=1,"",IF(AND(YEAR(OutDom1+6)=AnoCalendário,MONTH(OutDom1+6)=10),OutDom1+6,""))</f>
        <v>43378</v>
      </c>
      <c r="H35" s="34">
        <f>IF(DAY(OutDom1)=1,IF(AND(YEAR(OutDom1)=AnoCalendário,MONTH(OutDom1)=10),OutDom1,""),IF(AND(YEAR(OutDom1+7)=AnoCalendário,MONTH(OutDom1+7)=10),OutDom1+7,""))</f>
        <v>43379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>
        <f>IF(DAY(NovDom1)=1,"",IF(AND(YEAR(NovDom1+5)=AnoCalendário,MONTH(NovDom1+5)=11),NovDom1+5,""))</f>
        <v>43405</v>
      </c>
      <c r="O35" s="32">
        <f>IF(DAY(NovDom1)=1,"",IF(AND(YEAR(NovDom1+6)=AnoCalendário,MONTH(NovDom1+6)=11),NovDom1+6,""))</f>
        <v>43406</v>
      </c>
      <c r="P35" s="34">
        <f>IF(DAY(NovDom1)=1,IF(AND(YEAR(NovDom1)=AnoCalendário,MONTH(NovDom1)=11),NovDom1,""),IF(AND(YEAR(NovDom1+7)=AnoCalendário,MONTH(NovDom1+7)=11),NovDom1+7,""))</f>
        <v>43407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 t="str">
        <f>IF(DAY(DezDom1)=1,"",IF(AND(YEAR(DezDom1+5)=AnoCalendário,MONTH(DezDom1+5)=12),DezDom1+5,""))</f>
        <v/>
      </c>
      <c r="W35" s="32" t="str">
        <f>IF(DAY(DezDom1)=1,"",IF(AND(YEAR(DezDom1+6)=AnoCalendário,MONTH(DezDom1+6)=12),DezDom1+6,""))</f>
        <v/>
      </c>
      <c r="X35" s="34">
        <f>IF(DAY(DezDom1)=1,IF(AND(YEAR(DezDom1)=AnoCalendário,MONTH(DezDom1)=12),DezDom1,""),IF(AND(YEAR(DezDom1+7)=AnoCalendário,MONTH(DezDom1+7)=12),DezDom1+7,""))</f>
        <v>43435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43380</v>
      </c>
      <c r="C36" s="32">
        <f>IF(DAY(OutDom1)=1,IF(AND(YEAR(OutDom1+2)=AnoCalendário,MONTH(OutDom1+2)=10),OutDom1+2,""),IF(AND(YEAR(OutDom1+9)=AnoCalendário,MONTH(OutDom1+9)=10),OutDom1+9,""))</f>
        <v>43381</v>
      </c>
      <c r="D36" s="32">
        <f>IF(DAY(OutDom1)=1,IF(AND(YEAR(OutDom1+3)=AnoCalendário,MONTH(OutDom1+3)=10),OutDom1+3,""),IF(AND(YEAR(OutDom1+10)=AnoCalendário,MONTH(OutDom1+10)=10),OutDom1+10,""))</f>
        <v>43382</v>
      </c>
      <c r="E36" s="32">
        <f>IF(DAY(OutDom1)=1,IF(AND(YEAR(OutDom1+4)=AnoCalendário,MONTH(OutDom1+4)=10),OutDom1+4,""),IF(AND(YEAR(OutDom1+11)=AnoCalendário,MONTH(OutDom1+11)=10),OutDom1+11,""))</f>
        <v>43383</v>
      </c>
      <c r="F36" s="32">
        <f>IF(DAY(OutDom1)=1,IF(AND(YEAR(OutDom1+5)=AnoCalendário,MONTH(OutDom1+5)=10),OutDom1+5,""),IF(AND(YEAR(OutDom1+12)=AnoCalendário,MONTH(OutDom1+12)=10),OutDom1+12,""))</f>
        <v>43384</v>
      </c>
      <c r="G36" s="32">
        <f>IF(DAY(OutDom1)=1,IF(AND(YEAR(OutDom1+6)=AnoCalendário,MONTH(OutDom1+6)=10),OutDom1+6,""),IF(AND(YEAR(OutDom1+13)=AnoCalendário,MONTH(OutDom1+13)=10),OutDom1+13,""))</f>
        <v>43385</v>
      </c>
      <c r="H36" s="34">
        <f>IF(DAY(OutDom1)=1,IF(AND(YEAR(OutDom1+7)=AnoCalendário,MONTH(OutDom1+7)=10),OutDom1+7,""),IF(AND(YEAR(OutDom1+14)=AnoCalendário,MONTH(OutDom1+14)=10),OutDom1+14,""))</f>
        <v>43386</v>
      </c>
      <c r="I36" s="28"/>
      <c r="J36" s="33">
        <f>IF(DAY(NovDom1)=1,IF(AND(YEAR(NovDom1+1)=AnoCalendário,MONTH(NovDom1+1)=11),NovDom1+1,""),IF(AND(YEAR(NovDom1+8)=AnoCalendário,MONTH(NovDom1+8)=11),NovDom1+8,""))</f>
        <v>43408</v>
      </c>
      <c r="K36" s="32">
        <f>IF(DAY(NovDom1)=1,IF(AND(YEAR(NovDom1+2)=AnoCalendário,MONTH(NovDom1+2)=11),NovDom1+2,""),IF(AND(YEAR(NovDom1+9)=AnoCalendário,MONTH(NovDom1+9)=11),NovDom1+9,""))</f>
        <v>43409</v>
      </c>
      <c r="L36" s="32">
        <f>IF(DAY(NovDom1)=1,IF(AND(YEAR(NovDom1+3)=AnoCalendário,MONTH(NovDom1+3)=11),NovDom1+3,""),IF(AND(YEAR(NovDom1+10)=AnoCalendário,MONTH(NovDom1+10)=11),NovDom1+10,""))</f>
        <v>43410</v>
      </c>
      <c r="M36" s="32">
        <f>IF(DAY(NovDom1)=1,IF(AND(YEAR(NovDom1+4)=AnoCalendário,MONTH(NovDom1+4)=11),NovDom1+4,""),IF(AND(YEAR(NovDom1+11)=AnoCalendário,MONTH(NovDom1+11)=11),NovDom1+11,""))</f>
        <v>43411</v>
      </c>
      <c r="N36" s="32">
        <f>IF(DAY(NovDom1)=1,IF(AND(YEAR(NovDom1+5)=AnoCalendário,MONTH(NovDom1+5)=11),NovDom1+5,""),IF(AND(YEAR(NovDom1+12)=AnoCalendário,MONTH(NovDom1+12)=11),NovDom1+12,""))</f>
        <v>43412</v>
      </c>
      <c r="O36" s="32">
        <f>IF(DAY(NovDom1)=1,IF(AND(YEAR(NovDom1+6)=AnoCalendário,MONTH(NovDom1+6)=11),NovDom1+6,""),IF(AND(YEAR(NovDom1+13)=AnoCalendário,MONTH(NovDom1+13)=11),NovDom1+13,""))</f>
        <v>43413</v>
      </c>
      <c r="P36" s="34">
        <f>IF(DAY(NovDom1)=1,IF(AND(YEAR(NovDom1+7)=AnoCalendário,MONTH(NovDom1+7)=11),NovDom1+7,""),IF(AND(YEAR(NovDom1+14)=AnoCalendário,MONTH(NovDom1+14)=11),NovDom1+14,""))</f>
        <v>43414</v>
      </c>
      <c r="R36" s="33">
        <f>IF(DAY(DezDom1)=1,IF(AND(YEAR(DezDom1+1)=AnoCalendário,MONTH(DezDom1+1)=12),DezDom1+1,""),IF(AND(YEAR(DezDom1+8)=AnoCalendário,MONTH(DezDom1+8)=12),DezDom1+8,""))</f>
        <v>43436</v>
      </c>
      <c r="S36" s="32">
        <f>IF(DAY(DezDom1)=1,IF(AND(YEAR(DezDom1+2)=AnoCalendário,MONTH(DezDom1+2)=12),DezDom1+2,""),IF(AND(YEAR(DezDom1+9)=AnoCalendário,MONTH(DezDom1+9)=12),DezDom1+9,""))</f>
        <v>43437</v>
      </c>
      <c r="T36" s="32">
        <f>IF(DAY(DezDom1)=1,IF(AND(YEAR(DezDom1+3)=AnoCalendário,MONTH(DezDom1+3)=12),DezDom1+3,""),IF(AND(YEAR(DezDom1+10)=AnoCalendário,MONTH(DezDom1+10)=12),DezDom1+10,""))</f>
        <v>43438</v>
      </c>
      <c r="U36" s="32">
        <f>IF(DAY(DezDom1)=1,IF(AND(YEAR(DezDom1+4)=AnoCalendário,MONTH(DezDom1+4)=12),DezDom1+4,""),IF(AND(YEAR(DezDom1+11)=AnoCalendário,MONTH(DezDom1+11)=12),DezDom1+11,""))</f>
        <v>43439</v>
      </c>
      <c r="V36" s="32">
        <f>IF(DAY(DezDom1)=1,IF(AND(YEAR(DezDom1+5)=AnoCalendário,MONTH(DezDom1+5)=12),DezDom1+5,""),IF(AND(YEAR(DezDom1+12)=AnoCalendário,MONTH(DezDom1+12)=12),DezDom1+12,""))</f>
        <v>43440</v>
      </c>
      <c r="W36" s="32">
        <f>IF(DAY(DezDom1)=1,IF(AND(YEAR(DezDom1+6)=AnoCalendário,MONTH(DezDom1+6)=12),DezDom1+6,""),IF(AND(YEAR(DezDom1+13)=AnoCalendário,MONTH(DezDom1+13)=12),DezDom1+13,""))</f>
        <v>43441</v>
      </c>
      <c r="X36" s="34">
        <f>IF(DAY(DezDom1)=1,IF(AND(YEAR(DezDom1+7)=AnoCalendário,MONTH(DezDom1+7)=12),DezDom1+7,""),IF(AND(YEAR(DezDom1+14)=AnoCalendário,MONTH(DezDom1+14)=12),DezDom1+14,""))</f>
        <v>43442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43387</v>
      </c>
      <c r="C37" s="32">
        <f>IF(DAY(OutDom1)=1,IF(AND(YEAR(OutDom1+9)=AnoCalendário,MONTH(OutDom1+9)=10),OutDom1+9,""),IF(AND(YEAR(OutDom1+16)=AnoCalendário,MONTH(OutDom1+16)=10),OutDom1+16,""))</f>
        <v>43388</v>
      </c>
      <c r="D37" s="32">
        <f>IF(DAY(OutDom1)=1,IF(AND(YEAR(OutDom1+10)=AnoCalendário,MONTH(OutDom1+10)=10),OutDom1+10,""),IF(AND(YEAR(OutDom1+17)=AnoCalendário,MONTH(OutDom1+17)=10),OutDom1+17,""))</f>
        <v>43389</v>
      </c>
      <c r="E37" s="32">
        <f>IF(DAY(OutDom1)=1,IF(AND(YEAR(OutDom1+11)=AnoCalendário,MONTH(OutDom1+11)=10),OutDom1+11,""),IF(AND(YEAR(OutDom1+18)=AnoCalendário,MONTH(OutDom1+18)=10),OutDom1+18,""))</f>
        <v>43390</v>
      </c>
      <c r="F37" s="32">
        <f>IF(DAY(OutDom1)=1,IF(AND(YEAR(OutDom1+12)=AnoCalendário,MONTH(OutDom1+12)=10),OutDom1+12,""),IF(AND(YEAR(OutDom1+19)=AnoCalendário,MONTH(OutDom1+19)=10),OutDom1+19,""))</f>
        <v>43391</v>
      </c>
      <c r="G37" s="32">
        <f>IF(DAY(OutDom1)=1,IF(AND(YEAR(OutDom1+13)=AnoCalendário,MONTH(OutDom1+13)=10),OutDom1+13,""),IF(AND(YEAR(OutDom1+20)=AnoCalendário,MONTH(OutDom1+20)=10),OutDom1+20,""))</f>
        <v>43392</v>
      </c>
      <c r="H37" s="34">
        <f>IF(DAY(OutDom1)=1,IF(AND(YEAR(OutDom1+14)=AnoCalendário,MONTH(OutDom1+14)=10),OutDom1+14,""),IF(AND(YEAR(OutDom1+21)=AnoCalendário,MONTH(OutDom1+21)=10),OutDom1+21,""))</f>
        <v>43393</v>
      </c>
      <c r="I37" s="28"/>
      <c r="J37" s="33">
        <f>IF(DAY(NovDom1)=1,IF(AND(YEAR(NovDom1+8)=AnoCalendário,MONTH(NovDom1+8)=11),NovDom1+8,""),IF(AND(YEAR(NovDom1+15)=AnoCalendário,MONTH(NovDom1+15)=11),NovDom1+15,""))</f>
        <v>43415</v>
      </c>
      <c r="K37" s="32">
        <f>IF(DAY(NovDom1)=1,IF(AND(YEAR(NovDom1+9)=AnoCalendário,MONTH(NovDom1+9)=11),NovDom1+9,""),IF(AND(YEAR(NovDom1+16)=AnoCalendário,MONTH(NovDom1+16)=11),NovDom1+16,""))</f>
        <v>43416</v>
      </c>
      <c r="L37" s="32">
        <f>IF(DAY(NovDom1)=1,IF(AND(YEAR(NovDom1+10)=AnoCalendário,MONTH(NovDom1+10)=11),NovDom1+10,""),IF(AND(YEAR(NovDom1+17)=AnoCalendário,MONTH(NovDom1+17)=11),NovDom1+17,""))</f>
        <v>43417</v>
      </c>
      <c r="M37" s="32">
        <f>IF(DAY(NovDom1)=1,IF(AND(YEAR(NovDom1+11)=AnoCalendário,MONTH(NovDom1+11)=11),NovDom1+11,""),IF(AND(YEAR(NovDom1+18)=AnoCalendário,MONTH(NovDom1+18)=11),NovDom1+18,""))</f>
        <v>43418</v>
      </c>
      <c r="N37" s="32">
        <f>IF(DAY(NovDom1)=1,IF(AND(YEAR(NovDom1+12)=AnoCalendário,MONTH(NovDom1+12)=11),NovDom1+12,""),IF(AND(YEAR(NovDom1+19)=AnoCalendário,MONTH(NovDom1+19)=11),NovDom1+19,""))</f>
        <v>43419</v>
      </c>
      <c r="O37" s="32">
        <f>IF(DAY(NovDom1)=1,IF(AND(YEAR(NovDom1+13)=AnoCalendário,MONTH(NovDom1+13)=11),NovDom1+13,""),IF(AND(YEAR(NovDom1+20)=AnoCalendário,MONTH(NovDom1+20)=11),NovDom1+20,""))</f>
        <v>43420</v>
      </c>
      <c r="P37" s="34">
        <f>IF(DAY(NovDom1)=1,IF(AND(YEAR(NovDom1+14)=AnoCalendário,MONTH(NovDom1+14)=11),NovDom1+14,""),IF(AND(YEAR(NovDom1+21)=AnoCalendário,MONTH(NovDom1+21)=11),NovDom1+21,""))</f>
        <v>43421</v>
      </c>
      <c r="R37" s="33">
        <f>IF(DAY(DezDom1)=1,IF(AND(YEAR(DezDom1+8)=AnoCalendário,MONTH(DezDom1+8)=12),DezDom1+8,""),IF(AND(YEAR(DezDom1+15)=AnoCalendário,MONTH(DezDom1+15)=12),DezDom1+15,""))</f>
        <v>43443</v>
      </c>
      <c r="S37" s="32">
        <f>IF(DAY(DezDom1)=1,IF(AND(YEAR(DezDom1+9)=AnoCalendário,MONTH(DezDom1+9)=12),DezDom1+9,""),IF(AND(YEAR(DezDom1+16)=AnoCalendário,MONTH(DezDom1+16)=12),DezDom1+16,""))</f>
        <v>43444</v>
      </c>
      <c r="T37" s="32">
        <f>IF(DAY(DezDom1)=1,IF(AND(YEAR(DezDom1+10)=AnoCalendário,MONTH(DezDom1+10)=12),DezDom1+10,""),IF(AND(YEAR(DezDom1+17)=AnoCalendário,MONTH(DezDom1+17)=12),DezDom1+17,""))</f>
        <v>43445</v>
      </c>
      <c r="U37" s="32">
        <f>IF(DAY(DezDom1)=1,IF(AND(YEAR(DezDom1+11)=AnoCalendário,MONTH(DezDom1+11)=12),DezDom1+11,""),IF(AND(YEAR(DezDom1+18)=AnoCalendário,MONTH(DezDom1+18)=12),DezDom1+18,""))</f>
        <v>43446</v>
      </c>
      <c r="V37" s="32">
        <f>IF(DAY(DezDom1)=1,IF(AND(YEAR(DezDom1+12)=AnoCalendário,MONTH(DezDom1+12)=12),DezDom1+12,""),IF(AND(YEAR(DezDom1+19)=AnoCalendário,MONTH(DezDom1+19)=12),DezDom1+19,""))</f>
        <v>43447</v>
      </c>
      <c r="W37" s="32">
        <f>IF(DAY(DezDom1)=1,IF(AND(YEAR(DezDom1+13)=AnoCalendário,MONTH(DezDom1+13)=12),DezDom1+13,""),IF(AND(YEAR(DezDom1+20)=AnoCalendário,MONTH(DezDom1+20)=12),DezDom1+20,""))</f>
        <v>43448</v>
      </c>
      <c r="X37" s="34">
        <f>IF(DAY(DezDom1)=1,IF(AND(YEAR(DezDom1+14)=AnoCalendário,MONTH(DezDom1+14)=12),DezDom1+14,""),IF(AND(YEAR(DezDom1+21)=AnoCalendário,MONTH(DezDom1+21)=12),DezDom1+21,""))</f>
        <v>43449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43394</v>
      </c>
      <c r="C38" s="32">
        <f>IF(DAY(OutDom1)=1,IF(AND(YEAR(OutDom1+16)=AnoCalendário,MONTH(OutDom1+16)=10),OutDom1+16,""),IF(AND(YEAR(OutDom1+23)=AnoCalendário,MONTH(OutDom1+23)=10),OutDom1+23,""))</f>
        <v>43395</v>
      </c>
      <c r="D38" s="32">
        <f>IF(DAY(OutDom1)=1,IF(AND(YEAR(OutDom1+17)=AnoCalendário,MONTH(OutDom1+17)=10),OutDom1+17,""),IF(AND(YEAR(OutDom1+24)=AnoCalendário,MONTH(OutDom1+24)=10),OutDom1+24,""))</f>
        <v>43396</v>
      </c>
      <c r="E38" s="32">
        <f>IF(DAY(OutDom1)=1,IF(AND(YEAR(OutDom1+18)=AnoCalendário,MONTH(OutDom1+18)=10),OutDom1+18,""),IF(AND(YEAR(OutDom1+25)=AnoCalendário,MONTH(OutDom1+25)=10),OutDom1+25,""))</f>
        <v>43397</v>
      </c>
      <c r="F38" s="32">
        <f>IF(DAY(OutDom1)=1,IF(AND(YEAR(OutDom1+19)=AnoCalendário,MONTH(OutDom1+19)=10),OutDom1+19,""),IF(AND(YEAR(OutDom1+26)=AnoCalendário,MONTH(OutDom1+26)=10),OutDom1+26,""))</f>
        <v>43398</v>
      </c>
      <c r="G38" s="32">
        <f>IF(DAY(OutDom1)=1,IF(AND(YEAR(OutDom1+20)=AnoCalendário,MONTH(OutDom1+20)=10),OutDom1+20,""),IF(AND(YEAR(OutDom1+27)=AnoCalendário,MONTH(OutDom1+27)=10),OutDom1+27,""))</f>
        <v>43399</v>
      </c>
      <c r="H38" s="34">
        <f>IF(DAY(OutDom1)=1,IF(AND(YEAR(OutDom1+21)=AnoCalendário,MONTH(OutDom1+21)=10),OutDom1+21,""),IF(AND(YEAR(OutDom1+28)=AnoCalendário,MONTH(OutDom1+28)=10),OutDom1+28,""))</f>
        <v>43400</v>
      </c>
      <c r="I38" s="28"/>
      <c r="J38" s="33">
        <f>IF(DAY(NovDom1)=1,IF(AND(YEAR(NovDom1+15)=AnoCalendário,MONTH(NovDom1+15)=11),NovDom1+15,""),IF(AND(YEAR(NovDom1+22)=AnoCalendário,MONTH(NovDom1+22)=11),NovDom1+22,""))</f>
        <v>43422</v>
      </c>
      <c r="K38" s="32">
        <f>IF(DAY(NovDom1)=1,IF(AND(YEAR(NovDom1+16)=AnoCalendário,MONTH(NovDom1+16)=11),NovDom1+16,""),IF(AND(YEAR(NovDom1+23)=AnoCalendário,MONTH(NovDom1+23)=11),NovDom1+23,""))</f>
        <v>43423</v>
      </c>
      <c r="L38" s="32">
        <f>IF(DAY(NovDom1)=1,IF(AND(YEAR(NovDom1+17)=AnoCalendário,MONTH(NovDom1+17)=11),NovDom1+17,""),IF(AND(YEAR(NovDom1+24)=AnoCalendário,MONTH(NovDom1+24)=11),NovDom1+24,""))</f>
        <v>43424</v>
      </c>
      <c r="M38" s="32">
        <f>IF(DAY(NovDom1)=1,IF(AND(YEAR(NovDom1+18)=AnoCalendário,MONTH(NovDom1+18)=11),NovDom1+18,""),IF(AND(YEAR(NovDom1+25)=AnoCalendário,MONTH(NovDom1+25)=11),NovDom1+25,""))</f>
        <v>43425</v>
      </c>
      <c r="N38" s="32">
        <f>IF(DAY(NovDom1)=1,IF(AND(YEAR(NovDom1+19)=AnoCalendário,MONTH(NovDom1+19)=11),NovDom1+19,""),IF(AND(YEAR(NovDom1+26)=AnoCalendário,MONTH(NovDom1+26)=11),NovDom1+26,""))</f>
        <v>43426</v>
      </c>
      <c r="O38" s="32">
        <f>IF(DAY(NovDom1)=1,IF(AND(YEAR(NovDom1+20)=AnoCalendário,MONTH(NovDom1+20)=11),NovDom1+20,""),IF(AND(YEAR(NovDom1+27)=AnoCalendário,MONTH(NovDom1+27)=11),NovDom1+27,""))</f>
        <v>43427</v>
      </c>
      <c r="P38" s="34">
        <f>IF(DAY(NovDom1)=1,IF(AND(YEAR(NovDom1+21)=AnoCalendário,MONTH(NovDom1+21)=11),NovDom1+21,""),IF(AND(YEAR(NovDom1+28)=AnoCalendário,MONTH(NovDom1+28)=11),NovDom1+28,""))</f>
        <v>43428</v>
      </c>
      <c r="R38" s="33">
        <f>IF(DAY(DezDom1)=1,IF(AND(YEAR(DezDom1+15)=AnoCalendário,MONTH(DezDom1+15)=12),DezDom1+15,""),IF(AND(YEAR(DezDom1+22)=AnoCalendário,MONTH(DezDom1+22)=12),DezDom1+22,""))</f>
        <v>43450</v>
      </c>
      <c r="S38" s="32">
        <f>IF(DAY(DezDom1)=1,IF(AND(YEAR(DezDom1+16)=AnoCalendário,MONTH(DezDom1+16)=12),DezDom1+16,""),IF(AND(YEAR(DezDom1+23)=AnoCalendário,MONTH(DezDom1+23)=12),DezDom1+23,""))</f>
        <v>43451</v>
      </c>
      <c r="T38" s="32">
        <f>IF(DAY(DezDom1)=1,IF(AND(YEAR(DezDom1+17)=AnoCalendário,MONTH(DezDom1+17)=12),DezDom1+17,""),IF(AND(YEAR(DezDom1+24)=AnoCalendário,MONTH(DezDom1+24)=12),DezDom1+24,""))</f>
        <v>43452</v>
      </c>
      <c r="U38" s="32">
        <f>IF(DAY(DezDom1)=1,IF(AND(YEAR(DezDom1+18)=AnoCalendário,MONTH(DezDom1+18)=12),DezDom1+18,""),IF(AND(YEAR(DezDom1+25)=AnoCalendário,MONTH(DezDom1+25)=12),DezDom1+25,""))</f>
        <v>43453</v>
      </c>
      <c r="V38" s="32">
        <f>IF(DAY(DezDom1)=1,IF(AND(YEAR(DezDom1+19)=AnoCalendário,MONTH(DezDom1+19)=12),DezDom1+19,""),IF(AND(YEAR(DezDom1+26)=AnoCalendário,MONTH(DezDom1+26)=12),DezDom1+26,""))</f>
        <v>43454</v>
      </c>
      <c r="W38" s="32">
        <f>IF(DAY(DezDom1)=1,IF(AND(YEAR(DezDom1+20)=AnoCalendário,MONTH(DezDom1+20)=12),DezDom1+20,""),IF(AND(YEAR(DezDom1+27)=AnoCalendário,MONTH(DezDom1+27)=12),DezDom1+27,""))</f>
        <v>43455</v>
      </c>
      <c r="X38" s="34">
        <f>IF(DAY(DezDom1)=1,IF(AND(YEAR(DezDom1+21)=AnoCalendário,MONTH(DezDom1+21)=12),DezDom1+21,""),IF(AND(YEAR(DezDom1+28)=AnoCalendário,MONTH(DezDom1+28)=12),DezDom1+28,""))</f>
        <v>43456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43401</v>
      </c>
      <c r="C39" s="32">
        <f>IF(DAY(OutDom1)=1,IF(AND(YEAR(OutDom1+23)=AnoCalendário,MONTH(OutDom1+23)=10),OutDom1+23,""),IF(AND(YEAR(OutDom1+30)=AnoCalendário,MONTH(OutDom1+30)=10),OutDom1+30,""))</f>
        <v>43402</v>
      </c>
      <c r="D39" s="32">
        <f>IF(DAY(OutDom1)=1,IF(AND(YEAR(OutDom1+24)=AnoCalendário,MONTH(OutDom1+24)=10),OutDom1+24,""),IF(AND(YEAR(OutDom1+31)=AnoCalendário,MONTH(OutDom1+31)=10),OutDom1+31,""))</f>
        <v>43403</v>
      </c>
      <c r="E39" s="32">
        <f>IF(DAY(OutDom1)=1,IF(AND(YEAR(OutDom1+25)=AnoCalendário,MONTH(OutDom1+25)=10),OutDom1+25,""),IF(AND(YEAR(OutDom1+32)=AnoCalendário,MONTH(OutDom1+32)=10),OutDom1+32,""))</f>
        <v>43404</v>
      </c>
      <c r="F39" s="32" t="str">
        <f>IF(DAY(OutDom1)=1,IF(AND(YEAR(OutDom1+26)=AnoCalendário,MONTH(OutDom1+26)=10),OutDom1+26,""),IF(AND(YEAR(OutDom1+33)=AnoCalendário,MONTH(OutDom1+33)=10),OutDom1+33,""))</f>
        <v/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43429</v>
      </c>
      <c r="K39" s="32">
        <f>IF(DAY(NovDom1)=1,IF(AND(YEAR(NovDom1+23)=AnoCalendário,MONTH(NovDom1+23)=11),NovDom1+23,""),IF(AND(YEAR(NovDom1+30)=AnoCalendário,MONTH(NovDom1+30)=11),NovDom1+30,""))</f>
        <v>43430</v>
      </c>
      <c r="L39" s="32">
        <f>IF(DAY(NovDom1)=1,IF(AND(YEAR(NovDom1+24)=AnoCalendário,MONTH(NovDom1+24)=11),NovDom1+24,""),IF(AND(YEAR(NovDom1+31)=AnoCalendário,MONTH(NovDom1+31)=11),NovDom1+31,""))</f>
        <v>43431</v>
      </c>
      <c r="M39" s="32">
        <f>IF(DAY(NovDom1)=1,IF(AND(YEAR(NovDom1+25)=AnoCalendário,MONTH(NovDom1+25)=11),NovDom1+25,""),IF(AND(YEAR(NovDom1+32)=AnoCalendário,MONTH(NovDom1+32)=11),NovDom1+32,""))</f>
        <v>43432</v>
      </c>
      <c r="N39" s="32">
        <f>IF(DAY(NovDom1)=1,IF(AND(YEAR(NovDom1+26)=AnoCalendário,MONTH(NovDom1+26)=11),NovDom1+26,""),IF(AND(YEAR(NovDom1+33)=AnoCalendário,MONTH(NovDom1+33)=11),NovDom1+33,""))</f>
        <v>43433</v>
      </c>
      <c r="O39" s="32">
        <f>IF(DAY(NovDom1)=1,IF(AND(YEAR(NovDom1+27)=AnoCalendário,MONTH(NovDom1+27)=11),NovDom1+27,""),IF(AND(YEAR(NovDom1+34)=AnoCalendário,MONTH(NovDom1+34)=11),NovDom1+34,""))</f>
        <v>43434</v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43457</v>
      </c>
      <c r="S39" s="32">
        <f>IF(DAY(DezDom1)=1,IF(AND(YEAR(DezDom1+23)=AnoCalendário,MONTH(DezDom1+23)=12),DezDom1+23,""),IF(AND(YEAR(DezDom1+30)=AnoCalendário,MONTH(DezDom1+30)=12),DezDom1+30,""))</f>
        <v>43458</v>
      </c>
      <c r="T39" s="32">
        <f>IF(DAY(DezDom1)=1,IF(AND(YEAR(DezDom1+24)=AnoCalendário,MONTH(DezDom1+24)=12),DezDom1+24,""),IF(AND(YEAR(DezDom1+31)=AnoCalendário,MONTH(DezDom1+31)=12),DezDom1+31,""))</f>
        <v>43459</v>
      </c>
      <c r="U39" s="32">
        <f>IF(DAY(DezDom1)=1,IF(AND(YEAR(DezDom1+25)=AnoCalendário,MONTH(DezDom1+25)=12),DezDom1+25,""),IF(AND(YEAR(DezDom1+32)=AnoCalendário,MONTH(DezDom1+32)=12),DezDom1+32,""))</f>
        <v>43460</v>
      </c>
      <c r="V39" s="32">
        <f>IF(DAY(DezDom1)=1,IF(AND(YEAR(DezDom1+26)=AnoCalendário,MONTH(DezDom1+26)=12),DezDom1+26,""),IF(AND(YEAR(DezDom1+33)=AnoCalendário,MONTH(DezDom1+33)=12),DezDom1+33,""))</f>
        <v>43461</v>
      </c>
      <c r="W39" s="32">
        <f>IF(DAY(DezDom1)=1,IF(AND(YEAR(DezDom1+27)=AnoCalendário,MONTH(DezDom1+27)=12),DezDom1+27,""),IF(AND(YEAR(DezDom1+34)=AnoCalendário,MONTH(DezDom1+34)=12),DezDom1+34,""))</f>
        <v>43462</v>
      </c>
      <c r="X39" s="34">
        <f>IF(DAY(DezDom1)=1,IF(AND(YEAR(DezDom1+28)=AnoCalendário,MONTH(DezDom1+28)=12),DezDom1+28,""),IF(AND(YEAR(DezDom1+35)=AnoCalendário,MONTH(DezDom1+35)=12),DezDom1+35,""))</f>
        <v>43463</v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>
        <f>IF(DAY(DezDom1)=1,IF(AND(YEAR(DezDom1+29)=AnoCalendário,MONTH(DezDom1+29)=12),DezDom1+29,""),IF(AND(YEAR(DezDom1+36)=AnoCalendário,MONTH(DezDom1+36)=12),DezDom1+36,""))</f>
        <v>43464</v>
      </c>
      <c r="S40" s="36">
        <f>IF(DAY(DezDom1)=1,IF(AND(YEAR(DezDom1+30)=AnoCalendário,MONTH(DezDom1+30)=12),DezDom1+30,""),IF(AND(YEAR(DezDom1+37)=AnoCalendário,MONTH(DezDom1+37)=12),DezDom1+37,""))</f>
        <v>43465</v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612" priority="1">
      <formula>LEN(TRIM(B8))&gt;0</formula>
    </cfRule>
  </conditionalFormatting>
  <conditionalFormatting sqref="J8:P13">
    <cfRule type="notContainsBlanks" dxfId="1611" priority="2">
      <formula>LEN(TRIM(J8))&gt;0</formula>
    </cfRule>
  </conditionalFormatting>
  <conditionalFormatting sqref="R8:X13">
    <cfRule type="notContainsBlanks" dxfId="1610" priority="3">
      <formula>LEN(TRIM(R8))&gt;0</formula>
    </cfRule>
  </conditionalFormatting>
  <conditionalFormatting sqref="B17:H22">
    <cfRule type="notContainsBlanks" dxfId="1609" priority="4">
      <formula>LEN(TRIM(B17))&gt;0</formula>
    </cfRule>
  </conditionalFormatting>
  <conditionalFormatting sqref="J17:P22">
    <cfRule type="notContainsBlanks" dxfId="1608" priority="5">
      <formula>LEN(TRIM(J17))&gt;0</formula>
    </cfRule>
  </conditionalFormatting>
  <conditionalFormatting sqref="R17:X22">
    <cfRule type="notContainsBlanks" dxfId="1607" priority="6">
      <formula>LEN(TRIM(R17))&gt;0</formula>
    </cfRule>
  </conditionalFormatting>
  <conditionalFormatting sqref="R35:X40">
    <cfRule type="notContainsBlanks" dxfId="1606" priority="12">
      <formula>LEN(TRIM(R35))&gt;0</formula>
    </cfRule>
  </conditionalFormatting>
  <conditionalFormatting sqref="B26:H31">
    <cfRule type="notContainsBlanks" dxfId="1605" priority="7">
      <formula>LEN(TRIM(B26))&gt;0</formula>
    </cfRule>
  </conditionalFormatting>
  <conditionalFormatting sqref="J26:P31">
    <cfRule type="notContainsBlanks" dxfId="1604" priority="8">
      <formula>LEN(TRIM(J26))&gt;0</formula>
    </cfRule>
  </conditionalFormatting>
  <conditionalFormatting sqref="R26:X31">
    <cfRule type="notContainsBlanks" dxfId="1603" priority="9">
      <formula>LEN(TRIM(R26))&gt;0</formula>
    </cfRule>
  </conditionalFormatting>
  <conditionalFormatting sqref="B35:H40">
    <cfRule type="notContainsBlanks" dxfId="1602" priority="10">
      <formula>LEN(TRIM(B35))&gt;0</formula>
    </cfRule>
  </conditionalFormatting>
  <conditionalFormatting sqref="J35:P40">
    <cfRule type="notContainsBlanks" dxfId="1601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1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1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wsTCalendar3">
    <pageSetUpPr autoPageBreaks="0"/>
  </sheetPr>
  <dimension ref="A1:AC40"/>
  <sheetViews>
    <sheetView showGridLine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2019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>
        <f>IF(DAY(JanDom1)=1,"",IF(AND(YEAR(JanDom1+3)=AnoCalendário,MONTH(JanDom1+3)=1),JanDom1+3,""))</f>
        <v>43466</v>
      </c>
      <c r="E8" s="32">
        <f>IF(DAY(JanDom1)=1,"",IF(AND(YEAR(JanDom1+4)=AnoCalendário,MONTH(JanDom1+4)=1),JanDom1+4,""))</f>
        <v>43467</v>
      </c>
      <c r="F8" s="32">
        <f>IF(DAY(JanDom1)=1,"",IF(AND(YEAR(JanDom1+5)=AnoCalendário,MONTH(JanDom1+5)=1),JanDom1+5,""))</f>
        <v>43468</v>
      </c>
      <c r="G8" s="32">
        <f>IF(DAY(JanDom1)=1,"",IF(AND(YEAR(JanDom1+6)=AnoCalendário,MONTH(JanDom1+6)=1),JanDom1+6,""))</f>
        <v>43469</v>
      </c>
      <c r="H8" s="32">
        <f>IF(DAY(JanDom1)=1,IF(AND(YEAR(JanDom1)=AnoCalendário,MONTH(JanDom1)=1),JanDom1,""),IF(AND(YEAR(JanDom1+7)=AnoCalendário,MONTH(JanDom1+7)=1),JanDom1+7,""))</f>
        <v>43470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 t="str">
        <f>IF(DAY(FevDom1)=1,"",IF(AND(YEAR(FevDom1+5)=AnoCalendário,MONTH(FevDom1+5)=2),FevDom1+5,""))</f>
        <v/>
      </c>
      <c r="O8" s="32">
        <f>IF(DAY(FevDom1)=1,"",IF(AND(YEAR(FevDom1+6)=AnoCalendário,MONTH(FevDom1+6)=2),FevDom1+6,""))</f>
        <v>43497</v>
      </c>
      <c r="P8" s="32">
        <f>IF(DAY(FevDom1)=1,IF(AND(YEAR(FevDom1)=AnoCalendário,MONTH(FevDom1)=2),FevDom1,""),IF(AND(YEAR(FevDom1+7)=AnoCalendário,MONTH(FevDom1+7)=2),FevDom1+7,""))</f>
        <v>43498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 t="str">
        <f>IF(DAY(MarDom1)=1,"",IF(AND(YEAR(MarDom1+5)=AnoCalendário,MONTH(MarDom1+5)=3),MarDom1+5,""))</f>
        <v/>
      </c>
      <c r="W8" s="32">
        <f>IF(DAY(MarDom1)=1,"",IF(AND(YEAR(MarDom1+6)=AnoCalendário,MONTH(MarDom1+6)=3),MarDom1+6,""))</f>
        <v>43525</v>
      </c>
      <c r="X8" s="32">
        <f>IF(DAY(MarDom1)=1,IF(AND(YEAR(MarDom1)=AnoCalendário,MONTH(MarDom1)=3),MarDom1,""),IF(AND(YEAR(MarDom1+7)=AnoCalendário,MONTH(MarDom1+7)=3),MarDom1+7,""))</f>
        <v>43526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43471</v>
      </c>
      <c r="C9" s="32">
        <f>IF(DAY(JanDom1)=1,IF(AND(YEAR(JanDom1+2)=AnoCalendário,MONTH(JanDom1+2)=1),JanDom1+2,""),IF(AND(YEAR(JanDom1+9)=AnoCalendário,MONTH(JanDom1+9)=1),JanDom1+9,""))</f>
        <v>43472</v>
      </c>
      <c r="D9" s="32">
        <f>IF(DAY(JanDom1)=1,IF(AND(YEAR(JanDom1+3)=AnoCalendário,MONTH(JanDom1+3)=1),JanDom1+3,""),IF(AND(YEAR(JanDom1+10)=AnoCalendário,MONTH(JanDom1+10)=1),JanDom1+10,""))</f>
        <v>43473</v>
      </c>
      <c r="E9" s="32">
        <f>IF(DAY(JanDom1)=1,IF(AND(YEAR(JanDom1+4)=AnoCalendário,MONTH(JanDom1+4)=1),JanDom1+4,""),IF(AND(YEAR(JanDom1+11)=AnoCalendário,MONTH(JanDom1+11)=1),JanDom1+11,""))</f>
        <v>43474</v>
      </c>
      <c r="F9" s="32">
        <f>IF(DAY(JanDom1)=1,IF(AND(YEAR(JanDom1+5)=AnoCalendário,MONTH(JanDom1+5)=1),JanDom1+5,""),IF(AND(YEAR(JanDom1+12)=AnoCalendário,MONTH(JanDom1+12)=1),JanDom1+12,""))</f>
        <v>43475</v>
      </c>
      <c r="G9" s="32">
        <f>IF(DAY(JanDom1)=1,IF(AND(YEAR(JanDom1+6)=AnoCalendário,MONTH(JanDom1+6)=1),JanDom1+6,""),IF(AND(YEAR(JanDom1+13)=AnoCalendário,MONTH(JanDom1+13)=1),JanDom1+13,""))</f>
        <v>43476</v>
      </c>
      <c r="H9" s="32">
        <f>IF(DAY(JanDom1)=1,IF(AND(YEAR(JanDom1+7)=AnoCalendário,MONTH(JanDom1+7)=1),JanDom1+7,""),IF(AND(YEAR(JanDom1+14)=AnoCalendário,MONTH(JanDom1+14)=1),JanDom1+14,""))</f>
        <v>43477</v>
      </c>
      <c r="I9" s="28"/>
      <c r="J9" s="32">
        <f>IF(DAY(FevDom1)=1,IF(AND(YEAR(FevDom1+1)=AnoCalendário,MONTH(FevDom1+1)=2),FevDom1+1,""),IF(AND(YEAR(FevDom1+8)=AnoCalendário,MONTH(FevDom1+8)=2),FevDom1+8,""))</f>
        <v>43499</v>
      </c>
      <c r="K9" s="32">
        <f>IF(DAY(FevDom1)=1,IF(AND(YEAR(FevDom1+2)=AnoCalendário,MONTH(FevDom1+2)=2),FevDom1+2,""),IF(AND(YEAR(FevDom1+9)=AnoCalendário,MONTH(FevDom1+9)=2),FevDom1+9,""))</f>
        <v>43500</v>
      </c>
      <c r="L9" s="32">
        <f>IF(DAY(FevDom1)=1,IF(AND(YEAR(FevDom1+3)=AnoCalendário,MONTH(FevDom1+3)=2),FevDom1+3,""),IF(AND(YEAR(FevDom1+10)=AnoCalendário,MONTH(FevDom1+10)=2),FevDom1+10,""))</f>
        <v>43501</v>
      </c>
      <c r="M9" s="32">
        <f>IF(DAY(FevDom1)=1,IF(AND(YEAR(FevDom1+4)=AnoCalendário,MONTH(FevDom1+4)=2),FevDom1+4,""),IF(AND(YEAR(FevDom1+11)=AnoCalendário,MONTH(FevDom1+11)=2),FevDom1+11,""))</f>
        <v>43502</v>
      </c>
      <c r="N9" s="32">
        <f>IF(DAY(FevDom1)=1,IF(AND(YEAR(FevDom1+5)=AnoCalendário,MONTH(FevDom1+5)=2),FevDom1+5,""),IF(AND(YEAR(FevDom1+12)=AnoCalendário,MONTH(FevDom1+12)=2),FevDom1+12,""))</f>
        <v>43503</v>
      </c>
      <c r="O9" s="32">
        <f>IF(DAY(FevDom1)=1,IF(AND(YEAR(FevDom1+6)=AnoCalendário,MONTH(FevDom1+6)=2),FevDom1+6,""),IF(AND(YEAR(FevDom1+13)=AnoCalendário,MONTH(FevDom1+13)=2),FevDom1+13,""))</f>
        <v>43504</v>
      </c>
      <c r="P9" s="32">
        <f>IF(DAY(FevDom1)=1,IF(AND(YEAR(FevDom1+7)=AnoCalendário,MONTH(FevDom1+7)=2),FevDom1+7,""),IF(AND(YEAR(FevDom1+14)=AnoCalendário,MONTH(FevDom1+14)=2),FevDom1+14,""))</f>
        <v>43505</v>
      </c>
      <c r="Q9" s="28"/>
      <c r="R9" s="32">
        <f>IF(DAY(MarDom1)=1,IF(AND(YEAR(MarDom1+1)=AnoCalendário,MONTH(MarDom1+1)=3),MarDom1+1,""),IF(AND(YEAR(MarDom1+8)=AnoCalendário,MONTH(MarDom1+8)=3),MarDom1+8,""))</f>
        <v>43527</v>
      </c>
      <c r="S9" s="32">
        <f>IF(DAY(MarDom1)=1,IF(AND(YEAR(MarDom1+2)=AnoCalendário,MONTH(MarDom1+2)=3),MarDom1+2,""),IF(AND(YEAR(MarDom1+9)=AnoCalendário,MONTH(MarDom1+9)=3),MarDom1+9,""))</f>
        <v>43528</v>
      </c>
      <c r="T9" s="32">
        <f>IF(DAY(MarDom1)=1,IF(AND(YEAR(MarDom1+3)=AnoCalendário,MONTH(MarDom1+3)=3),MarDom1+3,""),IF(AND(YEAR(MarDom1+10)=AnoCalendário,MONTH(MarDom1+10)=3),MarDom1+10,""))</f>
        <v>43529</v>
      </c>
      <c r="U9" s="32">
        <f>IF(DAY(MarDom1)=1,IF(AND(YEAR(MarDom1+4)=AnoCalendário,MONTH(MarDom1+4)=3),MarDom1+4,""),IF(AND(YEAR(MarDom1+11)=AnoCalendário,MONTH(MarDom1+11)=3),MarDom1+11,""))</f>
        <v>43530</v>
      </c>
      <c r="V9" s="32">
        <f>IF(DAY(MarDom1)=1,IF(AND(YEAR(MarDom1+5)=AnoCalendário,MONTH(MarDom1+5)=3),MarDom1+5,""),IF(AND(YEAR(MarDom1+12)=AnoCalendário,MONTH(MarDom1+12)=3),MarDom1+12,""))</f>
        <v>43531</v>
      </c>
      <c r="W9" s="32">
        <f>IF(DAY(MarDom1)=1,IF(AND(YEAR(MarDom1+6)=AnoCalendário,MONTH(MarDom1+6)=3),MarDom1+6,""),IF(AND(YEAR(MarDom1+13)=AnoCalendário,MONTH(MarDom1+13)=3),MarDom1+13,""))</f>
        <v>43532</v>
      </c>
      <c r="X9" s="32">
        <f>IF(DAY(MarDom1)=1,IF(AND(YEAR(MarDom1+7)=AnoCalendário,MONTH(MarDom1+7)=3),MarDom1+7,""),IF(AND(YEAR(MarDom1+14)=AnoCalendário,MONTH(MarDom1+14)=3),MarDom1+14,""))</f>
        <v>43533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43478</v>
      </c>
      <c r="C10" s="32">
        <f>IF(DAY(JanDom1)=1,IF(AND(YEAR(JanDom1+9)=AnoCalendário,MONTH(JanDom1+9)=1),JanDom1+9,""),IF(AND(YEAR(JanDom1+16)=AnoCalendário,MONTH(JanDom1+16)=1),JanDom1+16,""))</f>
        <v>43479</v>
      </c>
      <c r="D10" s="32">
        <f>IF(DAY(JanDom1)=1,IF(AND(YEAR(JanDom1+10)=AnoCalendário,MONTH(JanDom1+10)=1),JanDom1+10,""),IF(AND(YEAR(JanDom1+17)=AnoCalendário,MONTH(JanDom1+17)=1),JanDom1+17,""))</f>
        <v>43480</v>
      </c>
      <c r="E10" s="32">
        <f>IF(DAY(JanDom1)=1,IF(AND(YEAR(JanDom1+11)=AnoCalendário,MONTH(JanDom1+11)=1),JanDom1+11,""),IF(AND(YEAR(JanDom1+18)=AnoCalendário,MONTH(JanDom1+18)=1),JanDom1+18,""))</f>
        <v>43481</v>
      </c>
      <c r="F10" s="32">
        <f>IF(DAY(JanDom1)=1,IF(AND(YEAR(JanDom1+12)=AnoCalendário,MONTH(JanDom1+12)=1),JanDom1+12,""),IF(AND(YEAR(JanDom1+19)=AnoCalendário,MONTH(JanDom1+19)=1),JanDom1+19,""))</f>
        <v>43482</v>
      </c>
      <c r="G10" s="32">
        <f>IF(DAY(JanDom1)=1,IF(AND(YEAR(JanDom1+13)=AnoCalendário,MONTH(JanDom1+13)=1),JanDom1+13,""),IF(AND(YEAR(JanDom1+20)=AnoCalendário,MONTH(JanDom1+20)=1),JanDom1+20,""))</f>
        <v>43483</v>
      </c>
      <c r="H10" s="32">
        <f>IF(DAY(JanDom1)=1,IF(AND(YEAR(JanDom1+14)=AnoCalendário,MONTH(JanDom1+14)=1),JanDom1+14,""),IF(AND(YEAR(JanDom1+21)=AnoCalendário,MONTH(JanDom1+21)=1),JanDom1+21,""))</f>
        <v>43484</v>
      </c>
      <c r="I10" s="28"/>
      <c r="J10" s="32">
        <f>IF(DAY(FevDom1)=1,IF(AND(YEAR(FevDom1+8)=AnoCalendário,MONTH(FevDom1+8)=2),FevDom1+8,""),IF(AND(YEAR(FevDom1+15)=AnoCalendário,MONTH(FevDom1+15)=2),FevDom1+15,""))</f>
        <v>43506</v>
      </c>
      <c r="K10" s="32">
        <f>IF(DAY(FevDom1)=1,IF(AND(YEAR(FevDom1+9)=AnoCalendário,MONTH(FevDom1+9)=2),FevDom1+9,""),IF(AND(YEAR(FevDom1+16)=AnoCalendário,MONTH(FevDom1+16)=2),FevDom1+16,""))</f>
        <v>43507</v>
      </c>
      <c r="L10" s="32">
        <f>IF(DAY(FevDom1)=1,IF(AND(YEAR(FevDom1+10)=AnoCalendário,MONTH(FevDom1+10)=2),FevDom1+10,""),IF(AND(YEAR(FevDom1+17)=AnoCalendário,MONTH(FevDom1+17)=2),FevDom1+17,""))</f>
        <v>43508</v>
      </c>
      <c r="M10" s="32">
        <f>IF(DAY(FevDom1)=1,IF(AND(YEAR(FevDom1+11)=AnoCalendário,MONTH(FevDom1+11)=2),FevDom1+11,""),IF(AND(YEAR(FevDom1+18)=AnoCalendário,MONTH(FevDom1+18)=2),FevDom1+18,""))</f>
        <v>43509</v>
      </c>
      <c r="N10" s="32">
        <f>IF(DAY(FevDom1)=1,IF(AND(YEAR(FevDom1+12)=AnoCalendário,MONTH(FevDom1+12)=2),FevDom1+12,""),IF(AND(YEAR(FevDom1+19)=AnoCalendário,MONTH(FevDom1+19)=2),FevDom1+19,""))</f>
        <v>43510</v>
      </c>
      <c r="O10" s="32">
        <f>IF(DAY(FevDom1)=1,IF(AND(YEAR(FevDom1+13)=AnoCalendário,MONTH(FevDom1+13)=2),FevDom1+13,""),IF(AND(YEAR(FevDom1+20)=AnoCalendário,MONTH(FevDom1+20)=2),FevDom1+20,""))</f>
        <v>43511</v>
      </c>
      <c r="P10" s="32">
        <f>IF(DAY(FevDom1)=1,IF(AND(YEAR(FevDom1+14)=AnoCalendário,MONTH(FevDom1+14)=2),FevDom1+14,""),IF(AND(YEAR(FevDom1+21)=AnoCalendário,MONTH(FevDom1+21)=2),FevDom1+21,""))</f>
        <v>43512</v>
      </c>
      <c r="Q10" s="28"/>
      <c r="R10" s="32">
        <f>IF(DAY(MarDom1)=1,IF(AND(YEAR(MarDom1+8)=AnoCalendário,MONTH(MarDom1+8)=3),MarDom1+8,""),IF(AND(YEAR(MarDom1+15)=AnoCalendário,MONTH(MarDom1+15)=3),MarDom1+15,""))</f>
        <v>43534</v>
      </c>
      <c r="S10" s="32">
        <f>IF(DAY(MarDom1)=1,IF(AND(YEAR(MarDom1+9)=AnoCalendário,MONTH(MarDom1+9)=3),MarDom1+9,""),IF(AND(YEAR(MarDom1+16)=AnoCalendário,MONTH(MarDom1+16)=3),MarDom1+16,""))</f>
        <v>43535</v>
      </c>
      <c r="T10" s="32">
        <f>IF(DAY(MarDom1)=1,IF(AND(YEAR(MarDom1+10)=AnoCalendário,MONTH(MarDom1+10)=3),MarDom1+10,""),IF(AND(YEAR(MarDom1+17)=AnoCalendário,MONTH(MarDom1+17)=3),MarDom1+17,""))</f>
        <v>43536</v>
      </c>
      <c r="U10" s="32">
        <f>IF(DAY(MarDom1)=1,IF(AND(YEAR(MarDom1+11)=AnoCalendário,MONTH(MarDom1+11)=3),MarDom1+11,""),IF(AND(YEAR(MarDom1+18)=AnoCalendário,MONTH(MarDom1+18)=3),MarDom1+18,""))</f>
        <v>43537</v>
      </c>
      <c r="V10" s="32">
        <f>IF(DAY(MarDom1)=1,IF(AND(YEAR(MarDom1+12)=AnoCalendário,MONTH(MarDom1+12)=3),MarDom1+12,""),IF(AND(YEAR(MarDom1+19)=AnoCalendário,MONTH(MarDom1+19)=3),MarDom1+19,""))</f>
        <v>43538</v>
      </c>
      <c r="W10" s="32">
        <f>IF(DAY(MarDom1)=1,IF(AND(YEAR(MarDom1+13)=AnoCalendário,MONTH(MarDom1+13)=3),MarDom1+13,""),IF(AND(YEAR(MarDom1+20)=AnoCalendário,MONTH(MarDom1+20)=3),MarDom1+20,""))</f>
        <v>43539</v>
      </c>
      <c r="X10" s="32">
        <f>IF(DAY(MarDom1)=1,IF(AND(YEAR(MarDom1+14)=AnoCalendário,MONTH(MarDom1+14)=3),MarDom1+14,""),IF(AND(YEAR(MarDom1+21)=AnoCalendário,MONTH(MarDom1+21)=3),MarDom1+21,""))</f>
        <v>43540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43485</v>
      </c>
      <c r="C11" s="32">
        <f>IF(DAY(JanDom1)=1,IF(AND(YEAR(JanDom1+16)=AnoCalendário,MONTH(JanDom1+16)=1),JanDom1+16,""),IF(AND(YEAR(JanDom1+23)=AnoCalendário,MONTH(JanDom1+23)=1),JanDom1+23,""))</f>
        <v>43486</v>
      </c>
      <c r="D11" s="32">
        <f>IF(DAY(JanDom1)=1,IF(AND(YEAR(JanDom1+17)=AnoCalendário,MONTH(JanDom1+17)=1),JanDom1+17,""),IF(AND(YEAR(JanDom1+24)=AnoCalendário,MONTH(JanDom1+24)=1),JanDom1+24,""))</f>
        <v>43487</v>
      </c>
      <c r="E11" s="32">
        <f>IF(DAY(JanDom1)=1,IF(AND(YEAR(JanDom1+18)=AnoCalendário,MONTH(JanDom1+18)=1),JanDom1+18,""),IF(AND(YEAR(JanDom1+25)=AnoCalendário,MONTH(JanDom1+25)=1),JanDom1+25,""))</f>
        <v>43488</v>
      </c>
      <c r="F11" s="32">
        <f>IF(DAY(JanDom1)=1,IF(AND(YEAR(JanDom1+19)=AnoCalendário,MONTH(JanDom1+19)=1),JanDom1+19,""),IF(AND(YEAR(JanDom1+26)=AnoCalendário,MONTH(JanDom1+26)=1),JanDom1+26,""))</f>
        <v>43489</v>
      </c>
      <c r="G11" s="32">
        <f>IF(DAY(JanDom1)=1,IF(AND(YEAR(JanDom1+20)=AnoCalendário,MONTH(JanDom1+20)=1),JanDom1+20,""),IF(AND(YEAR(JanDom1+27)=AnoCalendário,MONTH(JanDom1+27)=1),JanDom1+27,""))</f>
        <v>43490</v>
      </c>
      <c r="H11" s="32">
        <f>IF(DAY(JanDom1)=1,IF(AND(YEAR(JanDom1+21)=AnoCalendário,MONTH(JanDom1+21)=1),JanDom1+21,""),IF(AND(YEAR(JanDom1+28)=AnoCalendário,MONTH(JanDom1+28)=1),JanDom1+28,""))</f>
        <v>43491</v>
      </c>
      <c r="I11" s="28"/>
      <c r="J11" s="32">
        <f>IF(DAY(FevDom1)=1,IF(AND(YEAR(FevDom1+15)=AnoCalendário,MONTH(FevDom1+15)=2),FevDom1+15,""),IF(AND(YEAR(FevDom1+22)=AnoCalendário,MONTH(FevDom1+22)=2),FevDom1+22,""))</f>
        <v>43513</v>
      </c>
      <c r="K11" s="32">
        <f>IF(DAY(FevDom1)=1,IF(AND(YEAR(FevDom1+16)=AnoCalendário,MONTH(FevDom1+16)=2),FevDom1+16,""),IF(AND(YEAR(FevDom1+23)=AnoCalendário,MONTH(FevDom1+23)=2),FevDom1+23,""))</f>
        <v>43514</v>
      </c>
      <c r="L11" s="32">
        <f>IF(DAY(FevDom1)=1,IF(AND(YEAR(FevDom1+17)=AnoCalendário,MONTH(FevDom1+17)=2),FevDom1+17,""),IF(AND(YEAR(FevDom1+24)=AnoCalendário,MONTH(FevDom1+24)=2),FevDom1+24,""))</f>
        <v>43515</v>
      </c>
      <c r="M11" s="32">
        <f>IF(DAY(FevDom1)=1,IF(AND(YEAR(FevDom1+18)=AnoCalendário,MONTH(FevDom1+18)=2),FevDom1+18,""),IF(AND(YEAR(FevDom1+25)=AnoCalendário,MONTH(FevDom1+25)=2),FevDom1+25,""))</f>
        <v>43516</v>
      </c>
      <c r="N11" s="32">
        <f>IF(DAY(FevDom1)=1,IF(AND(YEAR(FevDom1+19)=AnoCalendário,MONTH(FevDom1+19)=2),FevDom1+19,""),IF(AND(YEAR(FevDom1+26)=AnoCalendário,MONTH(FevDom1+26)=2),FevDom1+26,""))</f>
        <v>43517</v>
      </c>
      <c r="O11" s="32">
        <f>IF(DAY(FevDom1)=1,IF(AND(YEAR(FevDom1+20)=AnoCalendário,MONTH(FevDom1+20)=2),FevDom1+20,""),IF(AND(YEAR(FevDom1+27)=AnoCalendário,MONTH(FevDom1+27)=2),FevDom1+27,""))</f>
        <v>43518</v>
      </c>
      <c r="P11" s="32">
        <f>IF(DAY(FevDom1)=1,IF(AND(YEAR(FevDom1+21)=AnoCalendário,MONTH(FevDom1+21)=2),FevDom1+21,""),IF(AND(YEAR(FevDom1+28)=AnoCalendário,MONTH(FevDom1+28)=2),FevDom1+28,""))</f>
        <v>43519</v>
      </c>
      <c r="Q11" s="28"/>
      <c r="R11" s="32">
        <f>IF(DAY(MarDom1)=1,IF(AND(YEAR(MarDom1+15)=AnoCalendário,MONTH(MarDom1+15)=3),MarDom1+15,""),IF(AND(YEAR(MarDom1+22)=AnoCalendário,MONTH(MarDom1+22)=3),MarDom1+22,""))</f>
        <v>43541</v>
      </c>
      <c r="S11" s="32">
        <f>IF(DAY(MarDom1)=1,IF(AND(YEAR(MarDom1+16)=AnoCalendário,MONTH(MarDom1+16)=3),MarDom1+16,""),IF(AND(YEAR(MarDom1+23)=AnoCalendário,MONTH(MarDom1+23)=3),MarDom1+23,""))</f>
        <v>43542</v>
      </c>
      <c r="T11" s="32">
        <f>IF(DAY(MarDom1)=1,IF(AND(YEAR(MarDom1+17)=AnoCalendário,MONTH(MarDom1+17)=3),MarDom1+17,""),IF(AND(YEAR(MarDom1+24)=AnoCalendário,MONTH(MarDom1+24)=3),MarDom1+24,""))</f>
        <v>43543</v>
      </c>
      <c r="U11" s="32">
        <f>IF(DAY(MarDom1)=1,IF(AND(YEAR(MarDom1+18)=AnoCalendário,MONTH(MarDom1+18)=3),MarDom1+18,""),IF(AND(YEAR(MarDom1+25)=AnoCalendário,MONTH(MarDom1+25)=3),MarDom1+25,""))</f>
        <v>43544</v>
      </c>
      <c r="V11" s="32">
        <f>IF(DAY(MarDom1)=1,IF(AND(YEAR(MarDom1+19)=AnoCalendário,MONTH(MarDom1+19)=3),MarDom1+19,""),IF(AND(YEAR(MarDom1+26)=AnoCalendário,MONTH(MarDom1+26)=3),MarDom1+26,""))</f>
        <v>43545</v>
      </c>
      <c r="W11" s="32">
        <f>IF(DAY(MarDom1)=1,IF(AND(YEAR(MarDom1+20)=AnoCalendário,MONTH(MarDom1+20)=3),MarDom1+20,""),IF(AND(YEAR(MarDom1+27)=AnoCalendário,MONTH(MarDom1+27)=3),MarDom1+27,""))</f>
        <v>43546</v>
      </c>
      <c r="X11" s="32">
        <f>IF(DAY(MarDom1)=1,IF(AND(YEAR(MarDom1+21)=AnoCalendário,MONTH(MarDom1+21)=3),MarDom1+21,""),IF(AND(YEAR(MarDom1+28)=AnoCalendário,MONTH(MarDom1+28)=3),MarDom1+28,""))</f>
        <v>43547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43492</v>
      </c>
      <c r="C12" s="32">
        <f>IF(DAY(JanDom1)=1,IF(AND(YEAR(JanDom1+23)=AnoCalendário,MONTH(JanDom1+23)=1),JanDom1+23,""),IF(AND(YEAR(JanDom1+30)=AnoCalendário,MONTH(JanDom1+30)=1),JanDom1+30,""))</f>
        <v>43493</v>
      </c>
      <c r="D12" s="32">
        <f>IF(DAY(JanDom1)=1,IF(AND(YEAR(JanDom1+24)=AnoCalendário,MONTH(JanDom1+24)=1),JanDom1+24,""),IF(AND(YEAR(JanDom1+31)=AnoCalendário,MONTH(JanDom1+31)=1),JanDom1+31,""))</f>
        <v>43494</v>
      </c>
      <c r="E12" s="32">
        <f>IF(DAY(JanDom1)=1,IF(AND(YEAR(JanDom1+25)=AnoCalendário,MONTH(JanDom1+25)=1),JanDom1+25,""),IF(AND(YEAR(JanDom1+32)=AnoCalendário,MONTH(JanDom1+32)=1),JanDom1+32,""))</f>
        <v>43495</v>
      </c>
      <c r="F12" s="32">
        <f>IF(DAY(JanDom1)=1,IF(AND(YEAR(JanDom1+26)=AnoCalendário,MONTH(JanDom1+26)=1),JanDom1+26,""),IF(AND(YEAR(JanDom1+33)=AnoCalendário,MONTH(JanDom1+33)=1),JanDom1+33,""))</f>
        <v>43496</v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43520</v>
      </c>
      <c r="K12" s="32">
        <f>IF(DAY(FevDom1)=1,IF(AND(YEAR(FevDom1+23)=AnoCalendário,MONTH(FevDom1+23)=2),FevDom1+23,""),IF(AND(YEAR(FevDom1+30)=AnoCalendário,MONTH(FevDom1+30)=2),FevDom1+30,""))</f>
        <v>43521</v>
      </c>
      <c r="L12" s="32">
        <f>IF(DAY(FevDom1)=1,IF(AND(YEAR(FevDom1+24)=AnoCalendário,MONTH(FevDom1+24)=2),FevDom1+24,""),IF(AND(YEAR(FevDom1+31)=AnoCalendário,MONTH(FevDom1+31)=2),FevDom1+31,""))</f>
        <v>43522</v>
      </c>
      <c r="M12" s="32">
        <f>IF(DAY(FevDom1)=1,IF(AND(YEAR(FevDom1+25)=AnoCalendário,MONTH(FevDom1+25)=2),FevDom1+25,""),IF(AND(YEAR(FevDom1+32)=AnoCalendário,MONTH(FevDom1+32)=2),FevDom1+32,""))</f>
        <v>43523</v>
      </c>
      <c r="N12" s="32">
        <f>IF(DAY(FevDom1)=1,IF(AND(YEAR(FevDom1+26)=AnoCalendário,MONTH(FevDom1+26)=2),FevDom1+26,""),IF(AND(YEAR(FevDom1+33)=AnoCalendário,MONTH(FevDom1+33)=2),FevDom1+33,""))</f>
        <v>43524</v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43548</v>
      </c>
      <c r="S12" s="32">
        <f>IF(DAY(MarDom1)=1,IF(AND(YEAR(MarDom1+23)=AnoCalendário,MONTH(MarDom1+23)=3),MarDom1+23,""),IF(AND(YEAR(MarDom1+30)=AnoCalendário,MONTH(MarDom1+30)=3),MarDom1+30,""))</f>
        <v>43549</v>
      </c>
      <c r="T12" s="32">
        <f>IF(DAY(MarDom1)=1,IF(AND(YEAR(MarDom1+24)=AnoCalendário,MONTH(MarDom1+24)=3),MarDom1+24,""),IF(AND(YEAR(MarDom1+31)=AnoCalendário,MONTH(MarDom1+31)=3),MarDom1+31,""))</f>
        <v>43550</v>
      </c>
      <c r="U12" s="32">
        <f>IF(DAY(MarDom1)=1,IF(AND(YEAR(MarDom1+25)=AnoCalendário,MONTH(MarDom1+25)=3),MarDom1+25,""),IF(AND(YEAR(MarDom1+32)=AnoCalendário,MONTH(MarDom1+32)=3),MarDom1+32,""))</f>
        <v>43551</v>
      </c>
      <c r="V12" s="32">
        <f>IF(DAY(MarDom1)=1,IF(AND(YEAR(MarDom1+26)=AnoCalendário,MONTH(MarDom1+26)=3),MarDom1+26,""),IF(AND(YEAR(MarDom1+33)=AnoCalendário,MONTH(MarDom1+33)=3),MarDom1+33,""))</f>
        <v>43552</v>
      </c>
      <c r="W12" s="32">
        <f>IF(DAY(MarDom1)=1,IF(AND(YEAR(MarDom1+27)=AnoCalendário,MONTH(MarDom1+27)=3),MarDom1+27,""),IF(AND(YEAR(MarDom1+34)=AnoCalendário,MONTH(MarDom1+34)=3),MarDom1+34,""))</f>
        <v>43553</v>
      </c>
      <c r="X12" s="32">
        <f>IF(DAY(MarDom1)=1,IF(AND(YEAR(MarDom1+28)=AnoCalendário,MONTH(MarDom1+28)=3),MarDom1+28,""),IF(AND(YEAR(MarDom1+35)=AnoCalendário,MONTH(MarDom1+35)=3),MarDom1+35,""))</f>
        <v>43554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>
        <f>IF(DAY(MarDom1)=1,IF(AND(YEAR(MarDom1+29)=AnoCalendário,MONTH(MarDom1+29)=3),MarDom1+29,""),IF(AND(YEAR(MarDom1+36)=AnoCalendário,MONTH(MarDom1+36)=3),MarDom1+36,""))</f>
        <v>43555</v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>
        <f>IF(DAY(AbrDom1)=1,"",IF(AND(YEAR(AbrDom1+2)=AnoCalendário,MONTH(AbrDom1+2)=4),AbrDom1+2,""))</f>
        <v>43556</v>
      </c>
      <c r="D17" s="32">
        <f>IF(DAY(AbrDom1)=1,"",IF(AND(YEAR(AbrDom1+3)=AnoCalendário,MONTH(AbrDom1+3)=4),AbrDom1+3,""))</f>
        <v>43557</v>
      </c>
      <c r="E17" s="32">
        <f>IF(DAY(AbrDom1)=1,"",IF(AND(YEAR(AbrDom1+4)=AnoCalendário,MONTH(AbrDom1+4)=4),AbrDom1+4,""))</f>
        <v>43558</v>
      </c>
      <c r="F17" s="32">
        <f>IF(DAY(AbrDom1)=1,"",IF(AND(YEAR(AbrDom1+5)=AnoCalendário,MONTH(AbrDom1+5)=4),AbrDom1+5,""))</f>
        <v>43559</v>
      </c>
      <c r="G17" s="32">
        <f>IF(DAY(AbrDom1)=1,"",IF(AND(YEAR(AbrDom1+6)=AnoCalendário,MONTH(AbrDom1+6)=4),AbrDom1+6,""))</f>
        <v>43560</v>
      </c>
      <c r="H17" s="34">
        <f>IF(DAY(AbrDom1)=1,IF(AND(YEAR(AbrDom1)=AnoCalendário,MONTH(AbrDom1)=4),AbrDom1,""),IF(AND(YEAR(AbrDom1+7)=AnoCalendário,MONTH(AbrDom1+7)=4),AbrDom1+7,""))</f>
        <v>43561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>
        <f>IF(DAY(MaiDom1)=1,"",IF(AND(YEAR(MaiDom1+4)=AnoCalendário,MONTH(MaiDom1+4)=5),MaiDom1+4,""))</f>
        <v>43586</v>
      </c>
      <c r="N17" s="32">
        <f>IF(DAY(MaiDom1)=1,"",IF(AND(YEAR(MaiDom1+5)=AnoCalendário,MONTH(MaiDom1+5)=5),MaiDom1+5,""))</f>
        <v>43587</v>
      </c>
      <c r="O17" s="32">
        <f>IF(DAY(MaiDom1)=1,"",IF(AND(YEAR(MaiDom1+6)=AnoCalendário,MONTH(MaiDom1+6)=5),MaiDom1+6,""))</f>
        <v>43588</v>
      </c>
      <c r="P17" s="34">
        <f>IF(DAY(MaiDom1)=1,IF(AND(YEAR(MaiDom1)=AnoCalendário,MONTH(MaiDom1)=5),MaiDom1,""),IF(AND(YEAR(MaiDom1+7)=AnoCalendário,MONTH(MaiDom1+7)=5),MaiDom1+7,""))</f>
        <v>43589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 t="str">
        <f>IF(DAY(JunDom1)=1,"",IF(AND(YEAR(JunDom1+5)=AnoCalendário,MONTH(JunDom1+5)=6),JunDom1+5,""))</f>
        <v/>
      </c>
      <c r="W17" s="32" t="str">
        <f>IF(DAY(JunDom1)=1,"",IF(AND(YEAR(JunDom1+6)=AnoCalendário,MONTH(JunDom1+6)=6),JunDom1+6,""))</f>
        <v/>
      </c>
      <c r="X17" s="34">
        <f>IF(DAY(JunDom1)=1,IF(AND(YEAR(JunDom1)=AnoCalendário,MONTH(JunDom1)=6),JunDom1,""),IF(AND(YEAR(JunDom1+7)=AnoCalendário,MONTH(JunDom1+7)=6),JunDom1+7,""))</f>
        <v>43617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43562</v>
      </c>
      <c r="C18" s="32">
        <f>IF(DAY(AbrDom1)=1,IF(AND(YEAR(AbrDom1+2)=AnoCalendário,MONTH(AbrDom1+2)=4),AbrDom1+2,""),IF(AND(YEAR(AbrDom1+9)=AnoCalendário,MONTH(AbrDom1+9)=4),AbrDom1+9,""))</f>
        <v>43563</v>
      </c>
      <c r="D18" s="32">
        <f>IF(DAY(AbrDom1)=1,IF(AND(YEAR(AbrDom1+3)=AnoCalendário,MONTH(AbrDom1+3)=4),AbrDom1+3,""),IF(AND(YEAR(AbrDom1+10)=AnoCalendário,MONTH(AbrDom1+10)=4),AbrDom1+10,""))</f>
        <v>43564</v>
      </c>
      <c r="E18" s="32">
        <f>IF(DAY(AbrDom1)=1,IF(AND(YEAR(AbrDom1+4)=AnoCalendário,MONTH(AbrDom1+4)=4),AbrDom1+4,""),IF(AND(YEAR(AbrDom1+11)=AnoCalendário,MONTH(AbrDom1+11)=4),AbrDom1+11,""))</f>
        <v>43565</v>
      </c>
      <c r="F18" s="32">
        <f>IF(DAY(AbrDom1)=1,IF(AND(YEAR(AbrDom1+5)=AnoCalendário,MONTH(AbrDom1+5)=4),AbrDom1+5,""),IF(AND(YEAR(AbrDom1+12)=AnoCalendário,MONTH(AbrDom1+12)=4),AbrDom1+12,""))</f>
        <v>43566</v>
      </c>
      <c r="G18" s="32">
        <f>IF(DAY(AbrDom1)=1,IF(AND(YEAR(AbrDom1+6)=AnoCalendário,MONTH(AbrDom1+6)=4),AbrDom1+6,""),IF(AND(YEAR(AbrDom1+13)=AnoCalendário,MONTH(AbrDom1+13)=4),AbrDom1+13,""))</f>
        <v>43567</v>
      </c>
      <c r="H18" s="34">
        <f>IF(DAY(AbrDom1)=1,IF(AND(YEAR(AbrDom1+7)=AnoCalendário,MONTH(AbrDom1+7)=4),AbrDom1+7,""),IF(AND(YEAR(AbrDom1+14)=AnoCalendário,MONTH(AbrDom1+14)=4),AbrDom1+14,""))</f>
        <v>43568</v>
      </c>
      <c r="I18" s="28"/>
      <c r="J18" s="33">
        <f>IF(DAY(MaiDom1)=1,IF(AND(YEAR(MaiDom1+1)=AnoCalendário,MONTH(MaiDom1+1)=5),MaiDom1+1,""),IF(AND(YEAR(MaiDom1+8)=AnoCalendário,MONTH(MaiDom1+8)=5),MaiDom1+8,""))</f>
        <v>43590</v>
      </c>
      <c r="K18" s="32">
        <f>IF(DAY(MaiDom1)=1,IF(AND(YEAR(MaiDom1+2)=AnoCalendário,MONTH(MaiDom1+2)=5),MaiDom1+2,""),IF(AND(YEAR(MaiDom1+9)=AnoCalendário,MONTH(MaiDom1+9)=5),MaiDom1+9,""))</f>
        <v>43591</v>
      </c>
      <c r="L18" s="32">
        <f>IF(DAY(MaiDom1)=1,IF(AND(YEAR(MaiDom1+3)=AnoCalendário,MONTH(MaiDom1+3)=5),MaiDom1+3,""),IF(AND(YEAR(MaiDom1+10)=AnoCalendário,MONTH(MaiDom1+10)=5),MaiDom1+10,""))</f>
        <v>43592</v>
      </c>
      <c r="M18" s="32">
        <f>IF(DAY(MaiDom1)=1,IF(AND(YEAR(MaiDom1+4)=AnoCalendário,MONTH(MaiDom1+4)=5),MaiDom1+4,""),IF(AND(YEAR(MaiDom1+11)=AnoCalendário,MONTH(MaiDom1+11)=5),MaiDom1+11,""))</f>
        <v>43593</v>
      </c>
      <c r="N18" s="32">
        <f>IF(DAY(MaiDom1)=1,IF(AND(YEAR(MaiDom1+5)=AnoCalendário,MONTH(MaiDom1+5)=5),MaiDom1+5,""),IF(AND(YEAR(MaiDom1+12)=AnoCalendário,MONTH(MaiDom1+12)=5),MaiDom1+12,""))</f>
        <v>43594</v>
      </c>
      <c r="O18" s="32">
        <f>IF(DAY(MaiDom1)=1,IF(AND(YEAR(MaiDom1+6)=AnoCalendário,MONTH(MaiDom1+6)=5),MaiDom1+6,""),IF(AND(YEAR(MaiDom1+13)=AnoCalendário,MONTH(MaiDom1+13)=5),MaiDom1+13,""))</f>
        <v>43595</v>
      </c>
      <c r="P18" s="34">
        <f>IF(DAY(MaiDom1)=1,IF(AND(YEAR(MaiDom1+7)=AnoCalendário,MONTH(MaiDom1+7)=5),MaiDom1+7,""),IF(AND(YEAR(MaiDom1+14)=AnoCalendário,MONTH(MaiDom1+14)=5),MaiDom1+14,""))</f>
        <v>43596</v>
      </c>
      <c r="Q18" s="28"/>
      <c r="R18" s="33">
        <f>IF(DAY(JunDom1)=1,IF(AND(YEAR(JunDom1+1)=AnoCalendário,MONTH(JunDom1+1)=6),JunDom1+1,""),IF(AND(YEAR(JunDom1+8)=AnoCalendário,MONTH(JunDom1+8)=6),JunDom1+8,""))</f>
        <v>43618</v>
      </c>
      <c r="S18" s="32">
        <f>IF(DAY(JunDom1)=1,IF(AND(YEAR(JunDom1+2)=AnoCalendário,MONTH(JunDom1+2)=6),JunDom1+2,""),IF(AND(YEAR(JunDom1+9)=AnoCalendário,MONTH(JunDom1+9)=6),JunDom1+9,""))</f>
        <v>43619</v>
      </c>
      <c r="T18" s="32">
        <f>IF(DAY(JunDom1)=1,IF(AND(YEAR(JunDom1+3)=AnoCalendário,MONTH(JunDom1+3)=6),JunDom1+3,""),IF(AND(YEAR(JunDom1+10)=AnoCalendário,MONTH(JunDom1+10)=6),JunDom1+10,""))</f>
        <v>43620</v>
      </c>
      <c r="U18" s="32">
        <f>IF(DAY(JunDom1)=1,IF(AND(YEAR(JunDom1+4)=AnoCalendário,MONTH(JunDom1+4)=6),JunDom1+4,""),IF(AND(YEAR(JunDom1+11)=AnoCalendário,MONTH(JunDom1+11)=6),JunDom1+11,""))</f>
        <v>43621</v>
      </c>
      <c r="V18" s="32">
        <f>IF(DAY(JunDom1)=1,IF(AND(YEAR(JunDom1+5)=AnoCalendário,MONTH(JunDom1+5)=6),JunDom1+5,""),IF(AND(YEAR(JunDom1+12)=AnoCalendário,MONTH(JunDom1+12)=6),JunDom1+12,""))</f>
        <v>43622</v>
      </c>
      <c r="W18" s="32">
        <f>IF(DAY(JunDom1)=1,IF(AND(YEAR(JunDom1+6)=AnoCalendário,MONTH(JunDom1+6)=6),JunDom1+6,""),IF(AND(YEAR(JunDom1+13)=AnoCalendário,MONTH(JunDom1+13)=6),JunDom1+13,""))</f>
        <v>43623</v>
      </c>
      <c r="X18" s="34">
        <f>IF(DAY(JunDom1)=1,IF(AND(YEAR(JunDom1+7)=AnoCalendário,MONTH(JunDom1+7)=6),JunDom1+7,""),IF(AND(YEAR(JunDom1+14)=AnoCalendário,MONTH(JunDom1+14)=6),JunDom1+14,""))</f>
        <v>43624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43569</v>
      </c>
      <c r="C19" s="32">
        <f>IF(DAY(AbrDom1)=1,IF(AND(YEAR(AbrDom1+9)=AnoCalendário,MONTH(AbrDom1+9)=4),AbrDom1+9,""),IF(AND(YEAR(AbrDom1+16)=AnoCalendário,MONTH(AbrDom1+16)=4),AbrDom1+16,""))</f>
        <v>43570</v>
      </c>
      <c r="D19" s="32">
        <f>IF(DAY(AbrDom1)=1,IF(AND(YEAR(AbrDom1+10)=AnoCalendário,MONTH(AbrDom1+10)=4),AbrDom1+10,""),IF(AND(YEAR(AbrDom1+17)=AnoCalendário,MONTH(AbrDom1+17)=4),AbrDom1+17,""))</f>
        <v>43571</v>
      </c>
      <c r="E19" s="32">
        <f>IF(DAY(AbrDom1)=1,IF(AND(YEAR(AbrDom1+11)=AnoCalendário,MONTH(AbrDom1+11)=4),AbrDom1+11,""),IF(AND(YEAR(AbrDom1+18)=AnoCalendário,MONTH(AbrDom1+18)=4),AbrDom1+18,""))</f>
        <v>43572</v>
      </c>
      <c r="F19" s="32">
        <f>IF(DAY(AbrDom1)=1,IF(AND(YEAR(AbrDom1+12)=AnoCalendário,MONTH(AbrDom1+12)=4),AbrDom1+12,""),IF(AND(YEAR(AbrDom1+19)=AnoCalendário,MONTH(AbrDom1+19)=4),AbrDom1+19,""))</f>
        <v>43573</v>
      </c>
      <c r="G19" s="32">
        <f>IF(DAY(AbrDom1)=1,IF(AND(YEAR(AbrDom1+13)=AnoCalendário,MONTH(AbrDom1+13)=4),AbrDom1+13,""),IF(AND(YEAR(AbrDom1+20)=AnoCalendário,MONTH(AbrDom1+20)=4),AbrDom1+20,""))</f>
        <v>43574</v>
      </c>
      <c r="H19" s="34">
        <f>IF(DAY(AbrDom1)=1,IF(AND(YEAR(AbrDom1+14)=AnoCalendário,MONTH(AbrDom1+14)=4),AbrDom1+14,""),IF(AND(YEAR(AbrDom1+21)=AnoCalendário,MONTH(AbrDom1+21)=4),AbrDom1+21,""))</f>
        <v>43575</v>
      </c>
      <c r="I19" s="28"/>
      <c r="J19" s="33">
        <f>IF(DAY(MaiDom1)=1,IF(AND(YEAR(MaiDom1+8)=AnoCalendário,MONTH(MaiDom1+8)=5),MaiDom1+8,""),IF(AND(YEAR(MaiDom1+15)=AnoCalendário,MONTH(MaiDom1+15)=5),MaiDom1+15,""))</f>
        <v>43597</v>
      </c>
      <c r="K19" s="32">
        <f>IF(DAY(MaiDom1)=1,IF(AND(YEAR(MaiDom1+9)=AnoCalendário,MONTH(MaiDom1+9)=5),MaiDom1+9,""),IF(AND(YEAR(MaiDom1+16)=AnoCalendário,MONTH(MaiDom1+16)=5),MaiDom1+16,""))</f>
        <v>43598</v>
      </c>
      <c r="L19" s="32">
        <f>IF(DAY(MaiDom1)=1,IF(AND(YEAR(MaiDom1+10)=AnoCalendário,MONTH(MaiDom1+10)=5),MaiDom1+10,""),IF(AND(YEAR(MaiDom1+17)=AnoCalendário,MONTH(MaiDom1+17)=5),MaiDom1+17,""))</f>
        <v>43599</v>
      </c>
      <c r="M19" s="32">
        <f>IF(DAY(MaiDom1)=1,IF(AND(YEAR(MaiDom1+11)=AnoCalendário,MONTH(MaiDom1+11)=5),MaiDom1+11,""),IF(AND(YEAR(MaiDom1+18)=AnoCalendário,MONTH(MaiDom1+18)=5),MaiDom1+18,""))</f>
        <v>43600</v>
      </c>
      <c r="N19" s="32">
        <f>IF(DAY(MaiDom1)=1,IF(AND(YEAR(MaiDom1+12)=AnoCalendário,MONTH(MaiDom1+12)=5),MaiDom1+12,""),IF(AND(YEAR(MaiDom1+19)=AnoCalendário,MONTH(MaiDom1+19)=5),MaiDom1+19,""))</f>
        <v>43601</v>
      </c>
      <c r="O19" s="32">
        <f>IF(DAY(MaiDom1)=1,IF(AND(YEAR(MaiDom1+13)=AnoCalendário,MONTH(MaiDom1+13)=5),MaiDom1+13,""),IF(AND(YEAR(MaiDom1+20)=AnoCalendário,MONTH(MaiDom1+20)=5),MaiDom1+20,""))</f>
        <v>43602</v>
      </c>
      <c r="P19" s="34">
        <f>IF(DAY(MaiDom1)=1,IF(AND(YEAR(MaiDom1+14)=AnoCalendário,MONTH(MaiDom1+14)=5),MaiDom1+14,""),IF(AND(YEAR(MaiDom1+21)=AnoCalendário,MONTH(MaiDom1+21)=5),MaiDom1+21,""))</f>
        <v>43603</v>
      </c>
      <c r="Q19" s="28"/>
      <c r="R19" s="33">
        <f>IF(DAY(JunDom1)=1,IF(AND(YEAR(JunDom1+8)=AnoCalendário,MONTH(JunDom1+8)=6),JunDom1+8,""),IF(AND(YEAR(JunDom1+15)=AnoCalendário,MONTH(JunDom1+15)=6),JunDom1+15,""))</f>
        <v>43625</v>
      </c>
      <c r="S19" s="32">
        <f>IF(DAY(JunDom1)=1,IF(AND(YEAR(JunDom1+9)=AnoCalendário,MONTH(JunDom1+9)=6),JunDom1+9,""),IF(AND(YEAR(JunDom1+16)=AnoCalendário,MONTH(JunDom1+16)=6),JunDom1+16,""))</f>
        <v>43626</v>
      </c>
      <c r="T19" s="32">
        <f>IF(DAY(JunDom1)=1,IF(AND(YEAR(JunDom1+10)=AnoCalendário,MONTH(JunDom1+10)=6),JunDom1+10,""),IF(AND(YEAR(JunDom1+17)=AnoCalendário,MONTH(JunDom1+17)=6),JunDom1+17,""))</f>
        <v>43627</v>
      </c>
      <c r="U19" s="32">
        <f>IF(DAY(JunDom1)=1,IF(AND(YEAR(JunDom1+11)=AnoCalendário,MONTH(JunDom1+11)=6),JunDom1+11,""),IF(AND(YEAR(JunDom1+18)=AnoCalendário,MONTH(JunDom1+18)=6),JunDom1+18,""))</f>
        <v>43628</v>
      </c>
      <c r="V19" s="32">
        <f>IF(DAY(JunDom1)=1,IF(AND(YEAR(JunDom1+12)=AnoCalendário,MONTH(JunDom1+12)=6),JunDom1+12,""),IF(AND(YEAR(JunDom1+19)=AnoCalendário,MONTH(JunDom1+19)=6),JunDom1+19,""))</f>
        <v>43629</v>
      </c>
      <c r="W19" s="32">
        <f>IF(DAY(JunDom1)=1,IF(AND(YEAR(JunDom1+13)=AnoCalendário,MONTH(JunDom1+13)=6),JunDom1+13,""),IF(AND(YEAR(JunDom1+20)=AnoCalendário,MONTH(JunDom1+20)=6),JunDom1+20,""))</f>
        <v>43630</v>
      </c>
      <c r="X19" s="34">
        <f>IF(DAY(JunDom1)=1,IF(AND(YEAR(JunDom1+14)=AnoCalendário,MONTH(JunDom1+14)=6),JunDom1+14,""),IF(AND(YEAR(JunDom1+21)=AnoCalendário,MONTH(JunDom1+21)=6),JunDom1+21,""))</f>
        <v>43631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43576</v>
      </c>
      <c r="C20" s="32">
        <f>IF(DAY(AbrDom1)=1,IF(AND(YEAR(AbrDom1+16)=AnoCalendário,MONTH(AbrDom1+16)=4),AbrDom1+16,""),IF(AND(YEAR(AbrDom1+23)=AnoCalendário,MONTH(AbrDom1+23)=4),AbrDom1+23,""))</f>
        <v>43577</v>
      </c>
      <c r="D20" s="32">
        <f>IF(DAY(AbrDom1)=1,IF(AND(YEAR(AbrDom1+17)=AnoCalendário,MONTH(AbrDom1+17)=4),AbrDom1+17,""),IF(AND(YEAR(AbrDom1+24)=AnoCalendário,MONTH(AbrDom1+24)=4),AbrDom1+24,""))</f>
        <v>43578</v>
      </c>
      <c r="E20" s="32">
        <f>IF(DAY(AbrDom1)=1,IF(AND(YEAR(AbrDom1+18)=AnoCalendário,MONTH(AbrDom1+18)=4),AbrDom1+18,""),IF(AND(YEAR(AbrDom1+25)=AnoCalendário,MONTH(AbrDom1+25)=4),AbrDom1+25,""))</f>
        <v>43579</v>
      </c>
      <c r="F20" s="32">
        <f>IF(DAY(AbrDom1)=1,IF(AND(YEAR(AbrDom1+19)=AnoCalendário,MONTH(AbrDom1+19)=4),AbrDom1+19,""),IF(AND(YEAR(AbrDom1+26)=AnoCalendário,MONTH(AbrDom1+26)=4),AbrDom1+26,""))</f>
        <v>43580</v>
      </c>
      <c r="G20" s="32">
        <f>IF(DAY(AbrDom1)=1,IF(AND(YEAR(AbrDom1+20)=AnoCalendário,MONTH(AbrDom1+20)=4),AbrDom1+20,""),IF(AND(YEAR(AbrDom1+27)=AnoCalendário,MONTH(AbrDom1+27)=4),AbrDom1+27,""))</f>
        <v>43581</v>
      </c>
      <c r="H20" s="34">
        <f>IF(DAY(AbrDom1)=1,IF(AND(YEAR(AbrDom1+21)=AnoCalendário,MONTH(AbrDom1+21)=4),AbrDom1+21,""),IF(AND(YEAR(AbrDom1+28)=AnoCalendário,MONTH(AbrDom1+28)=4),AbrDom1+28,""))</f>
        <v>43582</v>
      </c>
      <c r="I20" s="28"/>
      <c r="J20" s="33">
        <f>IF(DAY(MaiDom1)=1,IF(AND(YEAR(MaiDom1+15)=AnoCalendário,MONTH(MaiDom1+15)=5),MaiDom1+15,""),IF(AND(YEAR(MaiDom1+22)=AnoCalendário,MONTH(MaiDom1+22)=5),MaiDom1+22,""))</f>
        <v>43604</v>
      </c>
      <c r="K20" s="32">
        <f>IF(DAY(MaiDom1)=1,IF(AND(YEAR(MaiDom1+16)=AnoCalendário,MONTH(MaiDom1+16)=5),MaiDom1+16,""),IF(AND(YEAR(MaiDom1+23)=AnoCalendário,MONTH(MaiDom1+23)=5),MaiDom1+23,""))</f>
        <v>43605</v>
      </c>
      <c r="L20" s="32">
        <f>IF(DAY(MaiDom1)=1,IF(AND(YEAR(MaiDom1+17)=AnoCalendário,MONTH(MaiDom1+17)=5),MaiDom1+17,""),IF(AND(YEAR(MaiDom1+24)=AnoCalendário,MONTH(MaiDom1+24)=5),MaiDom1+24,""))</f>
        <v>43606</v>
      </c>
      <c r="M20" s="32">
        <f>IF(DAY(MaiDom1)=1,IF(AND(YEAR(MaiDom1+18)=AnoCalendário,MONTH(MaiDom1+18)=5),MaiDom1+18,""),IF(AND(YEAR(MaiDom1+25)=AnoCalendário,MONTH(MaiDom1+25)=5),MaiDom1+25,""))</f>
        <v>43607</v>
      </c>
      <c r="N20" s="32">
        <f>IF(DAY(MaiDom1)=1,IF(AND(YEAR(MaiDom1+19)=AnoCalendário,MONTH(MaiDom1+19)=5),MaiDom1+19,""),IF(AND(YEAR(MaiDom1+26)=AnoCalendário,MONTH(MaiDom1+26)=5),MaiDom1+26,""))</f>
        <v>43608</v>
      </c>
      <c r="O20" s="32">
        <f>IF(DAY(MaiDom1)=1,IF(AND(YEAR(MaiDom1+20)=AnoCalendário,MONTH(MaiDom1+20)=5),MaiDom1+20,""),IF(AND(YEAR(MaiDom1+27)=AnoCalendário,MONTH(MaiDom1+27)=5),MaiDom1+27,""))</f>
        <v>43609</v>
      </c>
      <c r="P20" s="34">
        <f>IF(DAY(MaiDom1)=1,IF(AND(YEAR(MaiDom1+21)=AnoCalendário,MONTH(MaiDom1+21)=5),MaiDom1+21,""),IF(AND(YEAR(MaiDom1+28)=AnoCalendário,MONTH(MaiDom1+28)=5),MaiDom1+28,""))</f>
        <v>43610</v>
      </c>
      <c r="Q20" s="28"/>
      <c r="R20" s="33">
        <f>IF(DAY(JunDom1)=1,IF(AND(YEAR(JunDom1+15)=AnoCalendário,MONTH(JunDom1+15)=6),JunDom1+15,""),IF(AND(YEAR(JunDom1+22)=AnoCalendário,MONTH(JunDom1+22)=6),JunDom1+22,""))</f>
        <v>43632</v>
      </c>
      <c r="S20" s="32">
        <f>IF(DAY(JunDom1)=1,IF(AND(YEAR(JunDom1+16)=AnoCalendário,MONTH(JunDom1+16)=6),JunDom1+16,""),IF(AND(YEAR(JunDom1+23)=AnoCalendário,MONTH(JunDom1+23)=6),JunDom1+23,""))</f>
        <v>43633</v>
      </c>
      <c r="T20" s="32">
        <f>IF(DAY(JunDom1)=1,IF(AND(YEAR(JunDom1+17)=AnoCalendário,MONTH(JunDom1+17)=6),JunDom1+17,""),IF(AND(YEAR(JunDom1+24)=AnoCalendário,MONTH(JunDom1+24)=6),JunDom1+24,""))</f>
        <v>43634</v>
      </c>
      <c r="U20" s="32">
        <f>IF(DAY(JunDom1)=1,IF(AND(YEAR(JunDom1+18)=AnoCalendário,MONTH(JunDom1+18)=6),JunDom1+18,""),IF(AND(YEAR(JunDom1+25)=AnoCalendário,MONTH(JunDom1+25)=6),JunDom1+25,""))</f>
        <v>43635</v>
      </c>
      <c r="V20" s="32">
        <f>IF(DAY(JunDom1)=1,IF(AND(YEAR(JunDom1+19)=AnoCalendário,MONTH(JunDom1+19)=6),JunDom1+19,""),IF(AND(YEAR(JunDom1+26)=AnoCalendário,MONTH(JunDom1+26)=6),JunDom1+26,""))</f>
        <v>43636</v>
      </c>
      <c r="W20" s="32">
        <f>IF(DAY(JunDom1)=1,IF(AND(YEAR(JunDom1+20)=AnoCalendário,MONTH(JunDom1+20)=6),JunDom1+20,""),IF(AND(YEAR(JunDom1+27)=AnoCalendário,MONTH(JunDom1+27)=6),JunDom1+27,""))</f>
        <v>43637</v>
      </c>
      <c r="X20" s="34">
        <f>IF(DAY(JunDom1)=1,IF(AND(YEAR(JunDom1+21)=AnoCalendário,MONTH(JunDom1+21)=6),JunDom1+21,""),IF(AND(YEAR(JunDom1+28)=AnoCalendário,MONTH(JunDom1+28)=6),JunDom1+28,""))</f>
        <v>43638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43583</v>
      </c>
      <c r="C21" s="32">
        <f>IF(DAY(AbrDom1)=1,IF(AND(YEAR(AbrDom1+23)=AnoCalendário,MONTH(AbrDom1+23)=4),AbrDom1+23,""),IF(AND(YEAR(AbrDom1+30)=AnoCalendário,MONTH(AbrDom1+30)=4),AbrDom1+30,""))</f>
        <v>43584</v>
      </c>
      <c r="D21" s="32">
        <f>IF(DAY(AbrDom1)=1,IF(AND(YEAR(AbrDom1+24)=AnoCalendário,MONTH(AbrDom1+24)=4),AbrDom1+24,""),IF(AND(YEAR(AbrDom1+31)=AnoCalendário,MONTH(AbrDom1+31)=4),AbrDom1+31,""))</f>
        <v>43585</v>
      </c>
      <c r="E21" s="32" t="str">
        <f>IF(DAY(AbrDom1)=1,IF(AND(YEAR(AbrDom1+25)=AnoCalendário,MONTH(AbrDom1+25)=4),AbrDom1+25,""),IF(AND(YEAR(AbrDom1+32)=AnoCalendário,MONTH(AbrDom1+32)=4),AbrDom1+32,""))</f>
        <v/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43611</v>
      </c>
      <c r="K21" s="32">
        <f>IF(DAY(MaiDom1)=1,IF(AND(YEAR(MaiDom1+23)=AnoCalendário,MONTH(MaiDom1+23)=5),MaiDom1+23,""),IF(AND(YEAR(MaiDom1+30)=AnoCalendário,MONTH(MaiDom1+30)=5),MaiDom1+30,""))</f>
        <v>43612</v>
      </c>
      <c r="L21" s="32">
        <f>IF(DAY(MaiDom1)=1,IF(AND(YEAR(MaiDom1+24)=AnoCalendário,MONTH(MaiDom1+24)=5),MaiDom1+24,""),IF(AND(YEAR(MaiDom1+31)=AnoCalendário,MONTH(MaiDom1+31)=5),MaiDom1+31,""))</f>
        <v>43613</v>
      </c>
      <c r="M21" s="32">
        <f>IF(DAY(MaiDom1)=1,IF(AND(YEAR(MaiDom1+25)=AnoCalendário,MONTH(MaiDom1+25)=5),MaiDom1+25,""),IF(AND(YEAR(MaiDom1+32)=AnoCalendário,MONTH(MaiDom1+32)=5),MaiDom1+32,""))</f>
        <v>43614</v>
      </c>
      <c r="N21" s="32">
        <f>IF(DAY(MaiDom1)=1,IF(AND(YEAR(MaiDom1+26)=AnoCalendário,MONTH(MaiDom1+26)=5),MaiDom1+26,""),IF(AND(YEAR(MaiDom1+33)=AnoCalendário,MONTH(MaiDom1+33)=5),MaiDom1+33,""))</f>
        <v>43615</v>
      </c>
      <c r="O21" s="32">
        <f>IF(DAY(MaiDom1)=1,IF(AND(YEAR(MaiDom1+27)=AnoCalendário,MONTH(MaiDom1+27)=5),MaiDom1+27,""),IF(AND(YEAR(MaiDom1+34)=AnoCalendário,MONTH(MaiDom1+34)=5),MaiDom1+34,""))</f>
        <v>43616</v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43639</v>
      </c>
      <c r="S21" s="32">
        <f>IF(DAY(JunDom1)=1,IF(AND(YEAR(JunDom1+23)=AnoCalendário,MONTH(JunDom1+23)=6),JunDom1+23,""),IF(AND(YEAR(JunDom1+30)=AnoCalendário,MONTH(JunDom1+30)=6),JunDom1+30,""))</f>
        <v>43640</v>
      </c>
      <c r="T21" s="32">
        <f>IF(DAY(JunDom1)=1,IF(AND(YEAR(JunDom1+24)=AnoCalendário,MONTH(JunDom1+24)=6),JunDom1+24,""),IF(AND(YEAR(JunDom1+31)=AnoCalendário,MONTH(JunDom1+31)=6),JunDom1+31,""))</f>
        <v>43641</v>
      </c>
      <c r="U21" s="32">
        <f>IF(DAY(JunDom1)=1,IF(AND(YEAR(JunDom1+25)=AnoCalendário,MONTH(JunDom1+25)=6),JunDom1+25,""),IF(AND(YEAR(JunDom1+32)=AnoCalendário,MONTH(JunDom1+32)=6),JunDom1+32,""))</f>
        <v>43642</v>
      </c>
      <c r="V21" s="32">
        <f>IF(DAY(JunDom1)=1,IF(AND(YEAR(JunDom1+26)=AnoCalendário,MONTH(JunDom1+26)=6),JunDom1+26,""),IF(AND(YEAR(JunDom1+33)=AnoCalendário,MONTH(JunDom1+33)=6),JunDom1+33,""))</f>
        <v>43643</v>
      </c>
      <c r="W21" s="32">
        <f>IF(DAY(JunDom1)=1,IF(AND(YEAR(JunDom1+27)=AnoCalendário,MONTH(JunDom1+27)=6),JunDom1+27,""),IF(AND(YEAR(JunDom1+34)=AnoCalendário,MONTH(JunDom1+34)=6),JunDom1+34,""))</f>
        <v>43644</v>
      </c>
      <c r="X21" s="34">
        <f>IF(DAY(JunDom1)=1,IF(AND(YEAR(JunDom1+28)=AnoCalendário,MONTH(JunDom1+28)=6),JunDom1+28,""),IF(AND(YEAR(JunDom1+35)=AnoCalendário,MONTH(JunDom1+35)=6),JunDom1+35,""))</f>
        <v>43645</v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>
        <f>IF(DAY(JunDom1)=1,IF(AND(YEAR(JunDom1+29)=AnoCalendário,MONTH(JunDom1+29)=6),JunDom1+29,""),IF(AND(YEAR(JunDom1+36)=AnoCalendário,MONTH(JunDom1+36)=6),JunDom1+36,""))</f>
        <v>43646</v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>
        <f>IF(DAY(JulDom1)=1,"",IF(AND(YEAR(JulDom1+2)=AnoCalendário,MONTH(JulDom1+2)=7),JulDom1+2,""))</f>
        <v>43647</v>
      </c>
      <c r="D26" s="32">
        <f>IF(DAY(JulDom1)=1,"",IF(AND(YEAR(JulDom1+3)=AnoCalendário,MONTH(JulDom1+3)=7),JulDom1+3,""))</f>
        <v>43648</v>
      </c>
      <c r="E26" s="32">
        <f>IF(DAY(JulDom1)=1,"",IF(AND(YEAR(JulDom1+4)=AnoCalendário,MONTH(JulDom1+4)=7),JulDom1+4,""))</f>
        <v>43649</v>
      </c>
      <c r="F26" s="32">
        <f>IF(DAY(JulDom1)=1,"",IF(AND(YEAR(JulDom1+5)=AnoCalendário,MONTH(JulDom1+5)=7),JulDom1+5,""))</f>
        <v>43650</v>
      </c>
      <c r="G26" s="32">
        <f>IF(DAY(JulDom1)=1,"",IF(AND(YEAR(JulDom1+6)=AnoCalendário,MONTH(JulDom1+6)=7),JulDom1+6,""))</f>
        <v>43651</v>
      </c>
      <c r="H26" s="34">
        <f>IF(DAY(JulDom1)=1,IF(AND(YEAR(JulDom1)=AnoCalendário,MONTH(JulDom1)=7),JulDom1,""),IF(AND(YEAR(JulDom1+7)=AnoCalendário,MONTH(JulDom1+7)=7),JulDom1+7,""))</f>
        <v>43652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>
        <f>IF(DAY(AgoDom1)=1,"",IF(AND(YEAR(AgoDom1+5)=AnoCalendário,MONTH(AgoDom1+5)=8),AgoDom1+5,""))</f>
        <v>43678</v>
      </c>
      <c r="O26" s="32">
        <f>IF(DAY(AgoDom1)=1,"",IF(AND(YEAR(AgoDom1+6)=AnoCalendário,MONTH(AgoDom1+6)=8),AgoDom1+6,""))</f>
        <v>43679</v>
      </c>
      <c r="P26" s="34">
        <f>IF(DAY(AgoDom1)=1,IF(AND(YEAR(AgoDom1)=AnoCalendário,MONTH(AgoDom1)=8),AgoDom1,""),IF(AND(YEAR(AgoDom1+7)=AnoCalendário,MONTH(AgoDom1+7)=8),AgoDom1+7,""))</f>
        <v>43680</v>
      </c>
      <c r="Q26" s="1"/>
      <c r="R26" s="33">
        <f>IF(DAY(SetDom1)=1,"",IF(AND(YEAR(SetDom1+1)=AnoCalendário,MONTH(SetDom1+1)=9),SetDom1+1,""))</f>
        <v>43709</v>
      </c>
      <c r="S26" s="32">
        <f>IF(DAY(SetDom1)=1,"",IF(AND(YEAR(SetDom1+2)=AnoCalendário,MONTH(SetDom1+2)=9),SetDom1+2,""))</f>
        <v>43710</v>
      </c>
      <c r="T26" s="32">
        <f>IF(DAY(SetDom1)=1,"",IF(AND(YEAR(SetDom1+3)=AnoCalendário,MONTH(SetDom1+3)=9),SetDom1+3,""))</f>
        <v>43711</v>
      </c>
      <c r="U26" s="32">
        <f>IF(DAY(SetDom1)=1,"",IF(AND(YEAR(SetDom1+4)=AnoCalendário,MONTH(SetDom1+4)=9),SetDom1+4,""))</f>
        <v>43712</v>
      </c>
      <c r="V26" s="32">
        <f>IF(DAY(SetDom1)=1,"",IF(AND(YEAR(SetDom1+5)=AnoCalendário,MONTH(SetDom1+5)=9),SetDom1+5,""))</f>
        <v>43713</v>
      </c>
      <c r="W26" s="32">
        <f>IF(DAY(SetDom1)=1,"",IF(AND(YEAR(SetDom1+6)=AnoCalendário,MONTH(SetDom1+6)=9),SetDom1+6,""))</f>
        <v>43714</v>
      </c>
      <c r="X26" s="34">
        <f>IF(DAY(SetDom1)=1,IF(AND(YEAR(SetDom1)=AnoCalendário,MONTH(SetDom1)=9),SetDom1,""),IF(AND(YEAR(SetDom1+7)=AnoCalendário,MONTH(SetDom1+7)=9),SetDom1+7,""))</f>
        <v>43715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43653</v>
      </c>
      <c r="C27" s="32">
        <f>IF(DAY(JulDom1)=1,IF(AND(YEAR(JulDom1+2)=AnoCalendário,MONTH(JulDom1+2)=7),JulDom1+2,""),IF(AND(YEAR(JulDom1+9)=AnoCalendário,MONTH(JulDom1+9)=7),JulDom1+9,""))</f>
        <v>43654</v>
      </c>
      <c r="D27" s="32">
        <f>IF(DAY(JulDom1)=1,IF(AND(YEAR(JulDom1+3)=AnoCalendário,MONTH(JulDom1+3)=7),JulDom1+3,""),IF(AND(YEAR(JulDom1+10)=AnoCalendário,MONTH(JulDom1+10)=7),JulDom1+10,""))</f>
        <v>43655</v>
      </c>
      <c r="E27" s="32">
        <f>IF(DAY(JulDom1)=1,IF(AND(YEAR(JulDom1+4)=AnoCalendário,MONTH(JulDom1+4)=7),JulDom1+4,""),IF(AND(YEAR(JulDom1+11)=AnoCalendário,MONTH(JulDom1+11)=7),JulDom1+11,""))</f>
        <v>43656</v>
      </c>
      <c r="F27" s="32">
        <f>IF(DAY(JulDom1)=1,IF(AND(YEAR(JulDom1+5)=AnoCalendário,MONTH(JulDom1+5)=7),JulDom1+5,""),IF(AND(YEAR(JulDom1+12)=AnoCalendário,MONTH(JulDom1+12)=7),JulDom1+12,""))</f>
        <v>43657</v>
      </c>
      <c r="G27" s="32">
        <f>IF(DAY(JulDom1)=1,IF(AND(YEAR(JulDom1+6)=AnoCalendário,MONTH(JulDom1+6)=7),JulDom1+6,""),IF(AND(YEAR(JulDom1+13)=AnoCalendário,MONTH(JulDom1+13)=7),JulDom1+13,""))</f>
        <v>43658</v>
      </c>
      <c r="H27" s="34">
        <f>IF(DAY(JulDom1)=1,IF(AND(YEAR(JulDom1+7)=AnoCalendário,MONTH(JulDom1+7)=7),JulDom1+7,""),IF(AND(YEAR(JulDom1+14)=AnoCalendário,MONTH(JulDom1+14)=7),JulDom1+14,""))</f>
        <v>43659</v>
      </c>
      <c r="J27" s="33">
        <f>IF(DAY(AgoDom1)=1,IF(AND(YEAR(AgoDom1+1)=AnoCalendário,MONTH(AgoDom1+1)=8),AgoDom1+1,""),IF(AND(YEAR(AgoDom1+8)=AnoCalendário,MONTH(AgoDom1+8)=8),AgoDom1+8,""))</f>
        <v>43681</v>
      </c>
      <c r="K27" s="32">
        <f>IF(DAY(AgoDom1)=1,IF(AND(YEAR(AgoDom1+2)=AnoCalendário,MONTH(AgoDom1+2)=8),AgoDom1+2,""),IF(AND(YEAR(AgoDom1+9)=AnoCalendário,MONTH(AgoDom1+9)=8),AgoDom1+9,""))</f>
        <v>43682</v>
      </c>
      <c r="L27" s="32">
        <f>IF(DAY(AgoDom1)=1,IF(AND(YEAR(AgoDom1+3)=AnoCalendário,MONTH(AgoDom1+3)=8),AgoDom1+3,""),IF(AND(YEAR(AgoDom1+10)=AnoCalendário,MONTH(AgoDom1+10)=8),AgoDom1+10,""))</f>
        <v>43683</v>
      </c>
      <c r="M27" s="32">
        <f>IF(DAY(AgoDom1)=1,IF(AND(YEAR(AgoDom1+4)=AnoCalendário,MONTH(AgoDom1+4)=8),AgoDom1+4,""),IF(AND(YEAR(AgoDom1+11)=AnoCalendário,MONTH(AgoDom1+11)=8),AgoDom1+11,""))</f>
        <v>43684</v>
      </c>
      <c r="N27" s="32">
        <f>IF(DAY(AgoDom1)=1,IF(AND(YEAR(AgoDom1+5)=AnoCalendário,MONTH(AgoDom1+5)=8),AgoDom1+5,""),IF(AND(YEAR(AgoDom1+12)=AnoCalendário,MONTH(AgoDom1+12)=8),AgoDom1+12,""))</f>
        <v>43685</v>
      </c>
      <c r="O27" s="32">
        <f>IF(DAY(AgoDom1)=1,IF(AND(YEAR(AgoDom1+6)=AnoCalendário,MONTH(AgoDom1+6)=8),AgoDom1+6,""),IF(AND(YEAR(AgoDom1+13)=AnoCalendário,MONTH(AgoDom1+13)=8),AgoDom1+13,""))</f>
        <v>43686</v>
      </c>
      <c r="P27" s="34">
        <f>IF(DAY(AgoDom1)=1,IF(AND(YEAR(AgoDom1+7)=AnoCalendário,MONTH(AgoDom1+7)=8),AgoDom1+7,""),IF(AND(YEAR(AgoDom1+14)=AnoCalendário,MONTH(AgoDom1+14)=8),AgoDom1+14,""))</f>
        <v>43687</v>
      </c>
      <c r="Q27" s="1"/>
      <c r="R27" s="33">
        <f>IF(DAY(SetDom1)=1,IF(AND(YEAR(SetDom1+1)=AnoCalendário,MONTH(SetDom1+1)=9),SetDom1+1,""),IF(AND(YEAR(SetDom1+8)=AnoCalendário,MONTH(SetDom1+8)=9),SetDom1+8,""))</f>
        <v>43716</v>
      </c>
      <c r="S27" s="32">
        <f>IF(DAY(SetDom1)=1,IF(AND(YEAR(SetDom1+2)=AnoCalendário,MONTH(SetDom1+2)=9),SetDom1+2,""),IF(AND(YEAR(SetDom1+9)=AnoCalendário,MONTH(SetDom1+9)=9),SetDom1+9,""))</f>
        <v>43717</v>
      </c>
      <c r="T27" s="32">
        <f>IF(DAY(SetDom1)=1,IF(AND(YEAR(SetDom1+3)=AnoCalendário,MONTH(SetDom1+3)=9),SetDom1+3,""),IF(AND(YEAR(SetDom1+10)=AnoCalendário,MONTH(SetDom1+10)=9),SetDom1+10,""))</f>
        <v>43718</v>
      </c>
      <c r="U27" s="32">
        <f>IF(DAY(SetDom1)=1,IF(AND(YEAR(SetDom1+4)=AnoCalendário,MONTH(SetDom1+4)=9),SetDom1+4,""),IF(AND(YEAR(SetDom1+11)=AnoCalendário,MONTH(SetDom1+11)=9),SetDom1+11,""))</f>
        <v>43719</v>
      </c>
      <c r="V27" s="32">
        <f>IF(DAY(SetDom1)=1,IF(AND(YEAR(SetDom1+5)=AnoCalendário,MONTH(SetDom1+5)=9),SetDom1+5,""),IF(AND(YEAR(SetDom1+12)=AnoCalendário,MONTH(SetDom1+12)=9),SetDom1+12,""))</f>
        <v>43720</v>
      </c>
      <c r="W27" s="32">
        <f>IF(DAY(SetDom1)=1,IF(AND(YEAR(SetDom1+6)=AnoCalendário,MONTH(SetDom1+6)=9),SetDom1+6,""),IF(AND(YEAR(SetDom1+13)=AnoCalendário,MONTH(SetDom1+13)=9),SetDom1+13,""))</f>
        <v>43721</v>
      </c>
      <c r="X27" s="34">
        <f>IF(DAY(SetDom1)=1,IF(AND(YEAR(SetDom1+7)=AnoCalendário,MONTH(SetDom1+7)=9),SetDom1+7,""),IF(AND(YEAR(SetDom1+14)=AnoCalendário,MONTH(SetDom1+14)=9),SetDom1+14,""))</f>
        <v>43722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43660</v>
      </c>
      <c r="C28" s="32">
        <f>IF(DAY(JulDom1)=1,IF(AND(YEAR(JulDom1+9)=AnoCalendário,MONTH(JulDom1+9)=7),JulDom1+9,""),IF(AND(YEAR(JulDom1+16)=AnoCalendário,MONTH(JulDom1+16)=7),JulDom1+16,""))</f>
        <v>43661</v>
      </c>
      <c r="D28" s="32">
        <f>IF(DAY(JulDom1)=1,IF(AND(YEAR(JulDom1+10)=AnoCalendário,MONTH(JulDom1+10)=7),JulDom1+10,""),IF(AND(YEAR(JulDom1+17)=AnoCalendário,MONTH(JulDom1+17)=7),JulDom1+17,""))</f>
        <v>43662</v>
      </c>
      <c r="E28" s="32">
        <f>IF(DAY(JulDom1)=1,IF(AND(YEAR(JulDom1+11)=AnoCalendário,MONTH(JulDom1+11)=7),JulDom1+11,""),IF(AND(YEAR(JulDom1+18)=AnoCalendário,MONTH(JulDom1+18)=7),JulDom1+18,""))</f>
        <v>43663</v>
      </c>
      <c r="F28" s="32">
        <f>IF(DAY(JulDom1)=1,IF(AND(YEAR(JulDom1+12)=AnoCalendário,MONTH(JulDom1+12)=7),JulDom1+12,""),IF(AND(YEAR(JulDom1+19)=AnoCalendário,MONTH(JulDom1+19)=7),JulDom1+19,""))</f>
        <v>43664</v>
      </c>
      <c r="G28" s="32">
        <f>IF(DAY(JulDom1)=1,IF(AND(YEAR(JulDom1+13)=AnoCalendário,MONTH(JulDom1+13)=7),JulDom1+13,""),IF(AND(YEAR(JulDom1+20)=AnoCalendário,MONTH(JulDom1+20)=7),JulDom1+20,""))</f>
        <v>43665</v>
      </c>
      <c r="H28" s="34">
        <f>IF(DAY(JulDom1)=1,IF(AND(YEAR(JulDom1+14)=AnoCalendário,MONTH(JulDom1+14)=7),JulDom1+14,""),IF(AND(YEAR(JulDom1+21)=AnoCalendário,MONTH(JulDom1+21)=7),JulDom1+21,""))</f>
        <v>43666</v>
      </c>
      <c r="J28" s="33">
        <f>IF(DAY(AgoDom1)=1,IF(AND(YEAR(AgoDom1+8)=AnoCalendário,MONTH(AgoDom1+8)=8),AgoDom1+8,""),IF(AND(YEAR(AgoDom1+15)=AnoCalendário,MONTH(AgoDom1+15)=8),AgoDom1+15,""))</f>
        <v>43688</v>
      </c>
      <c r="K28" s="32">
        <f>IF(DAY(AgoDom1)=1,IF(AND(YEAR(AgoDom1+9)=AnoCalendário,MONTH(AgoDom1+9)=8),AgoDom1+9,""),IF(AND(YEAR(AgoDom1+16)=AnoCalendário,MONTH(AgoDom1+16)=8),AgoDom1+16,""))</f>
        <v>43689</v>
      </c>
      <c r="L28" s="32">
        <f>IF(DAY(AgoDom1)=1,IF(AND(YEAR(AgoDom1+10)=AnoCalendário,MONTH(AgoDom1+10)=8),AgoDom1+10,""),IF(AND(YEAR(AgoDom1+17)=AnoCalendário,MONTH(AgoDom1+17)=8),AgoDom1+17,""))</f>
        <v>43690</v>
      </c>
      <c r="M28" s="32">
        <f>IF(DAY(AgoDom1)=1,IF(AND(YEAR(AgoDom1+11)=AnoCalendário,MONTH(AgoDom1+11)=8),AgoDom1+11,""),IF(AND(YEAR(AgoDom1+18)=AnoCalendário,MONTH(AgoDom1+18)=8),AgoDom1+18,""))</f>
        <v>43691</v>
      </c>
      <c r="N28" s="32">
        <f>IF(DAY(AgoDom1)=1,IF(AND(YEAR(AgoDom1+12)=AnoCalendário,MONTH(AgoDom1+12)=8),AgoDom1+12,""),IF(AND(YEAR(AgoDom1+19)=AnoCalendário,MONTH(AgoDom1+19)=8),AgoDom1+19,""))</f>
        <v>43692</v>
      </c>
      <c r="O28" s="32">
        <f>IF(DAY(AgoDom1)=1,IF(AND(YEAR(AgoDom1+13)=AnoCalendário,MONTH(AgoDom1+13)=8),AgoDom1+13,""),IF(AND(YEAR(AgoDom1+20)=AnoCalendário,MONTH(AgoDom1+20)=8),AgoDom1+20,""))</f>
        <v>43693</v>
      </c>
      <c r="P28" s="34">
        <f>IF(DAY(AgoDom1)=1,IF(AND(YEAR(AgoDom1+14)=AnoCalendário,MONTH(AgoDom1+14)=8),AgoDom1+14,""),IF(AND(YEAR(AgoDom1+21)=AnoCalendário,MONTH(AgoDom1+21)=8),AgoDom1+21,""))</f>
        <v>43694</v>
      </c>
      <c r="Q28" s="1"/>
      <c r="R28" s="33">
        <f>IF(DAY(SetDom1)=1,IF(AND(YEAR(SetDom1+8)=AnoCalendário,MONTH(SetDom1+8)=9),SetDom1+8,""),IF(AND(YEAR(SetDom1+15)=AnoCalendário,MONTH(SetDom1+15)=9),SetDom1+15,""))</f>
        <v>43723</v>
      </c>
      <c r="S28" s="32">
        <f>IF(DAY(SetDom1)=1,IF(AND(YEAR(SetDom1+9)=AnoCalendário,MONTH(SetDom1+9)=9),SetDom1+9,""),IF(AND(YEAR(SetDom1+16)=AnoCalendário,MONTH(SetDom1+16)=9),SetDom1+16,""))</f>
        <v>43724</v>
      </c>
      <c r="T28" s="32">
        <f>IF(DAY(SetDom1)=1,IF(AND(YEAR(SetDom1+10)=AnoCalendário,MONTH(SetDom1+10)=9),SetDom1+10,""),IF(AND(YEAR(SetDom1+17)=AnoCalendário,MONTH(SetDom1+17)=9),SetDom1+17,""))</f>
        <v>43725</v>
      </c>
      <c r="U28" s="32">
        <f>IF(DAY(SetDom1)=1,IF(AND(YEAR(SetDom1+11)=AnoCalendário,MONTH(SetDom1+11)=9),SetDom1+11,""),IF(AND(YEAR(SetDom1+18)=AnoCalendário,MONTH(SetDom1+18)=9),SetDom1+18,""))</f>
        <v>43726</v>
      </c>
      <c r="V28" s="32">
        <f>IF(DAY(SetDom1)=1,IF(AND(YEAR(SetDom1+12)=AnoCalendário,MONTH(SetDom1+12)=9),SetDom1+12,""),IF(AND(YEAR(SetDom1+19)=AnoCalendário,MONTH(SetDom1+19)=9),SetDom1+19,""))</f>
        <v>43727</v>
      </c>
      <c r="W28" s="32">
        <f>IF(DAY(SetDom1)=1,IF(AND(YEAR(SetDom1+13)=AnoCalendário,MONTH(SetDom1+13)=9),SetDom1+13,""),IF(AND(YEAR(SetDom1+20)=AnoCalendário,MONTH(SetDom1+20)=9),SetDom1+20,""))</f>
        <v>43728</v>
      </c>
      <c r="X28" s="34">
        <f>IF(DAY(SetDom1)=1,IF(AND(YEAR(SetDom1+14)=AnoCalendário,MONTH(SetDom1+14)=9),SetDom1+14,""),IF(AND(YEAR(SetDom1+21)=AnoCalendário,MONTH(SetDom1+21)=9),SetDom1+21,""))</f>
        <v>43729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43667</v>
      </c>
      <c r="C29" s="32">
        <f>IF(DAY(JulDom1)=1,IF(AND(YEAR(JulDom1+16)=AnoCalendário,MONTH(JulDom1+16)=7),JulDom1+16,""),IF(AND(YEAR(JulDom1+23)=AnoCalendário,MONTH(JulDom1+23)=7),JulDom1+23,""))</f>
        <v>43668</v>
      </c>
      <c r="D29" s="32">
        <f>IF(DAY(JulDom1)=1,IF(AND(YEAR(JulDom1+17)=AnoCalendário,MONTH(JulDom1+17)=7),JulDom1+17,""),IF(AND(YEAR(JulDom1+24)=AnoCalendário,MONTH(JulDom1+24)=7),JulDom1+24,""))</f>
        <v>43669</v>
      </c>
      <c r="E29" s="32">
        <f>IF(DAY(JulDom1)=1,IF(AND(YEAR(JulDom1+18)=AnoCalendário,MONTH(JulDom1+18)=7),JulDom1+18,""),IF(AND(YEAR(JulDom1+25)=AnoCalendário,MONTH(JulDom1+25)=7),JulDom1+25,""))</f>
        <v>43670</v>
      </c>
      <c r="F29" s="32">
        <f>IF(DAY(JulDom1)=1,IF(AND(YEAR(JulDom1+19)=AnoCalendário,MONTH(JulDom1+19)=7),JulDom1+19,""),IF(AND(YEAR(JulDom1+26)=AnoCalendário,MONTH(JulDom1+26)=7),JulDom1+26,""))</f>
        <v>43671</v>
      </c>
      <c r="G29" s="32">
        <f>IF(DAY(JulDom1)=1,IF(AND(YEAR(JulDom1+20)=AnoCalendário,MONTH(JulDom1+20)=7),JulDom1+20,""),IF(AND(YEAR(JulDom1+27)=AnoCalendário,MONTH(JulDom1+27)=7),JulDom1+27,""))</f>
        <v>43672</v>
      </c>
      <c r="H29" s="34">
        <f>IF(DAY(JulDom1)=1,IF(AND(YEAR(JulDom1+21)=AnoCalendário,MONTH(JulDom1+21)=7),JulDom1+21,""),IF(AND(YEAR(JulDom1+28)=AnoCalendário,MONTH(JulDom1+28)=7),JulDom1+28,""))</f>
        <v>43673</v>
      </c>
      <c r="J29" s="33">
        <f>IF(DAY(AgoDom1)=1,IF(AND(YEAR(AgoDom1+15)=AnoCalendário,MONTH(AgoDom1+15)=8),AgoDom1+15,""),IF(AND(YEAR(AgoDom1+22)=AnoCalendário,MONTH(AgoDom1+22)=8),AgoDom1+22,""))</f>
        <v>43695</v>
      </c>
      <c r="K29" s="32">
        <f>IF(DAY(AgoDom1)=1,IF(AND(YEAR(AgoDom1+16)=AnoCalendário,MONTH(AgoDom1+16)=8),AgoDom1+16,""),IF(AND(YEAR(AgoDom1+23)=AnoCalendário,MONTH(AgoDom1+23)=8),AgoDom1+23,""))</f>
        <v>43696</v>
      </c>
      <c r="L29" s="32">
        <f>IF(DAY(AgoDom1)=1,IF(AND(YEAR(AgoDom1+17)=AnoCalendário,MONTH(AgoDom1+17)=8),AgoDom1+17,""),IF(AND(YEAR(AgoDom1+24)=AnoCalendário,MONTH(AgoDom1+24)=8),AgoDom1+24,""))</f>
        <v>43697</v>
      </c>
      <c r="M29" s="32">
        <f>IF(DAY(AgoDom1)=1,IF(AND(YEAR(AgoDom1+18)=AnoCalendário,MONTH(AgoDom1+18)=8),AgoDom1+18,""),IF(AND(YEAR(AgoDom1+25)=AnoCalendário,MONTH(AgoDom1+25)=8),AgoDom1+25,""))</f>
        <v>43698</v>
      </c>
      <c r="N29" s="32">
        <f>IF(DAY(AgoDom1)=1,IF(AND(YEAR(AgoDom1+19)=AnoCalendário,MONTH(AgoDom1+19)=8),AgoDom1+19,""),IF(AND(YEAR(AgoDom1+26)=AnoCalendário,MONTH(AgoDom1+26)=8),AgoDom1+26,""))</f>
        <v>43699</v>
      </c>
      <c r="O29" s="32">
        <f>IF(DAY(AgoDom1)=1,IF(AND(YEAR(AgoDom1+20)=AnoCalendário,MONTH(AgoDom1+20)=8),AgoDom1+20,""),IF(AND(YEAR(AgoDom1+27)=AnoCalendário,MONTH(AgoDom1+27)=8),AgoDom1+27,""))</f>
        <v>43700</v>
      </c>
      <c r="P29" s="34">
        <f>IF(DAY(AgoDom1)=1,IF(AND(YEAR(AgoDom1+21)=AnoCalendário,MONTH(AgoDom1+21)=8),AgoDom1+21,""),IF(AND(YEAR(AgoDom1+28)=AnoCalendário,MONTH(AgoDom1+28)=8),AgoDom1+28,""))</f>
        <v>43701</v>
      </c>
      <c r="Q29" s="1"/>
      <c r="R29" s="33">
        <f>IF(DAY(SetDom1)=1,IF(AND(YEAR(SetDom1+15)=AnoCalendário,MONTH(SetDom1+15)=9),SetDom1+15,""),IF(AND(YEAR(SetDom1+22)=AnoCalendário,MONTH(SetDom1+22)=9),SetDom1+22,""))</f>
        <v>43730</v>
      </c>
      <c r="S29" s="32">
        <f>IF(DAY(SetDom1)=1,IF(AND(YEAR(SetDom1+16)=AnoCalendário,MONTH(SetDom1+16)=9),SetDom1+16,""),IF(AND(YEAR(SetDom1+23)=AnoCalendário,MONTH(SetDom1+23)=9),SetDom1+23,""))</f>
        <v>43731</v>
      </c>
      <c r="T29" s="32">
        <f>IF(DAY(SetDom1)=1,IF(AND(YEAR(SetDom1+17)=AnoCalendário,MONTH(SetDom1+17)=9),SetDom1+17,""),IF(AND(YEAR(SetDom1+24)=AnoCalendário,MONTH(SetDom1+24)=9),SetDom1+24,""))</f>
        <v>43732</v>
      </c>
      <c r="U29" s="32">
        <f>IF(DAY(SetDom1)=1,IF(AND(YEAR(SetDom1+18)=AnoCalendário,MONTH(SetDom1+18)=9),SetDom1+18,""),IF(AND(YEAR(SetDom1+25)=AnoCalendário,MONTH(SetDom1+25)=9),SetDom1+25,""))</f>
        <v>43733</v>
      </c>
      <c r="V29" s="32">
        <f>IF(DAY(SetDom1)=1,IF(AND(YEAR(SetDom1+19)=AnoCalendário,MONTH(SetDom1+19)=9),SetDom1+19,""),IF(AND(YEAR(SetDom1+26)=AnoCalendário,MONTH(SetDom1+26)=9),SetDom1+26,""))</f>
        <v>43734</v>
      </c>
      <c r="W29" s="32">
        <f>IF(DAY(SetDom1)=1,IF(AND(YEAR(SetDom1+20)=AnoCalendário,MONTH(SetDom1+20)=9),SetDom1+20,""),IF(AND(YEAR(SetDom1+27)=AnoCalendário,MONTH(SetDom1+27)=9),SetDom1+27,""))</f>
        <v>43735</v>
      </c>
      <c r="X29" s="34">
        <f>IF(DAY(SetDom1)=1,IF(AND(YEAR(SetDom1+21)=AnoCalendário,MONTH(SetDom1+21)=9),SetDom1+21,""),IF(AND(YEAR(SetDom1+28)=AnoCalendário,MONTH(SetDom1+28)=9),SetDom1+28,""))</f>
        <v>43736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43674</v>
      </c>
      <c r="C30" s="32">
        <f>IF(DAY(JulDom1)=1,IF(AND(YEAR(JulDom1+23)=AnoCalendário,MONTH(JulDom1+23)=7),JulDom1+23,""),IF(AND(YEAR(JulDom1+30)=AnoCalendário,MONTH(JulDom1+30)=7),JulDom1+30,""))</f>
        <v>43675</v>
      </c>
      <c r="D30" s="32">
        <f>IF(DAY(JulDom1)=1,IF(AND(YEAR(JulDom1+24)=AnoCalendário,MONTH(JulDom1+24)=7),JulDom1+24,""),IF(AND(YEAR(JulDom1+31)=AnoCalendário,MONTH(JulDom1+31)=7),JulDom1+31,""))</f>
        <v>43676</v>
      </c>
      <c r="E30" s="32">
        <f>IF(DAY(JulDom1)=1,IF(AND(YEAR(JulDom1+25)=AnoCalendário,MONTH(JulDom1+25)=7),JulDom1+25,""),IF(AND(YEAR(JulDom1+32)=AnoCalendário,MONTH(JulDom1+32)=7),JulDom1+32,""))</f>
        <v>43677</v>
      </c>
      <c r="F30" s="32" t="str">
        <f>IF(DAY(JulDom1)=1,IF(AND(YEAR(JulDom1+26)=AnoCalendário,MONTH(JulDom1+26)=7),JulDom1+26,""),IF(AND(YEAR(JulDom1+33)=AnoCalendário,MONTH(JulDom1+33)=7),JulDom1+33,""))</f>
        <v/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43702</v>
      </c>
      <c r="K30" s="32">
        <f>IF(DAY(AgoDom1)=1,IF(AND(YEAR(AgoDom1+23)=AnoCalendário,MONTH(AgoDom1+23)=8),AgoDom1+23,""),IF(AND(YEAR(AgoDom1+30)=AnoCalendário,MONTH(AgoDom1+30)=8),AgoDom1+30,""))</f>
        <v>43703</v>
      </c>
      <c r="L30" s="32">
        <f>IF(DAY(AgoDom1)=1,IF(AND(YEAR(AgoDom1+24)=AnoCalendário,MONTH(AgoDom1+24)=8),AgoDom1+24,""),IF(AND(YEAR(AgoDom1+31)=AnoCalendário,MONTH(AgoDom1+31)=8),AgoDom1+31,""))</f>
        <v>43704</v>
      </c>
      <c r="M30" s="32">
        <f>IF(DAY(AgoDom1)=1,IF(AND(YEAR(AgoDom1+25)=AnoCalendário,MONTH(AgoDom1+25)=8),AgoDom1+25,""),IF(AND(YEAR(AgoDom1+32)=AnoCalendário,MONTH(AgoDom1+32)=8),AgoDom1+32,""))</f>
        <v>43705</v>
      </c>
      <c r="N30" s="32">
        <f>IF(DAY(AgoDom1)=1,IF(AND(YEAR(AgoDom1+26)=AnoCalendário,MONTH(AgoDom1+26)=8),AgoDom1+26,""),IF(AND(YEAR(AgoDom1+33)=AnoCalendário,MONTH(AgoDom1+33)=8),AgoDom1+33,""))</f>
        <v>43706</v>
      </c>
      <c r="O30" s="32">
        <f>IF(DAY(AgoDom1)=1,IF(AND(YEAR(AgoDom1+27)=AnoCalendário,MONTH(AgoDom1+27)=8),AgoDom1+27,""),IF(AND(YEAR(AgoDom1+34)=AnoCalendário,MONTH(AgoDom1+34)=8),AgoDom1+34,""))</f>
        <v>43707</v>
      </c>
      <c r="P30" s="34">
        <f>IF(DAY(AgoDom1)=1,IF(AND(YEAR(AgoDom1+28)=AnoCalendário,MONTH(AgoDom1+28)=8),AgoDom1+28,""),IF(AND(YEAR(AgoDom1+35)=AnoCalendário,MONTH(AgoDom1+35)=8),AgoDom1+35,""))</f>
        <v>43708</v>
      </c>
      <c r="Q30" s="1"/>
      <c r="R30" s="33">
        <f>IF(DAY(SetDom1)=1,IF(AND(YEAR(SetDom1+22)=AnoCalendário,MONTH(SetDom1+22)=9),SetDom1+22,""),IF(AND(YEAR(SetDom1+29)=AnoCalendário,MONTH(SetDom1+29)=9),SetDom1+29,""))</f>
        <v>43737</v>
      </c>
      <c r="S30" s="32">
        <f>IF(DAY(SetDom1)=1,IF(AND(YEAR(SetDom1+23)=AnoCalendário,MONTH(SetDom1+23)=9),SetDom1+23,""),IF(AND(YEAR(SetDom1+30)=AnoCalendário,MONTH(SetDom1+30)=9),SetDom1+30,""))</f>
        <v>43738</v>
      </c>
      <c r="T30" s="32" t="str">
        <f>IF(DAY(SetDom1)=1,IF(AND(YEAR(SetDom1+24)=AnoCalendário,MONTH(SetDom1+24)=9),SetDom1+24,""),IF(AND(YEAR(SetDom1+31)=AnoCalendário,MONTH(SetDom1+31)=9),SetDom1+31,""))</f>
        <v/>
      </c>
      <c r="U30" s="32" t="str">
        <f>IF(DAY(SetDom1)=1,IF(AND(YEAR(SetDom1+25)=AnoCalendário,MONTH(SetDom1+25)=9),SetDom1+25,""),IF(AND(YEAR(SetDom1+32)=AnoCalendário,MONTH(SetDom1+32)=9),SetDom1+32,""))</f>
        <v/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>
        <f>IF(DAY(OutDom1)=1,"",IF(AND(YEAR(OutDom1+3)=AnoCalendário,MONTH(OutDom1+3)=10),OutDom1+3,""))</f>
        <v>43739</v>
      </c>
      <c r="E35" s="32">
        <f>IF(DAY(OutDom1)=1,"",IF(AND(YEAR(OutDom1+4)=AnoCalendário,MONTH(OutDom1+4)=10),OutDom1+4,""))</f>
        <v>43740</v>
      </c>
      <c r="F35" s="32">
        <f>IF(DAY(OutDom1)=1,"",IF(AND(YEAR(OutDom1+5)=AnoCalendário,MONTH(OutDom1+5)=10),OutDom1+5,""))</f>
        <v>43741</v>
      </c>
      <c r="G35" s="32">
        <f>IF(DAY(OutDom1)=1,"",IF(AND(YEAR(OutDom1+6)=AnoCalendário,MONTH(OutDom1+6)=10),OutDom1+6,""))</f>
        <v>43742</v>
      </c>
      <c r="H35" s="34">
        <f>IF(DAY(OutDom1)=1,IF(AND(YEAR(OutDom1)=AnoCalendário,MONTH(OutDom1)=10),OutDom1,""),IF(AND(YEAR(OutDom1+7)=AnoCalendário,MONTH(OutDom1+7)=10),OutDom1+7,""))</f>
        <v>43743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 t="str">
        <f>IF(DAY(NovDom1)=1,"",IF(AND(YEAR(NovDom1+5)=AnoCalendário,MONTH(NovDom1+5)=11),NovDom1+5,""))</f>
        <v/>
      </c>
      <c r="O35" s="32">
        <f>IF(DAY(NovDom1)=1,"",IF(AND(YEAR(NovDom1+6)=AnoCalendário,MONTH(NovDom1+6)=11),NovDom1+6,""))</f>
        <v>43770</v>
      </c>
      <c r="P35" s="34">
        <f>IF(DAY(NovDom1)=1,IF(AND(YEAR(NovDom1)=AnoCalendário,MONTH(NovDom1)=11),NovDom1,""),IF(AND(YEAR(NovDom1+7)=AnoCalendário,MONTH(NovDom1+7)=11),NovDom1+7,""))</f>
        <v>43771</v>
      </c>
      <c r="R35" s="33">
        <f>IF(DAY(DezDom1)=1,"",IF(AND(YEAR(DezDom1+1)=AnoCalendário,MONTH(DezDom1+1)=12),DezDom1+1,""))</f>
        <v>43800</v>
      </c>
      <c r="S35" s="32">
        <f>IF(DAY(DezDom1)=1,"",IF(AND(YEAR(DezDom1+2)=AnoCalendário,MONTH(DezDom1+2)=12),DezDom1+2,""))</f>
        <v>43801</v>
      </c>
      <c r="T35" s="32">
        <f>IF(DAY(DezDom1)=1,"",IF(AND(YEAR(DezDom1+3)=AnoCalendário,MONTH(DezDom1+3)=12),DezDom1+3,""))</f>
        <v>43802</v>
      </c>
      <c r="U35" s="32">
        <f>IF(DAY(DezDom1)=1,"",IF(AND(YEAR(DezDom1+4)=AnoCalendário,MONTH(DezDom1+4)=12),DezDom1+4,""))</f>
        <v>43803</v>
      </c>
      <c r="V35" s="32">
        <f>IF(DAY(DezDom1)=1,"",IF(AND(YEAR(DezDom1+5)=AnoCalendário,MONTH(DezDom1+5)=12),DezDom1+5,""))</f>
        <v>43804</v>
      </c>
      <c r="W35" s="32">
        <f>IF(DAY(DezDom1)=1,"",IF(AND(YEAR(DezDom1+6)=AnoCalendário,MONTH(DezDom1+6)=12),DezDom1+6,""))</f>
        <v>43805</v>
      </c>
      <c r="X35" s="34">
        <f>IF(DAY(DezDom1)=1,IF(AND(YEAR(DezDom1)=AnoCalendário,MONTH(DezDom1)=12),DezDom1,""),IF(AND(YEAR(DezDom1+7)=AnoCalendário,MONTH(DezDom1+7)=12),DezDom1+7,""))</f>
        <v>43806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43744</v>
      </c>
      <c r="C36" s="32">
        <f>IF(DAY(OutDom1)=1,IF(AND(YEAR(OutDom1+2)=AnoCalendário,MONTH(OutDom1+2)=10),OutDom1+2,""),IF(AND(YEAR(OutDom1+9)=AnoCalendário,MONTH(OutDom1+9)=10),OutDom1+9,""))</f>
        <v>43745</v>
      </c>
      <c r="D36" s="32">
        <f>IF(DAY(OutDom1)=1,IF(AND(YEAR(OutDom1+3)=AnoCalendário,MONTH(OutDom1+3)=10),OutDom1+3,""),IF(AND(YEAR(OutDom1+10)=AnoCalendário,MONTH(OutDom1+10)=10),OutDom1+10,""))</f>
        <v>43746</v>
      </c>
      <c r="E36" s="32">
        <f>IF(DAY(OutDom1)=1,IF(AND(YEAR(OutDom1+4)=AnoCalendário,MONTH(OutDom1+4)=10),OutDom1+4,""),IF(AND(YEAR(OutDom1+11)=AnoCalendário,MONTH(OutDom1+11)=10),OutDom1+11,""))</f>
        <v>43747</v>
      </c>
      <c r="F36" s="32">
        <f>IF(DAY(OutDom1)=1,IF(AND(YEAR(OutDom1+5)=AnoCalendário,MONTH(OutDom1+5)=10),OutDom1+5,""),IF(AND(YEAR(OutDom1+12)=AnoCalendário,MONTH(OutDom1+12)=10),OutDom1+12,""))</f>
        <v>43748</v>
      </c>
      <c r="G36" s="32">
        <f>IF(DAY(OutDom1)=1,IF(AND(YEAR(OutDom1+6)=AnoCalendário,MONTH(OutDom1+6)=10),OutDom1+6,""),IF(AND(YEAR(OutDom1+13)=AnoCalendário,MONTH(OutDom1+13)=10),OutDom1+13,""))</f>
        <v>43749</v>
      </c>
      <c r="H36" s="34">
        <f>IF(DAY(OutDom1)=1,IF(AND(YEAR(OutDom1+7)=AnoCalendário,MONTH(OutDom1+7)=10),OutDom1+7,""),IF(AND(YEAR(OutDom1+14)=AnoCalendário,MONTH(OutDom1+14)=10),OutDom1+14,""))</f>
        <v>43750</v>
      </c>
      <c r="I36" s="28"/>
      <c r="J36" s="33">
        <f>IF(DAY(NovDom1)=1,IF(AND(YEAR(NovDom1+1)=AnoCalendário,MONTH(NovDom1+1)=11),NovDom1+1,""),IF(AND(YEAR(NovDom1+8)=AnoCalendário,MONTH(NovDom1+8)=11),NovDom1+8,""))</f>
        <v>43772</v>
      </c>
      <c r="K36" s="32">
        <f>IF(DAY(NovDom1)=1,IF(AND(YEAR(NovDom1+2)=AnoCalendário,MONTH(NovDom1+2)=11),NovDom1+2,""),IF(AND(YEAR(NovDom1+9)=AnoCalendário,MONTH(NovDom1+9)=11),NovDom1+9,""))</f>
        <v>43773</v>
      </c>
      <c r="L36" s="32">
        <f>IF(DAY(NovDom1)=1,IF(AND(YEAR(NovDom1+3)=AnoCalendário,MONTH(NovDom1+3)=11),NovDom1+3,""),IF(AND(YEAR(NovDom1+10)=AnoCalendário,MONTH(NovDom1+10)=11),NovDom1+10,""))</f>
        <v>43774</v>
      </c>
      <c r="M36" s="32">
        <f>IF(DAY(NovDom1)=1,IF(AND(YEAR(NovDom1+4)=AnoCalendário,MONTH(NovDom1+4)=11),NovDom1+4,""),IF(AND(YEAR(NovDom1+11)=AnoCalendário,MONTH(NovDom1+11)=11),NovDom1+11,""))</f>
        <v>43775</v>
      </c>
      <c r="N36" s="32">
        <f>IF(DAY(NovDom1)=1,IF(AND(YEAR(NovDom1+5)=AnoCalendário,MONTH(NovDom1+5)=11),NovDom1+5,""),IF(AND(YEAR(NovDom1+12)=AnoCalendário,MONTH(NovDom1+12)=11),NovDom1+12,""))</f>
        <v>43776</v>
      </c>
      <c r="O36" s="32">
        <f>IF(DAY(NovDom1)=1,IF(AND(YEAR(NovDom1+6)=AnoCalendário,MONTH(NovDom1+6)=11),NovDom1+6,""),IF(AND(YEAR(NovDom1+13)=AnoCalendário,MONTH(NovDom1+13)=11),NovDom1+13,""))</f>
        <v>43777</v>
      </c>
      <c r="P36" s="34">
        <f>IF(DAY(NovDom1)=1,IF(AND(YEAR(NovDom1+7)=AnoCalendário,MONTH(NovDom1+7)=11),NovDom1+7,""),IF(AND(YEAR(NovDom1+14)=AnoCalendário,MONTH(NovDom1+14)=11),NovDom1+14,""))</f>
        <v>43778</v>
      </c>
      <c r="R36" s="33">
        <f>IF(DAY(DezDom1)=1,IF(AND(YEAR(DezDom1+1)=AnoCalendário,MONTH(DezDom1+1)=12),DezDom1+1,""),IF(AND(YEAR(DezDom1+8)=AnoCalendário,MONTH(DezDom1+8)=12),DezDom1+8,""))</f>
        <v>43807</v>
      </c>
      <c r="S36" s="32">
        <f>IF(DAY(DezDom1)=1,IF(AND(YEAR(DezDom1+2)=AnoCalendário,MONTH(DezDom1+2)=12),DezDom1+2,""),IF(AND(YEAR(DezDom1+9)=AnoCalendário,MONTH(DezDom1+9)=12),DezDom1+9,""))</f>
        <v>43808</v>
      </c>
      <c r="T36" s="32">
        <f>IF(DAY(DezDom1)=1,IF(AND(YEAR(DezDom1+3)=AnoCalendário,MONTH(DezDom1+3)=12),DezDom1+3,""),IF(AND(YEAR(DezDom1+10)=AnoCalendário,MONTH(DezDom1+10)=12),DezDom1+10,""))</f>
        <v>43809</v>
      </c>
      <c r="U36" s="32">
        <f>IF(DAY(DezDom1)=1,IF(AND(YEAR(DezDom1+4)=AnoCalendário,MONTH(DezDom1+4)=12),DezDom1+4,""),IF(AND(YEAR(DezDom1+11)=AnoCalendário,MONTH(DezDom1+11)=12),DezDom1+11,""))</f>
        <v>43810</v>
      </c>
      <c r="V36" s="32">
        <f>IF(DAY(DezDom1)=1,IF(AND(YEAR(DezDom1+5)=AnoCalendário,MONTH(DezDom1+5)=12),DezDom1+5,""),IF(AND(YEAR(DezDom1+12)=AnoCalendário,MONTH(DezDom1+12)=12),DezDom1+12,""))</f>
        <v>43811</v>
      </c>
      <c r="W36" s="32">
        <f>IF(DAY(DezDom1)=1,IF(AND(YEAR(DezDom1+6)=AnoCalendário,MONTH(DezDom1+6)=12),DezDom1+6,""),IF(AND(YEAR(DezDom1+13)=AnoCalendário,MONTH(DezDom1+13)=12),DezDom1+13,""))</f>
        <v>43812</v>
      </c>
      <c r="X36" s="34">
        <f>IF(DAY(DezDom1)=1,IF(AND(YEAR(DezDom1+7)=AnoCalendário,MONTH(DezDom1+7)=12),DezDom1+7,""),IF(AND(YEAR(DezDom1+14)=AnoCalendário,MONTH(DezDom1+14)=12),DezDom1+14,""))</f>
        <v>43813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43751</v>
      </c>
      <c r="C37" s="32">
        <f>IF(DAY(OutDom1)=1,IF(AND(YEAR(OutDom1+9)=AnoCalendário,MONTH(OutDom1+9)=10),OutDom1+9,""),IF(AND(YEAR(OutDom1+16)=AnoCalendário,MONTH(OutDom1+16)=10),OutDom1+16,""))</f>
        <v>43752</v>
      </c>
      <c r="D37" s="32">
        <f>IF(DAY(OutDom1)=1,IF(AND(YEAR(OutDom1+10)=AnoCalendário,MONTH(OutDom1+10)=10),OutDom1+10,""),IF(AND(YEAR(OutDom1+17)=AnoCalendário,MONTH(OutDom1+17)=10),OutDom1+17,""))</f>
        <v>43753</v>
      </c>
      <c r="E37" s="32">
        <f>IF(DAY(OutDom1)=1,IF(AND(YEAR(OutDom1+11)=AnoCalendário,MONTH(OutDom1+11)=10),OutDom1+11,""),IF(AND(YEAR(OutDom1+18)=AnoCalendário,MONTH(OutDom1+18)=10),OutDom1+18,""))</f>
        <v>43754</v>
      </c>
      <c r="F37" s="32">
        <f>IF(DAY(OutDom1)=1,IF(AND(YEAR(OutDom1+12)=AnoCalendário,MONTH(OutDom1+12)=10),OutDom1+12,""),IF(AND(YEAR(OutDom1+19)=AnoCalendário,MONTH(OutDom1+19)=10),OutDom1+19,""))</f>
        <v>43755</v>
      </c>
      <c r="G37" s="32">
        <f>IF(DAY(OutDom1)=1,IF(AND(YEAR(OutDom1+13)=AnoCalendário,MONTH(OutDom1+13)=10),OutDom1+13,""),IF(AND(YEAR(OutDom1+20)=AnoCalendário,MONTH(OutDom1+20)=10),OutDom1+20,""))</f>
        <v>43756</v>
      </c>
      <c r="H37" s="34">
        <f>IF(DAY(OutDom1)=1,IF(AND(YEAR(OutDom1+14)=AnoCalendário,MONTH(OutDom1+14)=10),OutDom1+14,""),IF(AND(YEAR(OutDom1+21)=AnoCalendário,MONTH(OutDom1+21)=10),OutDom1+21,""))</f>
        <v>43757</v>
      </c>
      <c r="I37" s="28"/>
      <c r="J37" s="33">
        <f>IF(DAY(NovDom1)=1,IF(AND(YEAR(NovDom1+8)=AnoCalendário,MONTH(NovDom1+8)=11),NovDom1+8,""),IF(AND(YEAR(NovDom1+15)=AnoCalendário,MONTH(NovDom1+15)=11),NovDom1+15,""))</f>
        <v>43779</v>
      </c>
      <c r="K37" s="32">
        <f>IF(DAY(NovDom1)=1,IF(AND(YEAR(NovDom1+9)=AnoCalendário,MONTH(NovDom1+9)=11),NovDom1+9,""),IF(AND(YEAR(NovDom1+16)=AnoCalendário,MONTH(NovDom1+16)=11),NovDom1+16,""))</f>
        <v>43780</v>
      </c>
      <c r="L37" s="32">
        <f>IF(DAY(NovDom1)=1,IF(AND(YEAR(NovDom1+10)=AnoCalendário,MONTH(NovDom1+10)=11),NovDom1+10,""),IF(AND(YEAR(NovDom1+17)=AnoCalendário,MONTH(NovDom1+17)=11),NovDom1+17,""))</f>
        <v>43781</v>
      </c>
      <c r="M37" s="32">
        <f>IF(DAY(NovDom1)=1,IF(AND(YEAR(NovDom1+11)=AnoCalendário,MONTH(NovDom1+11)=11),NovDom1+11,""),IF(AND(YEAR(NovDom1+18)=AnoCalendário,MONTH(NovDom1+18)=11),NovDom1+18,""))</f>
        <v>43782</v>
      </c>
      <c r="N37" s="32">
        <f>IF(DAY(NovDom1)=1,IF(AND(YEAR(NovDom1+12)=AnoCalendário,MONTH(NovDom1+12)=11),NovDom1+12,""),IF(AND(YEAR(NovDom1+19)=AnoCalendário,MONTH(NovDom1+19)=11),NovDom1+19,""))</f>
        <v>43783</v>
      </c>
      <c r="O37" s="32">
        <f>IF(DAY(NovDom1)=1,IF(AND(YEAR(NovDom1+13)=AnoCalendário,MONTH(NovDom1+13)=11),NovDom1+13,""),IF(AND(YEAR(NovDom1+20)=AnoCalendário,MONTH(NovDom1+20)=11),NovDom1+20,""))</f>
        <v>43784</v>
      </c>
      <c r="P37" s="34">
        <f>IF(DAY(NovDom1)=1,IF(AND(YEAR(NovDom1+14)=AnoCalendário,MONTH(NovDom1+14)=11),NovDom1+14,""),IF(AND(YEAR(NovDom1+21)=AnoCalendário,MONTH(NovDom1+21)=11),NovDom1+21,""))</f>
        <v>43785</v>
      </c>
      <c r="R37" s="33">
        <f>IF(DAY(DezDom1)=1,IF(AND(YEAR(DezDom1+8)=AnoCalendário,MONTH(DezDom1+8)=12),DezDom1+8,""),IF(AND(YEAR(DezDom1+15)=AnoCalendário,MONTH(DezDom1+15)=12),DezDom1+15,""))</f>
        <v>43814</v>
      </c>
      <c r="S37" s="32">
        <f>IF(DAY(DezDom1)=1,IF(AND(YEAR(DezDom1+9)=AnoCalendário,MONTH(DezDom1+9)=12),DezDom1+9,""),IF(AND(YEAR(DezDom1+16)=AnoCalendário,MONTH(DezDom1+16)=12),DezDom1+16,""))</f>
        <v>43815</v>
      </c>
      <c r="T37" s="32">
        <f>IF(DAY(DezDom1)=1,IF(AND(YEAR(DezDom1+10)=AnoCalendário,MONTH(DezDom1+10)=12),DezDom1+10,""),IF(AND(YEAR(DezDom1+17)=AnoCalendário,MONTH(DezDom1+17)=12),DezDom1+17,""))</f>
        <v>43816</v>
      </c>
      <c r="U37" s="32">
        <f>IF(DAY(DezDom1)=1,IF(AND(YEAR(DezDom1+11)=AnoCalendário,MONTH(DezDom1+11)=12),DezDom1+11,""),IF(AND(YEAR(DezDom1+18)=AnoCalendário,MONTH(DezDom1+18)=12),DezDom1+18,""))</f>
        <v>43817</v>
      </c>
      <c r="V37" s="32">
        <f>IF(DAY(DezDom1)=1,IF(AND(YEAR(DezDom1+12)=AnoCalendário,MONTH(DezDom1+12)=12),DezDom1+12,""),IF(AND(YEAR(DezDom1+19)=AnoCalendário,MONTH(DezDom1+19)=12),DezDom1+19,""))</f>
        <v>43818</v>
      </c>
      <c r="W37" s="32">
        <f>IF(DAY(DezDom1)=1,IF(AND(YEAR(DezDom1+13)=AnoCalendário,MONTH(DezDom1+13)=12),DezDom1+13,""),IF(AND(YEAR(DezDom1+20)=AnoCalendário,MONTH(DezDom1+20)=12),DezDom1+20,""))</f>
        <v>43819</v>
      </c>
      <c r="X37" s="34">
        <f>IF(DAY(DezDom1)=1,IF(AND(YEAR(DezDom1+14)=AnoCalendário,MONTH(DezDom1+14)=12),DezDom1+14,""),IF(AND(YEAR(DezDom1+21)=AnoCalendário,MONTH(DezDom1+21)=12),DezDom1+21,""))</f>
        <v>43820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43758</v>
      </c>
      <c r="C38" s="32">
        <f>IF(DAY(OutDom1)=1,IF(AND(YEAR(OutDom1+16)=AnoCalendário,MONTH(OutDom1+16)=10),OutDom1+16,""),IF(AND(YEAR(OutDom1+23)=AnoCalendário,MONTH(OutDom1+23)=10),OutDom1+23,""))</f>
        <v>43759</v>
      </c>
      <c r="D38" s="32">
        <f>IF(DAY(OutDom1)=1,IF(AND(YEAR(OutDom1+17)=AnoCalendário,MONTH(OutDom1+17)=10),OutDom1+17,""),IF(AND(YEAR(OutDom1+24)=AnoCalendário,MONTH(OutDom1+24)=10),OutDom1+24,""))</f>
        <v>43760</v>
      </c>
      <c r="E38" s="32">
        <f>IF(DAY(OutDom1)=1,IF(AND(YEAR(OutDom1+18)=AnoCalendário,MONTH(OutDom1+18)=10),OutDom1+18,""),IF(AND(YEAR(OutDom1+25)=AnoCalendário,MONTH(OutDom1+25)=10),OutDom1+25,""))</f>
        <v>43761</v>
      </c>
      <c r="F38" s="32">
        <f>IF(DAY(OutDom1)=1,IF(AND(YEAR(OutDom1+19)=AnoCalendário,MONTH(OutDom1+19)=10),OutDom1+19,""),IF(AND(YEAR(OutDom1+26)=AnoCalendário,MONTH(OutDom1+26)=10),OutDom1+26,""))</f>
        <v>43762</v>
      </c>
      <c r="G38" s="32">
        <f>IF(DAY(OutDom1)=1,IF(AND(YEAR(OutDom1+20)=AnoCalendário,MONTH(OutDom1+20)=10),OutDom1+20,""),IF(AND(YEAR(OutDom1+27)=AnoCalendário,MONTH(OutDom1+27)=10),OutDom1+27,""))</f>
        <v>43763</v>
      </c>
      <c r="H38" s="34">
        <f>IF(DAY(OutDom1)=1,IF(AND(YEAR(OutDom1+21)=AnoCalendário,MONTH(OutDom1+21)=10),OutDom1+21,""),IF(AND(YEAR(OutDom1+28)=AnoCalendário,MONTH(OutDom1+28)=10),OutDom1+28,""))</f>
        <v>43764</v>
      </c>
      <c r="I38" s="28"/>
      <c r="J38" s="33">
        <f>IF(DAY(NovDom1)=1,IF(AND(YEAR(NovDom1+15)=AnoCalendário,MONTH(NovDom1+15)=11),NovDom1+15,""),IF(AND(YEAR(NovDom1+22)=AnoCalendário,MONTH(NovDom1+22)=11),NovDom1+22,""))</f>
        <v>43786</v>
      </c>
      <c r="K38" s="32">
        <f>IF(DAY(NovDom1)=1,IF(AND(YEAR(NovDom1+16)=AnoCalendário,MONTH(NovDom1+16)=11),NovDom1+16,""),IF(AND(YEAR(NovDom1+23)=AnoCalendário,MONTH(NovDom1+23)=11),NovDom1+23,""))</f>
        <v>43787</v>
      </c>
      <c r="L38" s="32">
        <f>IF(DAY(NovDom1)=1,IF(AND(YEAR(NovDom1+17)=AnoCalendário,MONTH(NovDom1+17)=11),NovDom1+17,""),IF(AND(YEAR(NovDom1+24)=AnoCalendário,MONTH(NovDom1+24)=11),NovDom1+24,""))</f>
        <v>43788</v>
      </c>
      <c r="M38" s="32">
        <f>IF(DAY(NovDom1)=1,IF(AND(YEAR(NovDom1+18)=AnoCalendário,MONTH(NovDom1+18)=11),NovDom1+18,""),IF(AND(YEAR(NovDom1+25)=AnoCalendário,MONTH(NovDom1+25)=11),NovDom1+25,""))</f>
        <v>43789</v>
      </c>
      <c r="N38" s="32">
        <f>IF(DAY(NovDom1)=1,IF(AND(YEAR(NovDom1+19)=AnoCalendário,MONTH(NovDom1+19)=11),NovDom1+19,""),IF(AND(YEAR(NovDom1+26)=AnoCalendário,MONTH(NovDom1+26)=11),NovDom1+26,""))</f>
        <v>43790</v>
      </c>
      <c r="O38" s="32">
        <f>IF(DAY(NovDom1)=1,IF(AND(YEAR(NovDom1+20)=AnoCalendário,MONTH(NovDom1+20)=11),NovDom1+20,""),IF(AND(YEAR(NovDom1+27)=AnoCalendário,MONTH(NovDom1+27)=11),NovDom1+27,""))</f>
        <v>43791</v>
      </c>
      <c r="P38" s="34">
        <f>IF(DAY(NovDom1)=1,IF(AND(YEAR(NovDom1+21)=AnoCalendário,MONTH(NovDom1+21)=11),NovDom1+21,""),IF(AND(YEAR(NovDom1+28)=AnoCalendário,MONTH(NovDom1+28)=11),NovDom1+28,""))</f>
        <v>43792</v>
      </c>
      <c r="R38" s="33">
        <f>IF(DAY(DezDom1)=1,IF(AND(YEAR(DezDom1+15)=AnoCalendário,MONTH(DezDom1+15)=12),DezDom1+15,""),IF(AND(YEAR(DezDom1+22)=AnoCalendário,MONTH(DezDom1+22)=12),DezDom1+22,""))</f>
        <v>43821</v>
      </c>
      <c r="S38" s="32">
        <f>IF(DAY(DezDom1)=1,IF(AND(YEAR(DezDom1+16)=AnoCalendário,MONTH(DezDom1+16)=12),DezDom1+16,""),IF(AND(YEAR(DezDom1+23)=AnoCalendário,MONTH(DezDom1+23)=12),DezDom1+23,""))</f>
        <v>43822</v>
      </c>
      <c r="T38" s="32">
        <f>IF(DAY(DezDom1)=1,IF(AND(YEAR(DezDom1+17)=AnoCalendário,MONTH(DezDom1+17)=12),DezDom1+17,""),IF(AND(YEAR(DezDom1+24)=AnoCalendário,MONTH(DezDom1+24)=12),DezDom1+24,""))</f>
        <v>43823</v>
      </c>
      <c r="U38" s="32">
        <f>IF(DAY(DezDom1)=1,IF(AND(YEAR(DezDom1+18)=AnoCalendário,MONTH(DezDom1+18)=12),DezDom1+18,""),IF(AND(YEAR(DezDom1+25)=AnoCalendário,MONTH(DezDom1+25)=12),DezDom1+25,""))</f>
        <v>43824</v>
      </c>
      <c r="V38" s="32">
        <f>IF(DAY(DezDom1)=1,IF(AND(YEAR(DezDom1+19)=AnoCalendário,MONTH(DezDom1+19)=12),DezDom1+19,""),IF(AND(YEAR(DezDom1+26)=AnoCalendário,MONTH(DezDom1+26)=12),DezDom1+26,""))</f>
        <v>43825</v>
      </c>
      <c r="W38" s="32">
        <f>IF(DAY(DezDom1)=1,IF(AND(YEAR(DezDom1+20)=AnoCalendário,MONTH(DezDom1+20)=12),DezDom1+20,""),IF(AND(YEAR(DezDom1+27)=AnoCalendário,MONTH(DezDom1+27)=12),DezDom1+27,""))</f>
        <v>43826</v>
      </c>
      <c r="X38" s="34">
        <f>IF(DAY(DezDom1)=1,IF(AND(YEAR(DezDom1+21)=AnoCalendário,MONTH(DezDom1+21)=12),DezDom1+21,""),IF(AND(YEAR(DezDom1+28)=AnoCalendário,MONTH(DezDom1+28)=12),DezDom1+28,""))</f>
        <v>43827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43765</v>
      </c>
      <c r="C39" s="32">
        <f>IF(DAY(OutDom1)=1,IF(AND(YEAR(OutDom1+23)=AnoCalendário,MONTH(OutDom1+23)=10),OutDom1+23,""),IF(AND(YEAR(OutDom1+30)=AnoCalendário,MONTH(OutDom1+30)=10),OutDom1+30,""))</f>
        <v>43766</v>
      </c>
      <c r="D39" s="32">
        <f>IF(DAY(OutDom1)=1,IF(AND(YEAR(OutDom1+24)=AnoCalendário,MONTH(OutDom1+24)=10),OutDom1+24,""),IF(AND(YEAR(OutDom1+31)=AnoCalendário,MONTH(OutDom1+31)=10),OutDom1+31,""))</f>
        <v>43767</v>
      </c>
      <c r="E39" s="32">
        <f>IF(DAY(OutDom1)=1,IF(AND(YEAR(OutDom1+25)=AnoCalendário,MONTH(OutDom1+25)=10),OutDom1+25,""),IF(AND(YEAR(OutDom1+32)=AnoCalendário,MONTH(OutDom1+32)=10),OutDom1+32,""))</f>
        <v>43768</v>
      </c>
      <c r="F39" s="32">
        <f>IF(DAY(OutDom1)=1,IF(AND(YEAR(OutDom1+26)=AnoCalendário,MONTH(OutDom1+26)=10),OutDom1+26,""),IF(AND(YEAR(OutDom1+33)=AnoCalendário,MONTH(OutDom1+33)=10),OutDom1+33,""))</f>
        <v>43769</v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43793</v>
      </c>
      <c r="K39" s="32">
        <f>IF(DAY(NovDom1)=1,IF(AND(YEAR(NovDom1+23)=AnoCalendário,MONTH(NovDom1+23)=11),NovDom1+23,""),IF(AND(YEAR(NovDom1+30)=AnoCalendário,MONTH(NovDom1+30)=11),NovDom1+30,""))</f>
        <v>43794</v>
      </c>
      <c r="L39" s="32">
        <f>IF(DAY(NovDom1)=1,IF(AND(YEAR(NovDom1+24)=AnoCalendário,MONTH(NovDom1+24)=11),NovDom1+24,""),IF(AND(YEAR(NovDom1+31)=AnoCalendário,MONTH(NovDom1+31)=11),NovDom1+31,""))</f>
        <v>43795</v>
      </c>
      <c r="M39" s="32">
        <f>IF(DAY(NovDom1)=1,IF(AND(YEAR(NovDom1+25)=AnoCalendário,MONTH(NovDom1+25)=11),NovDom1+25,""),IF(AND(YEAR(NovDom1+32)=AnoCalendário,MONTH(NovDom1+32)=11),NovDom1+32,""))</f>
        <v>43796</v>
      </c>
      <c r="N39" s="32">
        <f>IF(DAY(NovDom1)=1,IF(AND(YEAR(NovDom1+26)=AnoCalendário,MONTH(NovDom1+26)=11),NovDom1+26,""),IF(AND(YEAR(NovDom1+33)=AnoCalendário,MONTH(NovDom1+33)=11),NovDom1+33,""))</f>
        <v>43797</v>
      </c>
      <c r="O39" s="32">
        <f>IF(DAY(NovDom1)=1,IF(AND(YEAR(NovDom1+27)=AnoCalendário,MONTH(NovDom1+27)=11),NovDom1+27,""),IF(AND(YEAR(NovDom1+34)=AnoCalendário,MONTH(NovDom1+34)=11),NovDom1+34,""))</f>
        <v>43798</v>
      </c>
      <c r="P39" s="34">
        <f>IF(DAY(NovDom1)=1,IF(AND(YEAR(NovDom1+28)=AnoCalendário,MONTH(NovDom1+28)=11),NovDom1+28,""),IF(AND(YEAR(NovDom1+35)=AnoCalendário,MONTH(NovDom1+35)=11),NovDom1+35,""))</f>
        <v>43799</v>
      </c>
      <c r="R39" s="33">
        <f>IF(DAY(DezDom1)=1,IF(AND(YEAR(DezDom1+22)=AnoCalendário,MONTH(DezDom1+22)=12),DezDom1+22,""),IF(AND(YEAR(DezDom1+29)=AnoCalendário,MONTH(DezDom1+29)=12),DezDom1+29,""))</f>
        <v>43828</v>
      </c>
      <c r="S39" s="32">
        <f>IF(DAY(DezDom1)=1,IF(AND(YEAR(DezDom1+23)=AnoCalendário,MONTH(DezDom1+23)=12),DezDom1+23,""),IF(AND(YEAR(DezDom1+30)=AnoCalendário,MONTH(DezDom1+30)=12),DezDom1+30,""))</f>
        <v>43829</v>
      </c>
      <c r="T39" s="32">
        <f>IF(DAY(DezDom1)=1,IF(AND(YEAR(DezDom1+24)=AnoCalendário,MONTH(DezDom1+24)=12),DezDom1+24,""),IF(AND(YEAR(DezDom1+31)=AnoCalendário,MONTH(DezDom1+31)=12),DezDom1+31,""))</f>
        <v>43830</v>
      </c>
      <c r="U39" s="32" t="str">
        <f>IF(DAY(DezDom1)=1,IF(AND(YEAR(DezDom1+25)=AnoCalendário,MONTH(DezDom1+25)=12),DezDom1+25,""),IF(AND(YEAR(DezDom1+32)=AnoCalendário,MONTH(DezDom1+32)=12),DezDom1+32,""))</f>
        <v/>
      </c>
      <c r="V39" s="32" t="str">
        <f>IF(DAY(DezDom1)=1,IF(AND(YEAR(DezDom1+26)=AnoCalendário,MONTH(DezDom1+26)=12),DezDom1+26,""),IF(AND(YEAR(DezDom1+33)=AnoCalendário,MONTH(DezDom1+33)=12),DezDom1+33,""))</f>
        <v/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489" priority="1">
      <formula>LEN(TRIM(B8))&gt;0</formula>
    </cfRule>
  </conditionalFormatting>
  <conditionalFormatting sqref="J8:P13">
    <cfRule type="notContainsBlanks" dxfId="1488" priority="2">
      <formula>LEN(TRIM(J8))&gt;0</formula>
    </cfRule>
  </conditionalFormatting>
  <conditionalFormatting sqref="R8:X13">
    <cfRule type="notContainsBlanks" dxfId="1487" priority="3">
      <formula>LEN(TRIM(R8))&gt;0</formula>
    </cfRule>
  </conditionalFormatting>
  <conditionalFormatting sqref="B17:H22">
    <cfRule type="notContainsBlanks" dxfId="1486" priority="4">
      <formula>LEN(TRIM(B17))&gt;0</formula>
    </cfRule>
  </conditionalFormatting>
  <conditionalFormatting sqref="J17:P22">
    <cfRule type="notContainsBlanks" dxfId="1485" priority="5">
      <formula>LEN(TRIM(J17))&gt;0</formula>
    </cfRule>
  </conditionalFormatting>
  <conditionalFormatting sqref="R17:X22">
    <cfRule type="notContainsBlanks" dxfId="1484" priority="6">
      <formula>LEN(TRIM(R17))&gt;0</formula>
    </cfRule>
  </conditionalFormatting>
  <conditionalFormatting sqref="R35:X40">
    <cfRule type="notContainsBlanks" dxfId="1483" priority="12">
      <formula>LEN(TRIM(R35))&gt;0</formula>
    </cfRule>
  </conditionalFormatting>
  <conditionalFormatting sqref="B26:H31">
    <cfRule type="notContainsBlanks" dxfId="1482" priority="7">
      <formula>LEN(TRIM(B26))&gt;0</formula>
    </cfRule>
  </conditionalFormatting>
  <conditionalFormatting sqref="J26:P31">
    <cfRule type="notContainsBlanks" dxfId="1481" priority="8">
      <formula>LEN(TRIM(J26))&gt;0</formula>
    </cfRule>
  </conditionalFormatting>
  <conditionalFormatting sqref="R26:X31">
    <cfRule type="notContainsBlanks" dxfId="1480" priority="9">
      <formula>LEN(TRIM(R26))&gt;0</formula>
    </cfRule>
  </conditionalFormatting>
  <conditionalFormatting sqref="B35:H40">
    <cfRule type="notContainsBlanks" dxfId="1479" priority="10">
      <formula>LEN(TRIM(B35))&gt;0</formula>
    </cfRule>
  </conditionalFormatting>
  <conditionalFormatting sqref="J35:P40">
    <cfRule type="notContainsBlanks" dxfId="1478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2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2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wsTCalendar4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2020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>
        <f>IF(DAY(JanDom1)=1,"",IF(AND(YEAR(JanDom1+4)=AnoCalendário,MONTH(JanDom1+4)=1),JanDom1+4,""))</f>
        <v>43831</v>
      </c>
      <c r="F8" s="32">
        <f>IF(DAY(JanDom1)=1,"",IF(AND(YEAR(JanDom1+5)=AnoCalendário,MONTH(JanDom1+5)=1),JanDom1+5,""))</f>
        <v>43832</v>
      </c>
      <c r="G8" s="32">
        <f>IF(DAY(JanDom1)=1,"",IF(AND(YEAR(JanDom1+6)=AnoCalendário,MONTH(JanDom1+6)=1),JanDom1+6,""))</f>
        <v>43833</v>
      </c>
      <c r="H8" s="32">
        <f>IF(DAY(JanDom1)=1,IF(AND(YEAR(JanDom1)=AnoCalendário,MONTH(JanDom1)=1),JanDom1,""),IF(AND(YEAR(JanDom1+7)=AnoCalendário,MONTH(JanDom1+7)=1),JanDom1+7,""))</f>
        <v>43834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 t="str">
        <f>IF(DAY(FevDom1)=1,"",IF(AND(YEAR(FevDom1+5)=AnoCalendário,MONTH(FevDom1+5)=2),FevDom1+5,""))</f>
        <v/>
      </c>
      <c r="O8" s="32" t="str">
        <f>IF(DAY(FevDom1)=1,"",IF(AND(YEAR(FevDom1+6)=AnoCalendário,MONTH(FevDom1+6)=2),FevDom1+6,""))</f>
        <v/>
      </c>
      <c r="P8" s="32">
        <f>IF(DAY(FevDom1)=1,IF(AND(YEAR(FevDom1)=AnoCalendário,MONTH(FevDom1)=2),FevDom1,""),IF(AND(YEAR(FevDom1+7)=AnoCalendário,MONTH(FevDom1+7)=2),FevDom1+7,""))</f>
        <v>43862</v>
      </c>
      <c r="Q8" s="28"/>
      <c r="R8" s="32">
        <f>IF(DAY(MarDom1)=1,"",IF(AND(YEAR(MarDom1+1)=AnoCalendário,MONTH(MarDom1+1)=3),MarDom1+1,""))</f>
        <v>43891</v>
      </c>
      <c r="S8" s="32">
        <f>IF(DAY(MarDom1)=1,"",IF(AND(YEAR(MarDom1+2)=AnoCalendário,MONTH(MarDom1+2)=3),MarDom1+2,""))</f>
        <v>43892</v>
      </c>
      <c r="T8" s="32">
        <f>IF(DAY(MarDom1)=1,"",IF(AND(YEAR(MarDom1+3)=AnoCalendário,MONTH(MarDom1+3)=3),MarDom1+3,""))</f>
        <v>43893</v>
      </c>
      <c r="U8" s="32">
        <f>IF(DAY(MarDom1)=1,"",IF(AND(YEAR(MarDom1+4)=AnoCalendário,MONTH(MarDom1+4)=3),MarDom1+4,""))</f>
        <v>43894</v>
      </c>
      <c r="V8" s="32">
        <f>IF(DAY(MarDom1)=1,"",IF(AND(YEAR(MarDom1+5)=AnoCalendário,MONTH(MarDom1+5)=3),MarDom1+5,""))</f>
        <v>43895</v>
      </c>
      <c r="W8" s="32">
        <f>IF(DAY(MarDom1)=1,"",IF(AND(YEAR(MarDom1+6)=AnoCalendário,MONTH(MarDom1+6)=3),MarDom1+6,""))</f>
        <v>43896</v>
      </c>
      <c r="X8" s="32">
        <f>IF(DAY(MarDom1)=1,IF(AND(YEAR(MarDom1)=AnoCalendário,MONTH(MarDom1)=3),MarDom1,""),IF(AND(YEAR(MarDom1+7)=AnoCalendário,MONTH(MarDom1+7)=3),MarDom1+7,""))</f>
        <v>43897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43835</v>
      </c>
      <c r="C9" s="32">
        <f>IF(DAY(JanDom1)=1,IF(AND(YEAR(JanDom1+2)=AnoCalendário,MONTH(JanDom1+2)=1),JanDom1+2,""),IF(AND(YEAR(JanDom1+9)=AnoCalendário,MONTH(JanDom1+9)=1),JanDom1+9,""))</f>
        <v>43836</v>
      </c>
      <c r="D9" s="32">
        <f>IF(DAY(JanDom1)=1,IF(AND(YEAR(JanDom1+3)=AnoCalendário,MONTH(JanDom1+3)=1),JanDom1+3,""),IF(AND(YEAR(JanDom1+10)=AnoCalendário,MONTH(JanDom1+10)=1),JanDom1+10,""))</f>
        <v>43837</v>
      </c>
      <c r="E9" s="32">
        <f>IF(DAY(JanDom1)=1,IF(AND(YEAR(JanDom1+4)=AnoCalendário,MONTH(JanDom1+4)=1),JanDom1+4,""),IF(AND(YEAR(JanDom1+11)=AnoCalendário,MONTH(JanDom1+11)=1),JanDom1+11,""))</f>
        <v>43838</v>
      </c>
      <c r="F9" s="32">
        <f>IF(DAY(JanDom1)=1,IF(AND(YEAR(JanDom1+5)=AnoCalendário,MONTH(JanDom1+5)=1),JanDom1+5,""),IF(AND(YEAR(JanDom1+12)=AnoCalendário,MONTH(JanDom1+12)=1),JanDom1+12,""))</f>
        <v>43839</v>
      </c>
      <c r="G9" s="32">
        <f>IF(DAY(JanDom1)=1,IF(AND(YEAR(JanDom1+6)=AnoCalendário,MONTH(JanDom1+6)=1),JanDom1+6,""),IF(AND(YEAR(JanDom1+13)=AnoCalendário,MONTH(JanDom1+13)=1),JanDom1+13,""))</f>
        <v>43840</v>
      </c>
      <c r="H9" s="32">
        <f>IF(DAY(JanDom1)=1,IF(AND(YEAR(JanDom1+7)=AnoCalendário,MONTH(JanDom1+7)=1),JanDom1+7,""),IF(AND(YEAR(JanDom1+14)=AnoCalendário,MONTH(JanDom1+14)=1),JanDom1+14,""))</f>
        <v>43841</v>
      </c>
      <c r="I9" s="28"/>
      <c r="J9" s="32">
        <f>IF(DAY(FevDom1)=1,IF(AND(YEAR(FevDom1+1)=AnoCalendário,MONTH(FevDom1+1)=2),FevDom1+1,""),IF(AND(YEAR(FevDom1+8)=AnoCalendário,MONTH(FevDom1+8)=2),FevDom1+8,""))</f>
        <v>43863</v>
      </c>
      <c r="K9" s="32">
        <f>IF(DAY(FevDom1)=1,IF(AND(YEAR(FevDom1+2)=AnoCalendário,MONTH(FevDom1+2)=2),FevDom1+2,""),IF(AND(YEAR(FevDom1+9)=AnoCalendário,MONTH(FevDom1+9)=2),FevDom1+9,""))</f>
        <v>43864</v>
      </c>
      <c r="L9" s="32">
        <f>IF(DAY(FevDom1)=1,IF(AND(YEAR(FevDom1+3)=AnoCalendário,MONTH(FevDom1+3)=2),FevDom1+3,""),IF(AND(YEAR(FevDom1+10)=AnoCalendário,MONTH(FevDom1+10)=2),FevDom1+10,""))</f>
        <v>43865</v>
      </c>
      <c r="M9" s="32">
        <f>IF(DAY(FevDom1)=1,IF(AND(YEAR(FevDom1+4)=AnoCalendário,MONTH(FevDom1+4)=2),FevDom1+4,""),IF(AND(YEAR(FevDom1+11)=AnoCalendário,MONTH(FevDom1+11)=2),FevDom1+11,""))</f>
        <v>43866</v>
      </c>
      <c r="N9" s="32">
        <f>IF(DAY(FevDom1)=1,IF(AND(YEAR(FevDom1+5)=AnoCalendário,MONTH(FevDom1+5)=2),FevDom1+5,""),IF(AND(YEAR(FevDom1+12)=AnoCalendário,MONTH(FevDom1+12)=2),FevDom1+12,""))</f>
        <v>43867</v>
      </c>
      <c r="O9" s="32">
        <f>IF(DAY(FevDom1)=1,IF(AND(YEAR(FevDom1+6)=AnoCalendário,MONTH(FevDom1+6)=2),FevDom1+6,""),IF(AND(YEAR(FevDom1+13)=AnoCalendário,MONTH(FevDom1+13)=2),FevDom1+13,""))</f>
        <v>43868</v>
      </c>
      <c r="P9" s="32">
        <f>IF(DAY(FevDom1)=1,IF(AND(YEAR(FevDom1+7)=AnoCalendário,MONTH(FevDom1+7)=2),FevDom1+7,""),IF(AND(YEAR(FevDom1+14)=AnoCalendário,MONTH(FevDom1+14)=2),FevDom1+14,""))</f>
        <v>43869</v>
      </c>
      <c r="Q9" s="28"/>
      <c r="R9" s="32">
        <f>IF(DAY(MarDom1)=1,IF(AND(YEAR(MarDom1+1)=AnoCalendário,MONTH(MarDom1+1)=3),MarDom1+1,""),IF(AND(YEAR(MarDom1+8)=AnoCalendário,MONTH(MarDom1+8)=3),MarDom1+8,""))</f>
        <v>43898</v>
      </c>
      <c r="S9" s="32">
        <f>IF(DAY(MarDom1)=1,IF(AND(YEAR(MarDom1+2)=AnoCalendário,MONTH(MarDom1+2)=3),MarDom1+2,""),IF(AND(YEAR(MarDom1+9)=AnoCalendário,MONTH(MarDom1+9)=3),MarDom1+9,""))</f>
        <v>43899</v>
      </c>
      <c r="T9" s="32">
        <f>IF(DAY(MarDom1)=1,IF(AND(YEAR(MarDom1+3)=AnoCalendário,MONTH(MarDom1+3)=3),MarDom1+3,""),IF(AND(YEAR(MarDom1+10)=AnoCalendário,MONTH(MarDom1+10)=3),MarDom1+10,""))</f>
        <v>43900</v>
      </c>
      <c r="U9" s="32">
        <f>IF(DAY(MarDom1)=1,IF(AND(YEAR(MarDom1+4)=AnoCalendário,MONTH(MarDom1+4)=3),MarDom1+4,""),IF(AND(YEAR(MarDom1+11)=AnoCalendário,MONTH(MarDom1+11)=3),MarDom1+11,""))</f>
        <v>43901</v>
      </c>
      <c r="V9" s="32">
        <f>IF(DAY(MarDom1)=1,IF(AND(YEAR(MarDom1+5)=AnoCalendário,MONTH(MarDom1+5)=3),MarDom1+5,""),IF(AND(YEAR(MarDom1+12)=AnoCalendário,MONTH(MarDom1+12)=3),MarDom1+12,""))</f>
        <v>43902</v>
      </c>
      <c r="W9" s="32">
        <f>IF(DAY(MarDom1)=1,IF(AND(YEAR(MarDom1+6)=AnoCalendário,MONTH(MarDom1+6)=3),MarDom1+6,""),IF(AND(YEAR(MarDom1+13)=AnoCalendário,MONTH(MarDom1+13)=3),MarDom1+13,""))</f>
        <v>43903</v>
      </c>
      <c r="X9" s="32">
        <f>IF(DAY(MarDom1)=1,IF(AND(YEAR(MarDom1+7)=AnoCalendário,MONTH(MarDom1+7)=3),MarDom1+7,""),IF(AND(YEAR(MarDom1+14)=AnoCalendário,MONTH(MarDom1+14)=3),MarDom1+14,""))</f>
        <v>43904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43842</v>
      </c>
      <c r="C10" s="32">
        <f>IF(DAY(JanDom1)=1,IF(AND(YEAR(JanDom1+9)=AnoCalendário,MONTH(JanDom1+9)=1),JanDom1+9,""),IF(AND(YEAR(JanDom1+16)=AnoCalendário,MONTH(JanDom1+16)=1),JanDom1+16,""))</f>
        <v>43843</v>
      </c>
      <c r="D10" s="32">
        <f>IF(DAY(JanDom1)=1,IF(AND(YEAR(JanDom1+10)=AnoCalendário,MONTH(JanDom1+10)=1),JanDom1+10,""),IF(AND(YEAR(JanDom1+17)=AnoCalendário,MONTH(JanDom1+17)=1),JanDom1+17,""))</f>
        <v>43844</v>
      </c>
      <c r="E10" s="32">
        <f>IF(DAY(JanDom1)=1,IF(AND(YEAR(JanDom1+11)=AnoCalendário,MONTH(JanDom1+11)=1),JanDom1+11,""),IF(AND(YEAR(JanDom1+18)=AnoCalendário,MONTH(JanDom1+18)=1),JanDom1+18,""))</f>
        <v>43845</v>
      </c>
      <c r="F10" s="32">
        <f>IF(DAY(JanDom1)=1,IF(AND(YEAR(JanDom1+12)=AnoCalendário,MONTH(JanDom1+12)=1),JanDom1+12,""),IF(AND(YEAR(JanDom1+19)=AnoCalendário,MONTH(JanDom1+19)=1),JanDom1+19,""))</f>
        <v>43846</v>
      </c>
      <c r="G10" s="32">
        <f>IF(DAY(JanDom1)=1,IF(AND(YEAR(JanDom1+13)=AnoCalendário,MONTH(JanDom1+13)=1),JanDom1+13,""),IF(AND(YEAR(JanDom1+20)=AnoCalendário,MONTH(JanDom1+20)=1),JanDom1+20,""))</f>
        <v>43847</v>
      </c>
      <c r="H10" s="32">
        <f>IF(DAY(JanDom1)=1,IF(AND(YEAR(JanDom1+14)=AnoCalendário,MONTH(JanDom1+14)=1),JanDom1+14,""),IF(AND(YEAR(JanDom1+21)=AnoCalendário,MONTH(JanDom1+21)=1),JanDom1+21,""))</f>
        <v>43848</v>
      </c>
      <c r="I10" s="28"/>
      <c r="J10" s="32">
        <f>IF(DAY(FevDom1)=1,IF(AND(YEAR(FevDom1+8)=AnoCalendário,MONTH(FevDom1+8)=2),FevDom1+8,""),IF(AND(YEAR(FevDom1+15)=AnoCalendário,MONTH(FevDom1+15)=2),FevDom1+15,""))</f>
        <v>43870</v>
      </c>
      <c r="K10" s="32">
        <f>IF(DAY(FevDom1)=1,IF(AND(YEAR(FevDom1+9)=AnoCalendário,MONTH(FevDom1+9)=2),FevDom1+9,""),IF(AND(YEAR(FevDom1+16)=AnoCalendário,MONTH(FevDom1+16)=2),FevDom1+16,""))</f>
        <v>43871</v>
      </c>
      <c r="L10" s="32">
        <f>IF(DAY(FevDom1)=1,IF(AND(YEAR(FevDom1+10)=AnoCalendário,MONTH(FevDom1+10)=2),FevDom1+10,""),IF(AND(YEAR(FevDom1+17)=AnoCalendário,MONTH(FevDom1+17)=2),FevDom1+17,""))</f>
        <v>43872</v>
      </c>
      <c r="M10" s="32">
        <f>IF(DAY(FevDom1)=1,IF(AND(YEAR(FevDom1+11)=AnoCalendário,MONTH(FevDom1+11)=2),FevDom1+11,""),IF(AND(YEAR(FevDom1+18)=AnoCalendário,MONTH(FevDom1+18)=2),FevDom1+18,""))</f>
        <v>43873</v>
      </c>
      <c r="N10" s="32">
        <f>IF(DAY(FevDom1)=1,IF(AND(YEAR(FevDom1+12)=AnoCalendário,MONTH(FevDom1+12)=2),FevDom1+12,""),IF(AND(YEAR(FevDom1+19)=AnoCalendário,MONTH(FevDom1+19)=2),FevDom1+19,""))</f>
        <v>43874</v>
      </c>
      <c r="O10" s="32">
        <f>IF(DAY(FevDom1)=1,IF(AND(YEAR(FevDom1+13)=AnoCalendário,MONTH(FevDom1+13)=2),FevDom1+13,""),IF(AND(YEAR(FevDom1+20)=AnoCalendário,MONTH(FevDom1+20)=2),FevDom1+20,""))</f>
        <v>43875</v>
      </c>
      <c r="P10" s="32">
        <f>IF(DAY(FevDom1)=1,IF(AND(YEAR(FevDom1+14)=AnoCalendário,MONTH(FevDom1+14)=2),FevDom1+14,""),IF(AND(YEAR(FevDom1+21)=AnoCalendário,MONTH(FevDom1+21)=2),FevDom1+21,""))</f>
        <v>43876</v>
      </c>
      <c r="Q10" s="28"/>
      <c r="R10" s="32">
        <f>IF(DAY(MarDom1)=1,IF(AND(YEAR(MarDom1+8)=AnoCalendário,MONTH(MarDom1+8)=3),MarDom1+8,""),IF(AND(YEAR(MarDom1+15)=AnoCalendário,MONTH(MarDom1+15)=3),MarDom1+15,""))</f>
        <v>43905</v>
      </c>
      <c r="S10" s="32">
        <f>IF(DAY(MarDom1)=1,IF(AND(YEAR(MarDom1+9)=AnoCalendário,MONTH(MarDom1+9)=3),MarDom1+9,""),IF(AND(YEAR(MarDom1+16)=AnoCalendário,MONTH(MarDom1+16)=3),MarDom1+16,""))</f>
        <v>43906</v>
      </c>
      <c r="T10" s="32">
        <f>IF(DAY(MarDom1)=1,IF(AND(YEAR(MarDom1+10)=AnoCalendário,MONTH(MarDom1+10)=3),MarDom1+10,""),IF(AND(YEAR(MarDom1+17)=AnoCalendário,MONTH(MarDom1+17)=3),MarDom1+17,""))</f>
        <v>43907</v>
      </c>
      <c r="U10" s="32">
        <f>IF(DAY(MarDom1)=1,IF(AND(YEAR(MarDom1+11)=AnoCalendário,MONTH(MarDom1+11)=3),MarDom1+11,""),IF(AND(YEAR(MarDom1+18)=AnoCalendário,MONTH(MarDom1+18)=3),MarDom1+18,""))</f>
        <v>43908</v>
      </c>
      <c r="V10" s="32">
        <f>IF(DAY(MarDom1)=1,IF(AND(YEAR(MarDom1+12)=AnoCalendário,MONTH(MarDom1+12)=3),MarDom1+12,""),IF(AND(YEAR(MarDom1+19)=AnoCalendário,MONTH(MarDom1+19)=3),MarDom1+19,""))</f>
        <v>43909</v>
      </c>
      <c r="W10" s="32">
        <f>IF(DAY(MarDom1)=1,IF(AND(YEAR(MarDom1+13)=AnoCalendário,MONTH(MarDom1+13)=3),MarDom1+13,""),IF(AND(YEAR(MarDom1+20)=AnoCalendário,MONTH(MarDom1+20)=3),MarDom1+20,""))</f>
        <v>43910</v>
      </c>
      <c r="X10" s="32">
        <f>IF(DAY(MarDom1)=1,IF(AND(YEAR(MarDom1+14)=AnoCalendário,MONTH(MarDom1+14)=3),MarDom1+14,""),IF(AND(YEAR(MarDom1+21)=AnoCalendário,MONTH(MarDom1+21)=3),MarDom1+21,""))</f>
        <v>43911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43849</v>
      </c>
      <c r="C11" s="32">
        <f>IF(DAY(JanDom1)=1,IF(AND(YEAR(JanDom1+16)=AnoCalendário,MONTH(JanDom1+16)=1),JanDom1+16,""),IF(AND(YEAR(JanDom1+23)=AnoCalendário,MONTH(JanDom1+23)=1),JanDom1+23,""))</f>
        <v>43850</v>
      </c>
      <c r="D11" s="32">
        <f>IF(DAY(JanDom1)=1,IF(AND(YEAR(JanDom1+17)=AnoCalendário,MONTH(JanDom1+17)=1),JanDom1+17,""),IF(AND(YEAR(JanDom1+24)=AnoCalendário,MONTH(JanDom1+24)=1),JanDom1+24,""))</f>
        <v>43851</v>
      </c>
      <c r="E11" s="32">
        <f>IF(DAY(JanDom1)=1,IF(AND(YEAR(JanDom1+18)=AnoCalendário,MONTH(JanDom1+18)=1),JanDom1+18,""),IF(AND(YEAR(JanDom1+25)=AnoCalendário,MONTH(JanDom1+25)=1),JanDom1+25,""))</f>
        <v>43852</v>
      </c>
      <c r="F11" s="32">
        <f>IF(DAY(JanDom1)=1,IF(AND(YEAR(JanDom1+19)=AnoCalendário,MONTH(JanDom1+19)=1),JanDom1+19,""),IF(AND(YEAR(JanDom1+26)=AnoCalendário,MONTH(JanDom1+26)=1),JanDom1+26,""))</f>
        <v>43853</v>
      </c>
      <c r="G11" s="32">
        <f>IF(DAY(JanDom1)=1,IF(AND(YEAR(JanDom1+20)=AnoCalendário,MONTH(JanDom1+20)=1),JanDom1+20,""),IF(AND(YEAR(JanDom1+27)=AnoCalendário,MONTH(JanDom1+27)=1),JanDom1+27,""))</f>
        <v>43854</v>
      </c>
      <c r="H11" s="32">
        <f>IF(DAY(JanDom1)=1,IF(AND(YEAR(JanDom1+21)=AnoCalendário,MONTH(JanDom1+21)=1),JanDom1+21,""),IF(AND(YEAR(JanDom1+28)=AnoCalendário,MONTH(JanDom1+28)=1),JanDom1+28,""))</f>
        <v>43855</v>
      </c>
      <c r="I11" s="28"/>
      <c r="J11" s="32">
        <f>IF(DAY(FevDom1)=1,IF(AND(YEAR(FevDom1+15)=AnoCalendário,MONTH(FevDom1+15)=2),FevDom1+15,""),IF(AND(YEAR(FevDom1+22)=AnoCalendário,MONTH(FevDom1+22)=2),FevDom1+22,""))</f>
        <v>43877</v>
      </c>
      <c r="K11" s="32">
        <f>IF(DAY(FevDom1)=1,IF(AND(YEAR(FevDom1+16)=AnoCalendário,MONTH(FevDom1+16)=2),FevDom1+16,""),IF(AND(YEAR(FevDom1+23)=AnoCalendário,MONTH(FevDom1+23)=2),FevDom1+23,""))</f>
        <v>43878</v>
      </c>
      <c r="L11" s="32">
        <f>IF(DAY(FevDom1)=1,IF(AND(YEAR(FevDom1+17)=AnoCalendário,MONTH(FevDom1+17)=2),FevDom1+17,""),IF(AND(YEAR(FevDom1+24)=AnoCalendário,MONTH(FevDom1+24)=2),FevDom1+24,""))</f>
        <v>43879</v>
      </c>
      <c r="M11" s="32">
        <f>IF(DAY(FevDom1)=1,IF(AND(YEAR(FevDom1+18)=AnoCalendário,MONTH(FevDom1+18)=2),FevDom1+18,""),IF(AND(YEAR(FevDom1+25)=AnoCalendário,MONTH(FevDom1+25)=2),FevDom1+25,""))</f>
        <v>43880</v>
      </c>
      <c r="N11" s="32">
        <f>IF(DAY(FevDom1)=1,IF(AND(YEAR(FevDom1+19)=AnoCalendário,MONTH(FevDom1+19)=2),FevDom1+19,""),IF(AND(YEAR(FevDom1+26)=AnoCalendário,MONTH(FevDom1+26)=2),FevDom1+26,""))</f>
        <v>43881</v>
      </c>
      <c r="O11" s="32">
        <f>IF(DAY(FevDom1)=1,IF(AND(YEAR(FevDom1+20)=AnoCalendário,MONTH(FevDom1+20)=2),FevDom1+20,""),IF(AND(YEAR(FevDom1+27)=AnoCalendário,MONTH(FevDom1+27)=2),FevDom1+27,""))</f>
        <v>43882</v>
      </c>
      <c r="P11" s="32">
        <f>IF(DAY(FevDom1)=1,IF(AND(YEAR(FevDom1+21)=AnoCalendário,MONTH(FevDom1+21)=2),FevDom1+21,""),IF(AND(YEAR(FevDom1+28)=AnoCalendário,MONTH(FevDom1+28)=2),FevDom1+28,""))</f>
        <v>43883</v>
      </c>
      <c r="Q11" s="28"/>
      <c r="R11" s="32">
        <f>IF(DAY(MarDom1)=1,IF(AND(YEAR(MarDom1+15)=AnoCalendário,MONTH(MarDom1+15)=3),MarDom1+15,""),IF(AND(YEAR(MarDom1+22)=AnoCalendário,MONTH(MarDom1+22)=3),MarDom1+22,""))</f>
        <v>43912</v>
      </c>
      <c r="S11" s="32">
        <f>IF(DAY(MarDom1)=1,IF(AND(YEAR(MarDom1+16)=AnoCalendário,MONTH(MarDom1+16)=3),MarDom1+16,""),IF(AND(YEAR(MarDom1+23)=AnoCalendário,MONTH(MarDom1+23)=3),MarDom1+23,""))</f>
        <v>43913</v>
      </c>
      <c r="T11" s="32">
        <f>IF(DAY(MarDom1)=1,IF(AND(YEAR(MarDom1+17)=AnoCalendário,MONTH(MarDom1+17)=3),MarDom1+17,""),IF(AND(YEAR(MarDom1+24)=AnoCalendário,MONTH(MarDom1+24)=3),MarDom1+24,""))</f>
        <v>43914</v>
      </c>
      <c r="U11" s="32">
        <f>IF(DAY(MarDom1)=1,IF(AND(YEAR(MarDom1+18)=AnoCalendário,MONTH(MarDom1+18)=3),MarDom1+18,""),IF(AND(YEAR(MarDom1+25)=AnoCalendário,MONTH(MarDom1+25)=3),MarDom1+25,""))</f>
        <v>43915</v>
      </c>
      <c r="V11" s="32">
        <f>IF(DAY(MarDom1)=1,IF(AND(YEAR(MarDom1+19)=AnoCalendário,MONTH(MarDom1+19)=3),MarDom1+19,""),IF(AND(YEAR(MarDom1+26)=AnoCalendário,MONTH(MarDom1+26)=3),MarDom1+26,""))</f>
        <v>43916</v>
      </c>
      <c r="W11" s="32">
        <f>IF(DAY(MarDom1)=1,IF(AND(YEAR(MarDom1+20)=AnoCalendário,MONTH(MarDom1+20)=3),MarDom1+20,""),IF(AND(YEAR(MarDom1+27)=AnoCalendário,MONTH(MarDom1+27)=3),MarDom1+27,""))</f>
        <v>43917</v>
      </c>
      <c r="X11" s="32">
        <f>IF(DAY(MarDom1)=1,IF(AND(YEAR(MarDom1+21)=AnoCalendário,MONTH(MarDom1+21)=3),MarDom1+21,""),IF(AND(YEAR(MarDom1+28)=AnoCalendário,MONTH(MarDom1+28)=3),MarDom1+28,""))</f>
        <v>43918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43856</v>
      </c>
      <c r="C12" s="32">
        <f>IF(DAY(JanDom1)=1,IF(AND(YEAR(JanDom1+23)=AnoCalendário,MONTH(JanDom1+23)=1),JanDom1+23,""),IF(AND(YEAR(JanDom1+30)=AnoCalendário,MONTH(JanDom1+30)=1),JanDom1+30,""))</f>
        <v>43857</v>
      </c>
      <c r="D12" s="32">
        <f>IF(DAY(JanDom1)=1,IF(AND(YEAR(JanDom1+24)=AnoCalendário,MONTH(JanDom1+24)=1),JanDom1+24,""),IF(AND(YEAR(JanDom1+31)=AnoCalendário,MONTH(JanDom1+31)=1),JanDom1+31,""))</f>
        <v>43858</v>
      </c>
      <c r="E12" s="32">
        <f>IF(DAY(JanDom1)=1,IF(AND(YEAR(JanDom1+25)=AnoCalendário,MONTH(JanDom1+25)=1),JanDom1+25,""),IF(AND(YEAR(JanDom1+32)=AnoCalendário,MONTH(JanDom1+32)=1),JanDom1+32,""))</f>
        <v>43859</v>
      </c>
      <c r="F12" s="32">
        <f>IF(DAY(JanDom1)=1,IF(AND(YEAR(JanDom1+26)=AnoCalendário,MONTH(JanDom1+26)=1),JanDom1+26,""),IF(AND(YEAR(JanDom1+33)=AnoCalendário,MONTH(JanDom1+33)=1),JanDom1+33,""))</f>
        <v>43860</v>
      </c>
      <c r="G12" s="32">
        <f>IF(DAY(JanDom1)=1,IF(AND(YEAR(JanDom1+27)=AnoCalendário,MONTH(JanDom1+27)=1),JanDom1+27,""),IF(AND(YEAR(JanDom1+34)=AnoCalendário,MONTH(JanDom1+34)=1),JanDom1+34,""))</f>
        <v>43861</v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43884</v>
      </c>
      <c r="K12" s="32">
        <f>IF(DAY(FevDom1)=1,IF(AND(YEAR(FevDom1+23)=AnoCalendário,MONTH(FevDom1+23)=2),FevDom1+23,""),IF(AND(YEAR(FevDom1+30)=AnoCalendário,MONTH(FevDom1+30)=2),FevDom1+30,""))</f>
        <v>43885</v>
      </c>
      <c r="L12" s="32">
        <f>IF(DAY(FevDom1)=1,IF(AND(YEAR(FevDom1+24)=AnoCalendário,MONTH(FevDom1+24)=2),FevDom1+24,""),IF(AND(YEAR(FevDom1+31)=AnoCalendário,MONTH(FevDom1+31)=2),FevDom1+31,""))</f>
        <v>43886</v>
      </c>
      <c r="M12" s="32">
        <f>IF(DAY(FevDom1)=1,IF(AND(YEAR(FevDom1+25)=AnoCalendário,MONTH(FevDom1+25)=2),FevDom1+25,""),IF(AND(YEAR(FevDom1+32)=AnoCalendário,MONTH(FevDom1+32)=2),FevDom1+32,""))</f>
        <v>43887</v>
      </c>
      <c r="N12" s="32">
        <f>IF(DAY(FevDom1)=1,IF(AND(YEAR(FevDom1+26)=AnoCalendário,MONTH(FevDom1+26)=2),FevDom1+26,""),IF(AND(YEAR(FevDom1+33)=AnoCalendário,MONTH(FevDom1+33)=2),FevDom1+33,""))</f>
        <v>43888</v>
      </c>
      <c r="O12" s="32">
        <f>IF(DAY(FevDom1)=1,IF(AND(YEAR(FevDom1+27)=AnoCalendário,MONTH(FevDom1+27)=2),FevDom1+27,""),IF(AND(YEAR(FevDom1+34)=AnoCalendário,MONTH(FevDom1+34)=2),FevDom1+34,""))</f>
        <v>43889</v>
      </c>
      <c r="P12" s="32">
        <f>IF(DAY(FevDom1)=1,IF(AND(YEAR(FevDom1+28)=AnoCalendário,MONTH(FevDom1+28)=2),FevDom1+28,""),IF(AND(YEAR(FevDom1+35)=AnoCalendário,MONTH(FevDom1+35)=2),FevDom1+35,""))</f>
        <v>43890</v>
      </c>
      <c r="Q12" s="28"/>
      <c r="R12" s="32">
        <f>IF(DAY(MarDom1)=1,IF(AND(YEAR(MarDom1+22)=AnoCalendário,MONTH(MarDom1+22)=3),MarDom1+22,""),IF(AND(YEAR(MarDom1+29)=AnoCalendário,MONTH(MarDom1+29)=3),MarDom1+29,""))</f>
        <v>43919</v>
      </c>
      <c r="S12" s="32">
        <f>IF(DAY(MarDom1)=1,IF(AND(YEAR(MarDom1+23)=AnoCalendário,MONTH(MarDom1+23)=3),MarDom1+23,""),IF(AND(YEAR(MarDom1+30)=AnoCalendário,MONTH(MarDom1+30)=3),MarDom1+30,""))</f>
        <v>43920</v>
      </c>
      <c r="T12" s="32">
        <f>IF(DAY(MarDom1)=1,IF(AND(YEAR(MarDom1+24)=AnoCalendário,MONTH(MarDom1+24)=3),MarDom1+24,""),IF(AND(YEAR(MarDom1+31)=AnoCalendário,MONTH(MarDom1+31)=3),MarDom1+31,""))</f>
        <v>43921</v>
      </c>
      <c r="U12" s="32" t="str">
        <f>IF(DAY(MarDom1)=1,IF(AND(YEAR(MarDom1+25)=AnoCalendário,MONTH(MarDom1+25)=3),MarDom1+25,""),IF(AND(YEAR(MarDom1+32)=AnoCalendário,MONTH(MarDom1+32)=3),MarDom1+32,""))</f>
        <v/>
      </c>
      <c r="V12" s="32" t="str">
        <f>IF(DAY(MarDom1)=1,IF(AND(YEAR(MarDom1+26)=AnoCalendário,MONTH(MarDom1+26)=3),MarDom1+26,""),IF(AND(YEAR(MarDom1+33)=AnoCalendário,MONTH(MarDom1+33)=3),MarDom1+33,""))</f>
        <v/>
      </c>
      <c r="W12" s="32" t="str">
        <f>IF(DAY(MarDom1)=1,IF(AND(YEAR(MarDom1+27)=AnoCalendário,MONTH(MarDom1+27)=3),MarDom1+27,""),IF(AND(YEAR(MarDom1+34)=AnoCalendário,MONTH(MarDom1+34)=3),MarDom1+34,""))</f>
        <v/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>
        <f>IF(DAY(AbrDom1)=1,"",IF(AND(YEAR(AbrDom1+4)=AnoCalendário,MONTH(AbrDom1+4)=4),AbrDom1+4,""))</f>
        <v>43922</v>
      </c>
      <c r="F17" s="32">
        <f>IF(DAY(AbrDom1)=1,"",IF(AND(YEAR(AbrDom1+5)=AnoCalendário,MONTH(AbrDom1+5)=4),AbrDom1+5,""))</f>
        <v>43923</v>
      </c>
      <c r="G17" s="32">
        <f>IF(DAY(AbrDom1)=1,"",IF(AND(YEAR(AbrDom1+6)=AnoCalendário,MONTH(AbrDom1+6)=4),AbrDom1+6,""))</f>
        <v>43924</v>
      </c>
      <c r="H17" s="34">
        <f>IF(DAY(AbrDom1)=1,IF(AND(YEAR(AbrDom1)=AnoCalendário,MONTH(AbrDom1)=4),AbrDom1,""),IF(AND(YEAR(AbrDom1+7)=AnoCalendário,MONTH(AbrDom1+7)=4),AbrDom1+7,""))</f>
        <v>43925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 t="str">
        <f>IF(DAY(MaiDom1)=1,"",IF(AND(YEAR(MaiDom1+4)=AnoCalendário,MONTH(MaiDom1+4)=5),MaiDom1+4,""))</f>
        <v/>
      </c>
      <c r="N17" s="32" t="str">
        <f>IF(DAY(MaiDom1)=1,"",IF(AND(YEAR(MaiDom1+5)=AnoCalendário,MONTH(MaiDom1+5)=5),MaiDom1+5,""))</f>
        <v/>
      </c>
      <c r="O17" s="32">
        <f>IF(DAY(MaiDom1)=1,"",IF(AND(YEAR(MaiDom1+6)=AnoCalendário,MONTH(MaiDom1+6)=5),MaiDom1+6,""))</f>
        <v>43952</v>
      </c>
      <c r="P17" s="34">
        <f>IF(DAY(MaiDom1)=1,IF(AND(YEAR(MaiDom1)=AnoCalendário,MONTH(MaiDom1)=5),MaiDom1,""),IF(AND(YEAR(MaiDom1+7)=AnoCalendário,MONTH(MaiDom1+7)=5),MaiDom1+7,""))</f>
        <v>43953</v>
      </c>
      <c r="Q17" s="28"/>
      <c r="R17" s="33" t="str">
        <f>IF(DAY(JunDom1)=1,"",IF(AND(YEAR(JunDom1+1)=AnoCalendário,MONTH(JunDom1+1)=6),JunDom1+1,""))</f>
        <v/>
      </c>
      <c r="S17" s="32">
        <f>IF(DAY(JunDom1)=1,"",IF(AND(YEAR(JunDom1+2)=AnoCalendário,MONTH(JunDom1+2)=6),JunDom1+2,""))</f>
        <v>43983</v>
      </c>
      <c r="T17" s="32">
        <f>IF(DAY(JunDom1)=1,"",IF(AND(YEAR(JunDom1+3)=AnoCalendário,MONTH(JunDom1+3)=6),JunDom1+3,""))</f>
        <v>43984</v>
      </c>
      <c r="U17" s="32">
        <f>IF(DAY(JunDom1)=1,"",IF(AND(YEAR(JunDom1+4)=AnoCalendário,MONTH(JunDom1+4)=6),JunDom1+4,""))</f>
        <v>43985</v>
      </c>
      <c r="V17" s="32">
        <f>IF(DAY(JunDom1)=1,"",IF(AND(YEAR(JunDom1+5)=AnoCalendário,MONTH(JunDom1+5)=6),JunDom1+5,""))</f>
        <v>43986</v>
      </c>
      <c r="W17" s="32">
        <f>IF(DAY(JunDom1)=1,"",IF(AND(YEAR(JunDom1+6)=AnoCalendário,MONTH(JunDom1+6)=6),JunDom1+6,""))</f>
        <v>43987</v>
      </c>
      <c r="X17" s="34">
        <f>IF(DAY(JunDom1)=1,IF(AND(YEAR(JunDom1)=AnoCalendário,MONTH(JunDom1)=6),JunDom1,""),IF(AND(YEAR(JunDom1+7)=AnoCalendário,MONTH(JunDom1+7)=6),JunDom1+7,""))</f>
        <v>43988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43926</v>
      </c>
      <c r="C18" s="32">
        <f>IF(DAY(AbrDom1)=1,IF(AND(YEAR(AbrDom1+2)=AnoCalendário,MONTH(AbrDom1+2)=4),AbrDom1+2,""),IF(AND(YEAR(AbrDom1+9)=AnoCalendário,MONTH(AbrDom1+9)=4),AbrDom1+9,""))</f>
        <v>43927</v>
      </c>
      <c r="D18" s="32">
        <f>IF(DAY(AbrDom1)=1,IF(AND(YEAR(AbrDom1+3)=AnoCalendário,MONTH(AbrDom1+3)=4),AbrDom1+3,""),IF(AND(YEAR(AbrDom1+10)=AnoCalendário,MONTH(AbrDom1+10)=4),AbrDom1+10,""))</f>
        <v>43928</v>
      </c>
      <c r="E18" s="32">
        <f>IF(DAY(AbrDom1)=1,IF(AND(YEAR(AbrDom1+4)=AnoCalendário,MONTH(AbrDom1+4)=4),AbrDom1+4,""),IF(AND(YEAR(AbrDom1+11)=AnoCalendário,MONTH(AbrDom1+11)=4),AbrDom1+11,""))</f>
        <v>43929</v>
      </c>
      <c r="F18" s="32">
        <f>IF(DAY(AbrDom1)=1,IF(AND(YEAR(AbrDom1+5)=AnoCalendário,MONTH(AbrDom1+5)=4),AbrDom1+5,""),IF(AND(YEAR(AbrDom1+12)=AnoCalendário,MONTH(AbrDom1+12)=4),AbrDom1+12,""))</f>
        <v>43930</v>
      </c>
      <c r="G18" s="32">
        <f>IF(DAY(AbrDom1)=1,IF(AND(YEAR(AbrDom1+6)=AnoCalendário,MONTH(AbrDom1+6)=4),AbrDom1+6,""),IF(AND(YEAR(AbrDom1+13)=AnoCalendário,MONTH(AbrDom1+13)=4),AbrDom1+13,""))</f>
        <v>43931</v>
      </c>
      <c r="H18" s="34">
        <f>IF(DAY(AbrDom1)=1,IF(AND(YEAR(AbrDom1+7)=AnoCalendário,MONTH(AbrDom1+7)=4),AbrDom1+7,""),IF(AND(YEAR(AbrDom1+14)=AnoCalendário,MONTH(AbrDom1+14)=4),AbrDom1+14,""))</f>
        <v>43932</v>
      </c>
      <c r="I18" s="28"/>
      <c r="J18" s="33">
        <f>IF(DAY(MaiDom1)=1,IF(AND(YEAR(MaiDom1+1)=AnoCalendário,MONTH(MaiDom1+1)=5),MaiDom1+1,""),IF(AND(YEAR(MaiDom1+8)=AnoCalendário,MONTH(MaiDom1+8)=5),MaiDom1+8,""))</f>
        <v>43954</v>
      </c>
      <c r="K18" s="32">
        <f>IF(DAY(MaiDom1)=1,IF(AND(YEAR(MaiDom1+2)=AnoCalendário,MONTH(MaiDom1+2)=5),MaiDom1+2,""),IF(AND(YEAR(MaiDom1+9)=AnoCalendário,MONTH(MaiDom1+9)=5),MaiDom1+9,""))</f>
        <v>43955</v>
      </c>
      <c r="L18" s="32">
        <f>IF(DAY(MaiDom1)=1,IF(AND(YEAR(MaiDom1+3)=AnoCalendário,MONTH(MaiDom1+3)=5),MaiDom1+3,""),IF(AND(YEAR(MaiDom1+10)=AnoCalendário,MONTH(MaiDom1+10)=5),MaiDom1+10,""))</f>
        <v>43956</v>
      </c>
      <c r="M18" s="32">
        <f>IF(DAY(MaiDom1)=1,IF(AND(YEAR(MaiDom1+4)=AnoCalendário,MONTH(MaiDom1+4)=5),MaiDom1+4,""),IF(AND(YEAR(MaiDom1+11)=AnoCalendário,MONTH(MaiDom1+11)=5),MaiDom1+11,""))</f>
        <v>43957</v>
      </c>
      <c r="N18" s="32">
        <f>IF(DAY(MaiDom1)=1,IF(AND(YEAR(MaiDom1+5)=AnoCalendário,MONTH(MaiDom1+5)=5),MaiDom1+5,""),IF(AND(YEAR(MaiDom1+12)=AnoCalendário,MONTH(MaiDom1+12)=5),MaiDom1+12,""))</f>
        <v>43958</v>
      </c>
      <c r="O18" s="32">
        <f>IF(DAY(MaiDom1)=1,IF(AND(YEAR(MaiDom1+6)=AnoCalendário,MONTH(MaiDom1+6)=5),MaiDom1+6,""),IF(AND(YEAR(MaiDom1+13)=AnoCalendário,MONTH(MaiDom1+13)=5),MaiDom1+13,""))</f>
        <v>43959</v>
      </c>
      <c r="P18" s="34">
        <f>IF(DAY(MaiDom1)=1,IF(AND(YEAR(MaiDom1+7)=AnoCalendário,MONTH(MaiDom1+7)=5),MaiDom1+7,""),IF(AND(YEAR(MaiDom1+14)=AnoCalendário,MONTH(MaiDom1+14)=5),MaiDom1+14,""))</f>
        <v>43960</v>
      </c>
      <c r="Q18" s="28"/>
      <c r="R18" s="33">
        <f>IF(DAY(JunDom1)=1,IF(AND(YEAR(JunDom1+1)=AnoCalendário,MONTH(JunDom1+1)=6),JunDom1+1,""),IF(AND(YEAR(JunDom1+8)=AnoCalendário,MONTH(JunDom1+8)=6),JunDom1+8,""))</f>
        <v>43989</v>
      </c>
      <c r="S18" s="32">
        <f>IF(DAY(JunDom1)=1,IF(AND(YEAR(JunDom1+2)=AnoCalendário,MONTH(JunDom1+2)=6),JunDom1+2,""),IF(AND(YEAR(JunDom1+9)=AnoCalendário,MONTH(JunDom1+9)=6),JunDom1+9,""))</f>
        <v>43990</v>
      </c>
      <c r="T18" s="32">
        <f>IF(DAY(JunDom1)=1,IF(AND(YEAR(JunDom1+3)=AnoCalendário,MONTH(JunDom1+3)=6),JunDom1+3,""),IF(AND(YEAR(JunDom1+10)=AnoCalendário,MONTH(JunDom1+10)=6),JunDom1+10,""))</f>
        <v>43991</v>
      </c>
      <c r="U18" s="32">
        <f>IF(DAY(JunDom1)=1,IF(AND(YEAR(JunDom1+4)=AnoCalendário,MONTH(JunDom1+4)=6),JunDom1+4,""),IF(AND(YEAR(JunDom1+11)=AnoCalendário,MONTH(JunDom1+11)=6),JunDom1+11,""))</f>
        <v>43992</v>
      </c>
      <c r="V18" s="32">
        <f>IF(DAY(JunDom1)=1,IF(AND(YEAR(JunDom1+5)=AnoCalendário,MONTH(JunDom1+5)=6),JunDom1+5,""),IF(AND(YEAR(JunDom1+12)=AnoCalendário,MONTH(JunDom1+12)=6),JunDom1+12,""))</f>
        <v>43993</v>
      </c>
      <c r="W18" s="32">
        <f>IF(DAY(JunDom1)=1,IF(AND(YEAR(JunDom1+6)=AnoCalendário,MONTH(JunDom1+6)=6),JunDom1+6,""),IF(AND(YEAR(JunDom1+13)=AnoCalendário,MONTH(JunDom1+13)=6),JunDom1+13,""))</f>
        <v>43994</v>
      </c>
      <c r="X18" s="34">
        <f>IF(DAY(JunDom1)=1,IF(AND(YEAR(JunDom1+7)=AnoCalendário,MONTH(JunDom1+7)=6),JunDom1+7,""),IF(AND(YEAR(JunDom1+14)=AnoCalendário,MONTH(JunDom1+14)=6),JunDom1+14,""))</f>
        <v>43995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43933</v>
      </c>
      <c r="C19" s="32">
        <f>IF(DAY(AbrDom1)=1,IF(AND(YEAR(AbrDom1+9)=AnoCalendário,MONTH(AbrDom1+9)=4),AbrDom1+9,""),IF(AND(YEAR(AbrDom1+16)=AnoCalendário,MONTH(AbrDom1+16)=4),AbrDom1+16,""))</f>
        <v>43934</v>
      </c>
      <c r="D19" s="32">
        <f>IF(DAY(AbrDom1)=1,IF(AND(YEAR(AbrDom1+10)=AnoCalendário,MONTH(AbrDom1+10)=4),AbrDom1+10,""),IF(AND(YEAR(AbrDom1+17)=AnoCalendário,MONTH(AbrDom1+17)=4),AbrDom1+17,""))</f>
        <v>43935</v>
      </c>
      <c r="E19" s="32">
        <f>IF(DAY(AbrDom1)=1,IF(AND(YEAR(AbrDom1+11)=AnoCalendário,MONTH(AbrDom1+11)=4),AbrDom1+11,""),IF(AND(YEAR(AbrDom1+18)=AnoCalendário,MONTH(AbrDom1+18)=4),AbrDom1+18,""))</f>
        <v>43936</v>
      </c>
      <c r="F19" s="32">
        <f>IF(DAY(AbrDom1)=1,IF(AND(YEAR(AbrDom1+12)=AnoCalendário,MONTH(AbrDom1+12)=4),AbrDom1+12,""),IF(AND(YEAR(AbrDom1+19)=AnoCalendário,MONTH(AbrDom1+19)=4),AbrDom1+19,""))</f>
        <v>43937</v>
      </c>
      <c r="G19" s="32">
        <f>IF(DAY(AbrDom1)=1,IF(AND(YEAR(AbrDom1+13)=AnoCalendário,MONTH(AbrDom1+13)=4),AbrDom1+13,""),IF(AND(YEAR(AbrDom1+20)=AnoCalendário,MONTH(AbrDom1+20)=4),AbrDom1+20,""))</f>
        <v>43938</v>
      </c>
      <c r="H19" s="34">
        <f>IF(DAY(AbrDom1)=1,IF(AND(YEAR(AbrDom1+14)=AnoCalendário,MONTH(AbrDom1+14)=4),AbrDom1+14,""),IF(AND(YEAR(AbrDom1+21)=AnoCalendário,MONTH(AbrDom1+21)=4),AbrDom1+21,""))</f>
        <v>43939</v>
      </c>
      <c r="I19" s="28"/>
      <c r="J19" s="33">
        <f>IF(DAY(MaiDom1)=1,IF(AND(YEAR(MaiDom1+8)=AnoCalendário,MONTH(MaiDom1+8)=5),MaiDom1+8,""),IF(AND(YEAR(MaiDom1+15)=AnoCalendário,MONTH(MaiDom1+15)=5),MaiDom1+15,""))</f>
        <v>43961</v>
      </c>
      <c r="K19" s="32">
        <f>IF(DAY(MaiDom1)=1,IF(AND(YEAR(MaiDom1+9)=AnoCalendário,MONTH(MaiDom1+9)=5),MaiDom1+9,""),IF(AND(YEAR(MaiDom1+16)=AnoCalendário,MONTH(MaiDom1+16)=5),MaiDom1+16,""))</f>
        <v>43962</v>
      </c>
      <c r="L19" s="32">
        <f>IF(DAY(MaiDom1)=1,IF(AND(YEAR(MaiDom1+10)=AnoCalendário,MONTH(MaiDom1+10)=5),MaiDom1+10,""),IF(AND(YEAR(MaiDom1+17)=AnoCalendário,MONTH(MaiDom1+17)=5),MaiDom1+17,""))</f>
        <v>43963</v>
      </c>
      <c r="M19" s="32">
        <f>IF(DAY(MaiDom1)=1,IF(AND(YEAR(MaiDom1+11)=AnoCalendário,MONTH(MaiDom1+11)=5),MaiDom1+11,""),IF(AND(YEAR(MaiDom1+18)=AnoCalendário,MONTH(MaiDom1+18)=5),MaiDom1+18,""))</f>
        <v>43964</v>
      </c>
      <c r="N19" s="32">
        <f>IF(DAY(MaiDom1)=1,IF(AND(YEAR(MaiDom1+12)=AnoCalendário,MONTH(MaiDom1+12)=5),MaiDom1+12,""),IF(AND(YEAR(MaiDom1+19)=AnoCalendário,MONTH(MaiDom1+19)=5),MaiDom1+19,""))</f>
        <v>43965</v>
      </c>
      <c r="O19" s="32">
        <f>IF(DAY(MaiDom1)=1,IF(AND(YEAR(MaiDom1+13)=AnoCalendário,MONTH(MaiDom1+13)=5),MaiDom1+13,""),IF(AND(YEAR(MaiDom1+20)=AnoCalendário,MONTH(MaiDom1+20)=5),MaiDom1+20,""))</f>
        <v>43966</v>
      </c>
      <c r="P19" s="34">
        <f>IF(DAY(MaiDom1)=1,IF(AND(YEAR(MaiDom1+14)=AnoCalendário,MONTH(MaiDom1+14)=5),MaiDom1+14,""),IF(AND(YEAR(MaiDom1+21)=AnoCalendário,MONTH(MaiDom1+21)=5),MaiDom1+21,""))</f>
        <v>43967</v>
      </c>
      <c r="Q19" s="28"/>
      <c r="R19" s="33">
        <f>IF(DAY(JunDom1)=1,IF(AND(YEAR(JunDom1+8)=AnoCalendário,MONTH(JunDom1+8)=6),JunDom1+8,""),IF(AND(YEAR(JunDom1+15)=AnoCalendário,MONTH(JunDom1+15)=6),JunDom1+15,""))</f>
        <v>43996</v>
      </c>
      <c r="S19" s="32">
        <f>IF(DAY(JunDom1)=1,IF(AND(YEAR(JunDom1+9)=AnoCalendário,MONTH(JunDom1+9)=6),JunDom1+9,""),IF(AND(YEAR(JunDom1+16)=AnoCalendário,MONTH(JunDom1+16)=6),JunDom1+16,""))</f>
        <v>43997</v>
      </c>
      <c r="T19" s="32">
        <f>IF(DAY(JunDom1)=1,IF(AND(YEAR(JunDom1+10)=AnoCalendário,MONTH(JunDom1+10)=6),JunDom1+10,""),IF(AND(YEAR(JunDom1+17)=AnoCalendário,MONTH(JunDom1+17)=6),JunDom1+17,""))</f>
        <v>43998</v>
      </c>
      <c r="U19" s="32">
        <f>IF(DAY(JunDom1)=1,IF(AND(YEAR(JunDom1+11)=AnoCalendário,MONTH(JunDom1+11)=6),JunDom1+11,""),IF(AND(YEAR(JunDom1+18)=AnoCalendário,MONTH(JunDom1+18)=6),JunDom1+18,""))</f>
        <v>43999</v>
      </c>
      <c r="V19" s="32">
        <f>IF(DAY(JunDom1)=1,IF(AND(YEAR(JunDom1+12)=AnoCalendário,MONTH(JunDom1+12)=6),JunDom1+12,""),IF(AND(YEAR(JunDom1+19)=AnoCalendário,MONTH(JunDom1+19)=6),JunDom1+19,""))</f>
        <v>44000</v>
      </c>
      <c r="W19" s="32">
        <f>IF(DAY(JunDom1)=1,IF(AND(YEAR(JunDom1+13)=AnoCalendário,MONTH(JunDom1+13)=6),JunDom1+13,""),IF(AND(YEAR(JunDom1+20)=AnoCalendário,MONTH(JunDom1+20)=6),JunDom1+20,""))</f>
        <v>44001</v>
      </c>
      <c r="X19" s="34">
        <f>IF(DAY(JunDom1)=1,IF(AND(YEAR(JunDom1+14)=AnoCalendário,MONTH(JunDom1+14)=6),JunDom1+14,""),IF(AND(YEAR(JunDom1+21)=AnoCalendário,MONTH(JunDom1+21)=6),JunDom1+21,""))</f>
        <v>44002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43940</v>
      </c>
      <c r="C20" s="32">
        <f>IF(DAY(AbrDom1)=1,IF(AND(YEAR(AbrDom1+16)=AnoCalendário,MONTH(AbrDom1+16)=4),AbrDom1+16,""),IF(AND(YEAR(AbrDom1+23)=AnoCalendário,MONTH(AbrDom1+23)=4),AbrDom1+23,""))</f>
        <v>43941</v>
      </c>
      <c r="D20" s="32">
        <f>IF(DAY(AbrDom1)=1,IF(AND(YEAR(AbrDom1+17)=AnoCalendário,MONTH(AbrDom1+17)=4),AbrDom1+17,""),IF(AND(YEAR(AbrDom1+24)=AnoCalendário,MONTH(AbrDom1+24)=4),AbrDom1+24,""))</f>
        <v>43942</v>
      </c>
      <c r="E20" s="32">
        <f>IF(DAY(AbrDom1)=1,IF(AND(YEAR(AbrDom1+18)=AnoCalendário,MONTH(AbrDom1+18)=4),AbrDom1+18,""),IF(AND(YEAR(AbrDom1+25)=AnoCalendário,MONTH(AbrDom1+25)=4),AbrDom1+25,""))</f>
        <v>43943</v>
      </c>
      <c r="F20" s="32">
        <f>IF(DAY(AbrDom1)=1,IF(AND(YEAR(AbrDom1+19)=AnoCalendário,MONTH(AbrDom1+19)=4),AbrDom1+19,""),IF(AND(YEAR(AbrDom1+26)=AnoCalendário,MONTH(AbrDom1+26)=4),AbrDom1+26,""))</f>
        <v>43944</v>
      </c>
      <c r="G20" s="32">
        <f>IF(DAY(AbrDom1)=1,IF(AND(YEAR(AbrDom1+20)=AnoCalendário,MONTH(AbrDom1+20)=4),AbrDom1+20,""),IF(AND(YEAR(AbrDom1+27)=AnoCalendário,MONTH(AbrDom1+27)=4),AbrDom1+27,""))</f>
        <v>43945</v>
      </c>
      <c r="H20" s="34">
        <f>IF(DAY(AbrDom1)=1,IF(AND(YEAR(AbrDom1+21)=AnoCalendário,MONTH(AbrDom1+21)=4),AbrDom1+21,""),IF(AND(YEAR(AbrDom1+28)=AnoCalendário,MONTH(AbrDom1+28)=4),AbrDom1+28,""))</f>
        <v>43946</v>
      </c>
      <c r="I20" s="28"/>
      <c r="J20" s="33">
        <f>IF(DAY(MaiDom1)=1,IF(AND(YEAR(MaiDom1+15)=AnoCalendário,MONTH(MaiDom1+15)=5),MaiDom1+15,""),IF(AND(YEAR(MaiDom1+22)=AnoCalendário,MONTH(MaiDom1+22)=5),MaiDom1+22,""))</f>
        <v>43968</v>
      </c>
      <c r="K20" s="32">
        <f>IF(DAY(MaiDom1)=1,IF(AND(YEAR(MaiDom1+16)=AnoCalendário,MONTH(MaiDom1+16)=5),MaiDom1+16,""),IF(AND(YEAR(MaiDom1+23)=AnoCalendário,MONTH(MaiDom1+23)=5),MaiDom1+23,""))</f>
        <v>43969</v>
      </c>
      <c r="L20" s="32">
        <f>IF(DAY(MaiDom1)=1,IF(AND(YEAR(MaiDom1+17)=AnoCalendário,MONTH(MaiDom1+17)=5),MaiDom1+17,""),IF(AND(YEAR(MaiDom1+24)=AnoCalendário,MONTH(MaiDom1+24)=5),MaiDom1+24,""))</f>
        <v>43970</v>
      </c>
      <c r="M20" s="32">
        <f>IF(DAY(MaiDom1)=1,IF(AND(YEAR(MaiDom1+18)=AnoCalendário,MONTH(MaiDom1+18)=5),MaiDom1+18,""),IF(AND(YEAR(MaiDom1+25)=AnoCalendário,MONTH(MaiDom1+25)=5),MaiDom1+25,""))</f>
        <v>43971</v>
      </c>
      <c r="N20" s="32">
        <f>IF(DAY(MaiDom1)=1,IF(AND(YEAR(MaiDom1+19)=AnoCalendário,MONTH(MaiDom1+19)=5),MaiDom1+19,""),IF(AND(YEAR(MaiDom1+26)=AnoCalendário,MONTH(MaiDom1+26)=5),MaiDom1+26,""))</f>
        <v>43972</v>
      </c>
      <c r="O20" s="32">
        <f>IF(DAY(MaiDom1)=1,IF(AND(YEAR(MaiDom1+20)=AnoCalendário,MONTH(MaiDom1+20)=5),MaiDom1+20,""),IF(AND(YEAR(MaiDom1+27)=AnoCalendário,MONTH(MaiDom1+27)=5),MaiDom1+27,""))</f>
        <v>43973</v>
      </c>
      <c r="P20" s="34">
        <f>IF(DAY(MaiDom1)=1,IF(AND(YEAR(MaiDom1+21)=AnoCalendário,MONTH(MaiDom1+21)=5),MaiDom1+21,""),IF(AND(YEAR(MaiDom1+28)=AnoCalendário,MONTH(MaiDom1+28)=5),MaiDom1+28,""))</f>
        <v>43974</v>
      </c>
      <c r="Q20" s="28"/>
      <c r="R20" s="33">
        <f>IF(DAY(JunDom1)=1,IF(AND(YEAR(JunDom1+15)=AnoCalendário,MONTH(JunDom1+15)=6),JunDom1+15,""),IF(AND(YEAR(JunDom1+22)=AnoCalendário,MONTH(JunDom1+22)=6),JunDom1+22,""))</f>
        <v>44003</v>
      </c>
      <c r="S20" s="32">
        <f>IF(DAY(JunDom1)=1,IF(AND(YEAR(JunDom1+16)=AnoCalendário,MONTH(JunDom1+16)=6),JunDom1+16,""),IF(AND(YEAR(JunDom1+23)=AnoCalendário,MONTH(JunDom1+23)=6),JunDom1+23,""))</f>
        <v>44004</v>
      </c>
      <c r="T20" s="32">
        <f>IF(DAY(JunDom1)=1,IF(AND(YEAR(JunDom1+17)=AnoCalendário,MONTH(JunDom1+17)=6),JunDom1+17,""),IF(AND(YEAR(JunDom1+24)=AnoCalendário,MONTH(JunDom1+24)=6),JunDom1+24,""))</f>
        <v>44005</v>
      </c>
      <c r="U20" s="32">
        <f>IF(DAY(JunDom1)=1,IF(AND(YEAR(JunDom1+18)=AnoCalendário,MONTH(JunDom1+18)=6),JunDom1+18,""),IF(AND(YEAR(JunDom1+25)=AnoCalendário,MONTH(JunDom1+25)=6),JunDom1+25,""))</f>
        <v>44006</v>
      </c>
      <c r="V20" s="32">
        <f>IF(DAY(JunDom1)=1,IF(AND(YEAR(JunDom1+19)=AnoCalendário,MONTH(JunDom1+19)=6),JunDom1+19,""),IF(AND(YEAR(JunDom1+26)=AnoCalendário,MONTH(JunDom1+26)=6),JunDom1+26,""))</f>
        <v>44007</v>
      </c>
      <c r="W20" s="32">
        <f>IF(DAY(JunDom1)=1,IF(AND(YEAR(JunDom1+20)=AnoCalendário,MONTH(JunDom1+20)=6),JunDom1+20,""),IF(AND(YEAR(JunDom1+27)=AnoCalendário,MONTH(JunDom1+27)=6),JunDom1+27,""))</f>
        <v>44008</v>
      </c>
      <c r="X20" s="34">
        <f>IF(DAY(JunDom1)=1,IF(AND(YEAR(JunDom1+21)=AnoCalendário,MONTH(JunDom1+21)=6),JunDom1+21,""),IF(AND(YEAR(JunDom1+28)=AnoCalendário,MONTH(JunDom1+28)=6),JunDom1+28,""))</f>
        <v>44009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43947</v>
      </c>
      <c r="C21" s="32">
        <f>IF(DAY(AbrDom1)=1,IF(AND(YEAR(AbrDom1+23)=AnoCalendário,MONTH(AbrDom1+23)=4),AbrDom1+23,""),IF(AND(YEAR(AbrDom1+30)=AnoCalendário,MONTH(AbrDom1+30)=4),AbrDom1+30,""))</f>
        <v>43948</v>
      </c>
      <c r="D21" s="32">
        <f>IF(DAY(AbrDom1)=1,IF(AND(YEAR(AbrDom1+24)=AnoCalendário,MONTH(AbrDom1+24)=4),AbrDom1+24,""),IF(AND(YEAR(AbrDom1+31)=AnoCalendário,MONTH(AbrDom1+31)=4),AbrDom1+31,""))</f>
        <v>43949</v>
      </c>
      <c r="E21" s="32">
        <f>IF(DAY(AbrDom1)=1,IF(AND(YEAR(AbrDom1+25)=AnoCalendário,MONTH(AbrDom1+25)=4),AbrDom1+25,""),IF(AND(YEAR(AbrDom1+32)=AnoCalendário,MONTH(AbrDom1+32)=4),AbrDom1+32,""))</f>
        <v>43950</v>
      </c>
      <c r="F21" s="32">
        <f>IF(DAY(AbrDom1)=1,IF(AND(YEAR(AbrDom1+26)=AnoCalendário,MONTH(AbrDom1+26)=4),AbrDom1+26,""),IF(AND(YEAR(AbrDom1+33)=AnoCalendário,MONTH(AbrDom1+33)=4),AbrDom1+33,""))</f>
        <v>43951</v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43975</v>
      </c>
      <c r="K21" s="32">
        <f>IF(DAY(MaiDom1)=1,IF(AND(YEAR(MaiDom1+23)=AnoCalendário,MONTH(MaiDom1+23)=5),MaiDom1+23,""),IF(AND(YEAR(MaiDom1+30)=AnoCalendário,MONTH(MaiDom1+30)=5),MaiDom1+30,""))</f>
        <v>43976</v>
      </c>
      <c r="L21" s="32">
        <f>IF(DAY(MaiDom1)=1,IF(AND(YEAR(MaiDom1+24)=AnoCalendário,MONTH(MaiDom1+24)=5),MaiDom1+24,""),IF(AND(YEAR(MaiDom1+31)=AnoCalendário,MONTH(MaiDom1+31)=5),MaiDom1+31,""))</f>
        <v>43977</v>
      </c>
      <c r="M21" s="32">
        <f>IF(DAY(MaiDom1)=1,IF(AND(YEAR(MaiDom1+25)=AnoCalendário,MONTH(MaiDom1+25)=5),MaiDom1+25,""),IF(AND(YEAR(MaiDom1+32)=AnoCalendário,MONTH(MaiDom1+32)=5),MaiDom1+32,""))</f>
        <v>43978</v>
      </c>
      <c r="N21" s="32">
        <f>IF(DAY(MaiDom1)=1,IF(AND(YEAR(MaiDom1+26)=AnoCalendário,MONTH(MaiDom1+26)=5),MaiDom1+26,""),IF(AND(YEAR(MaiDom1+33)=AnoCalendário,MONTH(MaiDom1+33)=5),MaiDom1+33,""))</f>
        <v>43979</v>
      </c>
      <c r="O21" s="32">
        <f>IF(DAY(MaiDom1)=1,IF(AND(YEAR(MaiDom1+27)=AnoCalendário,MONTH(MaiDom1+27)=5),MaiDom1+27,""),IF(AND(YEAR(MaiDom1+34)=AnoCalendário,MONTH(MaiDom1+34)=5),MaiDom1+34,""))</f>
        <v>43980</v>
      </c>
      <c r="P21" s="34">
        <f>IF(DAY(MaiDom1)=1,IF(AND(YEAR(MaiDom1+28)=AnoCalendário,MONTH(MaiDom1+28)=5),MaiDom1+28,""),IF(AND(YEAR(MaiDom1+35)=AnoCalendário,MONTH(MaiDom1+35)=5),MaiDom1+35,""))</f>
        <v>43981</v>
      </c>
      <c r="Q21" s="28"/>
      <c r="R21" s="33">
        <f>IF(DAY(JunDom1)=1,IF(AND(YEAR(JunDom1+22)=AnoCalendário,MONTH(JunDom1+22)=6),JunDom1+22,""),IF(AND(YEAR(JunDom1+29)=AnoCalendário,MONTH(JunDom1+29)=6),JunDom1+29,""))</f>
        <v>44010</v>
      </c>
      <c r="S21" s="32">
        <f>IF(DAY(JunDom1)=1,IF(AND(YEAR(JunDom1+23)=AnoCalendário,MONTH(JunDom1+23)=6),JunDom1+23,""),IF(AND(YEAR(JunDom1+30)=AnoCalendário,MONTH(JunDom1+30)=6),JunDom1+30,""))</f>
        <v>44011</v>
      </c>
      <c r="T21" s="32">
        <f>IF(DAY(JunDom1)=1,IF(AND(YEAR(JunDom1+24)=AnoCalendário,MONTH(JunDom1+24)=6),JunDom1+24,""),IF(AND(YEAR(JunDom1+31)=AnoCalendário,MONTH(JunDom1+31)=6),JunDom1+31,""))</f>
        <v>44012</v>
      </c>
      <c r="U21" s="32" t="str">
        <f>IF(DAY(JunDom1)=1,IF(AND(YEAR(JunDom1+25)=AnoCalendário,MONTH(JunDom1+25)=6),JunDom1+25,""),IF(AND(YEAR(JunDom1+32)=AnoCalendário,MONTH(JunDom1+32)=6),JunDom1+32,""))</f>
        <v/>
      </c>
      <c r="V21" s="32" t="str">
        <f>IF(DAY(JunDom1)=1,IF(AND(YEAR(JunDom1+26)=AnoCalendário,MONTH(JunDom1+26)=6),JunDom1+26,""),IF(AND(YEAR(JunDom1+33)=AnoCalendário,MONTH(JunDom1+33)=6),JunDom1+33,""))</f>
        <v/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>
        <f>IF(DAY(MaiDom1)=1,IF(AND(YEAR(MaiDom1+29)=AnoCalendário,MONTH(MaiDom1+29)=5),MaiDom1+29,""),IF(AND(YEAR(MaiDom1+36)=AnoCalendário,MONTH(MaiDom1+36)=5),MaiDom1+36,""))</f>
        <v>43982</v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>
        <f>IF(DAY(JulDom1)=1,"",IF(AND(YEAR(JulDom1+4)=AnoCalendário,MONTH(JulDom1+4)=7),JulDom1+4,""))</f>
        <v>44013</v>
      </c>
      <c r="F26" s="32">
        <f>IF(DAY(JulDom1)=1,"",IF(AND(YEAR(JulDom1+5)=AnoCalendário,MONTH(JulDom1+5)=7),JulDom1+5,""))</f>
        <v>44014</v>
      </c>
      <c r="G26" s="32">
        <f>IF(DAY(JulDom1)=1,"",IF(AND(YEAR(JulDom1+6)=AnoCalendário,MONTH(JulDom1+6)=7),JulDom1+6,""))</f>
        <v>44015</v>
      </c>
      <c r="H26" s="34">
        <f>IF(DAY(JulDom1)=1,IF(AND(YEAR(JulDom1)=AnoCalendário,MONTH(JulDom1)=7),JulDom1,""),IF(AND(YEAR(JulDom1+7)=AnoCalendário,MONTH(JulDom1+7)=7),JulDom1+7,""))</f>
        <v>44016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 t="str">
        <f>IF(DAY(AgoDom1)=1,"",IF(AND(YEAR(AgoDom1+5)=AnoCalendário,MONTH(AgoDom1+5)=8),AgoDom1+5,""))</f>
        <v/>
      </c>
      <c r="O26" s="32" t="str">
        <f>IF(DAY(AgoDom1)=1,"",IF(AND(YEAR(AgoDom1+6)=AnoCalendário,MONTH(AgoDom1+6)=8),AgoDom1+6,""))</f>
        <v/>
      </c>
      <c r="P26" s="34">
        <f>IF(DAY(AgoDom1)=1,IF(AND(YEAR(AgoDom1)=AnoCalendário,MONTH(AgoDom1)=8),AgoDom1,""),IF(AND(YEAR(AgoDom1+7)=AnoCalendário,MONTH(AgoDom1+7)=8),AgoDom1+7,""))</f>
        <v>44044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>
        <f>IF(DAY(SetDom1)=1,"",IF(AND(YEAR(SetDom1+3)=AnoCalendário,MONTH(SetDom1+3)=9),SetDom1+3,""))</f>
        <v>44075</v>
      </c>
      <c r="U26" s="32">
        <f>IF(DAY(SetDom1)=1,"",IF(AND(YEAR(SetDom1+4)=AnoCalendário,MONTH(SetDom1+4)=9),SetDom1+4,""))</f>
        <v>44076</v>
      </c>
      <c r="V26" s="32">
        <f>IF(DAY(SetDom1)=1,"",IF(AND(YEAR(SetDom1+5)=AnoCalendário,MONTH(SetDom1+5)=9),SetDom1+5,""))</f>
        <v>44077</v>
      </c>
      <c r="W26" s="32">
        <f>IF(DAY(SetDom1)=1,"",IF(AND(YEAR(SetDom1+6)=AnoCalendário,MONTH(SetDom1+6)=9),SetDom1+6,""))</f>
        <v>44078</v>
      </c>
      <c r="X26" s="34">
        <f>IF(DAY(SetDom1)=1,IF(AND(YEAR(SetDom1)=AnoCalendário,MONTH(SetDom1)=9),SetDom1,""),IF(AND(YEAR(SetDom1+7)=AnoCalendário,MONTH(SetDom1+7)=9),SetDom1+7,""))</f>
        <v>44079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44017</v>
      </c>
      <c r="C27" s="32">
        <f>IF(DAY(JulDom1)=1,IF(AND(YEAR(JulDom1+2)=AnoCalendário,MONTH(JulDom1+2)=7),JulDom1+2,""),IF(AND(YEAR(JulDom1+9)=AnoCalendário,MONTH(JulDom1+9)=7),JulDom1+9,""))</f>
        <v>44018</v>
      </c>
      <c r="D27" s="32">
        <f>IF(DAY(JulDom1)=1,IF(AND(YEAR(JulDom1+3)=AnoCalendário,MONTH(JulDom1+3)=7),JulDom1+3,""),IF(AND(YEAR(JulDom1+10)=AnoCalendário,MONTH(JulDom1+10)=7),JulDom1+10,""))</f>
        <v>44019</v>
      </c>
      <c r="E27" s="32">
        <f>IF(DAY(JulDom1)=1,IF(AND(YEAR(JulDom1+4)=AnoCalendário,MONTH(JulDom1+4)=7),JulDom1+4,""),IF(AND(YEAR(JulDom1+11)=AnoCalendário,MONTH(JulDom1+11)=7),JulDom1+11,""))</f>
        <v>44020</v>
      </c>
      <c r="F27" s="32">
        <f>IF(DAY(JulDom1)=1,IF(AND(YEAR(JulDom1+5)=AnoCalendário,MONTH(JulDom1+5)=7),JulDom1+5,""),IF(AND(YEAR(JulDom1+12)=AnoCalendário,MONTH(JulDom1+12)=7),JulDom1+12,""))</f>
        <v>44021</v>
      </c>
      <c r="G27" s="32">
        <f>IF(DAY(JulDom1)=1,IF(AND(YEAR(JulDom1+6)=AnoCalendário,MONTH(JulDom1+6)=7),JulDom1+6,""),IF(AND(YEAR(JulDom1+13)=AnoCalendário,MONTH(JulDom1+13)=7),JulDom1+13,""))</f>
        <v>44022</v>
      </c>
      <c r="H27" s="34">
        <f>IF(DAY(JulDom1)=1,IF(AND(YEAR(JulDom1+7)=AnoCalendário,MONTH(JulDom1+7)=7),JulDom1+7,""),IF(AND(YEAR(JulDom1+14)=AnoCalendário,MONTH(JulDom1+14)=7),JulDom1+14,""))</f>
        <v>44023</v>
      </c>
      <c r="J27" s="33">
        <f>IF(DAY(AgoDom1)=1,IF(AND(YEAR(AgoDom1+1)=AnoCalendário,MONTH(AgoDom1+1)=8),AgoDom1+1,""),IF(AND(YEAR(AgoDom1+8)=AnoCalendário,MONTH(AgoDom1+8)=8),AgoDom1+8,""))</f>
        <v>44045</v>
      </c>
      <c r="K27" s="32">
        <f>IF(DAY(AgoDom1)=1,IF(AND(YEAR(AgoDom1+2)=AnoCalendário,MONTH(AgoDom1+2)=8),AgoDom1+2,""),IF(AND(YEAR(AgoDom1+9)=AnoCalendário,MONTH(AgoDom1+9)=8),AgoDom1+9,""))</f>
        <v>44046</v>
      </c>
      <c r="L27" s="32">
        <f>IF(DAY(AgoDom1)=1,IF(AND(YEAR(AgoDom1+3)=AnoCalendário,MONTH(AgoDom1+3)=8),AgoDom1+3,""),IF(AND(YEAR(AgoDom1+10)=AnoCalendário,MONTH(AgoDom1+10)=8),AgoDom1+10,""))</f>
        <v>44047</v>
      </c>
      <c r="M27" s="32">
        <f>IF(DAY(AgoDom1)=1,IF(AND(YEAR(AgoDom1+4)=AnoCalendário,MONTH(AgoDom1+4)=8),AgoDom1+4,""),IF(AND(YEAR(AgoDom1+11)=AnoCalendário,MONTH(AgoDom1+11)=8),AgoDom1+11,""))</f>
        <v>44048</v>
      </c>
      <c r="N27" s="32">
        <f>IF(DAY(AgoDom1)=1,IF(AND(YEAR(AgoDom1+5)=AnoCalendário,MONTH(AgoDom1+5)=8),AgoDom1+5,""),IF(AND(YEAR(AgoDom1+12)=AnoCalendário,MONTH(AgoDom1+12)=8),AgoDom1+12,""))</f>
        <v>44049</v>
      </c>
      <c r="O27" s="32">
        <f>IF(DAY(AgoDom1)=1,IF(AND(YEAR(AgoDom1+6)=AnoCalendário,MONTH(AgoDom1+6)=8),AgoDom1+6,""),IF(AND(YEAR(AgoDom1+13)=AnoCalendário,MONTH(AgoDom1+13)=8),AgoDom1+13,""))</f>
        <v>44050</v>
      </c>
      <c r="P27" s="34">
        <f>IF(DAY(AgoDom1)=1,IF(AND(YEAR(AgoDom1+7)=AnoCalendário,MONTH(AgoDom1+7)=8),AgoDom1+7,""),IF(AND(YEAR(AgoDom1+14)=AnoCalendário,MONTH(AgoDom1+14)=8),AgoDom1+14,""))</f>
        <v>44051</v>
      </c>
      <c r="Q27" s="1"/>
      <c r="R27" s="33">
        <f>IF(DAY(SetDom1)=1,IF(AND(YEAR(SetDom1+1)=AnoCalendário,MONTH(SetDom1+1)=9),SetDom1+1,""),IF(AND(YEAR(SetDom1+8)=AnoCalendário,MONTH(SetDom1+8)=9),SetDom1+8,""))</f>
        <v>44080</v>
      </c>
      <c r="S27" s="32">
        <f>IF(DAY(SetDom1)=1,IF(AND(YEAR(SetDom1+2)=AnoCalendário,MONTH(SetDom1+2)=9),SetDom1+2,""),IF(AND(YEAR(SetDom1+9)=AnoCalendário,MONTH(SetDom1+9)=9),SetDom1+9,""))</f>
        <v>44081</v>
      </c>
      <c r="T27" s="32">
        <f>IF(DAY(SetDom1)=1,IF(AND(YEAR(SetDom1+3)=AnoCalendário,MONTH(SetDom1+3)=9),SetDom1+3,""),IF(AND(YEAR(SetDom1+10)=AnoCalendário,MONTH(SetDom1+10)=9),SetDom1+10,""))</f>
        <v>44082</v>
      </c>
      <c r="U27" s="32">
        <f>IF(DAY(SetDom1)=1,IF(AND(YEAR(SetDom1+4)=AnoCalendário,MONTH(SetDom1+4)=9),SetDom1+4,""),IF(AND(YEAR(SetDom1+11)=AnoCalendário,MONTH(SetDom1+11)=9),SetDom1+11,""))</f>
        <v>44083</v>
      </c>
      <c r="V27" s="32">
        <f>IF(DAY(SetDom1)=1,IF(AND(YEAR(SetDom1+5)=AnoCalendário,MONTH(SetDom1+5)=9),SetDom1+5,""),IF(AND(YEAR(SetDom1+12)=AnoCalendário,MONTH(SetDom1+12)=9),SetDom1+12,""))</f>
        <v>44084</v>
      </c>
      <c r="W27" s="32">
        <f>IF(DAY(SetDom1)=1,IF(AND(YEAR(SetDom1+6)=AnoCalendário,MONTH(SetDom1+6)=9),SetDom1+6,""),IF(AND(YEAR(SetDom1+13)=AnoCalendário,MONTH(SetDom1+13)=9),SetDom1+13,""))</f>
        <v>44085</v>
      </c>
      <c r="X27" s="34">
        <f>IF(DAY(SetDom1)=1,IF(AND(YEAR(SetDom1+7)=AnoCalendário,MONTH(SetDom1+7)=9),SetDom1+7,""),IF(AND(YEAR(SetDom1+14)=AnoCalendário,MONTH(SetDom1+14)=9),SetDom1+14,""))</f>
        <v>44086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44024</v>
      </c>
      <c r="C28" s="32">
        <f>IF(DAY(JulDom1)=1,IF(AND(YEAR(JulDom1+9)=AnoCalendário,MONTH(JulDom1+9)=7),JulDom1+9,""),IF(AND(YEAR(JulDom1+16)=AnoCalendário,MONTH(JulDom1+16)=7),JulDom1+16,""))</f>
        <v>44025</v>
      </c>
      <c r="D28" s="32">
        <f>IF(DAY(JulDom1)=1,IF(AND(YEAR(JulDom1+10)=AnoCalendário,MONTH(JulDom1+10)=7),JulDom1+10,""),IF(AND(YEAR(JulDom1+17)=AnoCalendário,MONTH(JulDom1+17)=7),JulDom1+17,""))</f>
        <v>44026</v>
      </c>
      <c r="E28" s="32">
        <f>IF(DAY(JulDom1)=1,IF(AND(YEAR(JulDom1+11)=AnoCalendário,MONTH(JulDom1+11)=7),JulDom1+11,""),IF(AND(YEAR(JulDom1+18)=AnoCalendário,MONTH(JulDom1+18)=7),JulDom1+18,""))</f>
        <v>44027</v>
      </c>
      <c r="F28" s="32">
        <f>IF(DAY(JulDom1)=1,IF(AND(YEAR(JulDom1+12)=AnoCalendário,MONTH(JulDom1+12)=7),JulDom1+12,""),IF(AND(YEAR(JulDom1+19)=AnoCalendário,MONTH(JulDom1+19)=7),JulDom1+19,""))</f>
        <v>44028</v>
      </c>
      <c r="G28" s="32">
        <f>IF(DAY(JulDom1)=1,IF(AND(YEAR(JulDom1+13)=AnoCalendário,MONTH(JulDom1+13)=7),JulDom1+13,""),IF(AND(YEAR(JulDom1+20)=AnoCalendário,MONTH(JulDom1+20)=7),JulDom1+20,""))</f>
        <v>44029</v>
      </c>
      <c r="H28" s="34">
        <f>IF(DAY(JulDom1)=1,IF(AND(YEAR(JulDom1+14)=AnoCalendário,MONTH(JulDom1+14)=7),JulDom1+14,""),IF(AND(YEAR(JulDom1+21)=AnoCalendário,MONTH(JulDom1+21)=7),JulDom1+21,""))</f>
        <v>44030</v>
      </c>
      <c r="J28" s="33">
        <f>IF(DAY(AgoDom1)=1,IF(AND(YEAR(AgoDom1+8)=AnoCalendário,MONTH(AgoDom1+8)=8),AgoDom1+8,""),IF(AND(YEAR(AgoDom1+15)=AnoCalendário,MONTH(AgoDom1+15)=8),AgoDom1+15,""))</f>
        <v>44052</v>
      </c>
      <c r="K28" s="32">
        <f>IF(DAY(AgoDom1)=1,IF(AND(YEAR(AgoDom1+9)=AnoCalendário,MONTH(AgoDom1+9)=8),AgoDom1+9,""),IF(AND(YEAR(AgoDom1+16)=AnoCalendário,MONTH(AgoDom1+16)=8),AgoDom1+16,""))</f>
        <v>44053</v>
      </c>
      <c r="L28" s="32">
        <f>IF(DAY(AgoDom1)=1,IF(AND(YEAR(AgoDom1+10)=AnoCalendário,MONTH(AgoDom1+10)=8),AgoDom1+10,""),IF(AND(YEAR(AgoDom1+17)=AnoCalendário,MONTH(AgoDom1+17)=8),AgoDom1+17,""))</f>
        <v>44054</v>
      </c>
      <c r="M28" s="32">
        <f>IF(DAY(AgoDom1)=1,IF(AND(YEAR(AgoDom1+11)=AnoCalendário,MONTH(AgoDom1+11)=8),AgoDom1+11,""),IF(AND(YEAR(AgoDom1+18)=AnoCalendário,MONTH(AgoDom1+18)=8),AgoDom1+18,""))</f>
        <v>44055</v>
      </c>
      <c r="N28" s="32">
        <f>IF(DAY(AgoDom1)=1,IF(AND(YEAR(AgoDom1+12)=AnoCalendário,MONTH(AgoDom1+12)=8),AgoDom1+12,""),IF(AND(YEAR(AgoDom1+19)=AnoCalendário,MONTH(AgoDom1+19)=8),AgoDom1+19,""))</f>
        <v>44056</v>
      </c>
      <c r="O28" s="32">
        <f>IF(DAY(AgoDom1)=1,IF(AND(YEAR(AgoDom1+13)=AnoCalendário,MONTH(AgoDom1+13)=8),AgoDom1+13,""),IF(AND(YEAR(AgoDom1+20)=AnoCalendário,MONTH(AgoDom1+20)=8),AgoDom1+20,""))</f>
        <v>44057</v>
      </c>
      <c r="P28" s="34">
        <f>IF(DAY(AgoDom1)=1,IF(AND(YEAR(AgoDom1+14)=AnoCalendário,MONTH(AgoDom1+14)=8),AgoDom1+14,""),IF(AND(YEAR(AgoDom1+21)=AnoCalendário,MONTH(AgoDom1+21)=8),AgoDom1+21,""))</f>
        <v>44058</v>
      </c>
      <c r="Q28" s="1"/>
      <c r="R28" s="33">
        <f>IF(DAY(SetDom1)=1,IF(AND(YEAR(SetDom1+8)=AnoCalendário,MONTH(SetDom1+8)=9),SetDom1+8,""),IF(AND(YEAR(SetDom1+15)=AnoCalendário,MONTH(SetDom1+15)=9),SetDom1+15,""))</f>
        <v>44087</v>
      </c>
      <c r="S28" s="32">
        <f>IF(DAY(SetDom1)=1,IF(AND(YEAR(SetDom1+9)=AnoCalendário,MONTH(SetDom1+9)=9),SetDom1+9,""),IF(AND(YEAR(SetDom1+16)=AnoCalendário,MONTH(SetDom1+16)=9),SetDom1+16,""))</f>
        <v>44088</v>
      </c>
      <c r="T28" s="32">
        <f>IF(DAY(SetDom1)=1,IF(AND(YEAR(SetDom1+10)=AnoCalendário,MONTH(SetDom1+10)=9),SetDom1+10,""),IF(AND(YEAR(SetDom1+17)=AnoCalendário,MONTH(SetDom1+17)=9),SetDom1+17,""))</f>
        <v>44089</v>
      </c>
      <c r="U28" s="32">
        <f>IF(DAY(SetDom1)=1,IF(AND(YEAR(SetDom1+11)=AnoCalendário,MONTH(SetDom1+11)=9),SetDom1+11,""),IF(AND(YEAR(SetDom1+18)=AnoCalendário,MONTH(SetDom1+18)=9),SetDom1+18,""))</f>
        <v>44090</v>
      </c>
      <c r="V28" s="32">
        <f>IF(DAY(SetDom1)=1,IF(AND(YEAR(SetDom1+12)=AnoCalendário,MONTH(SetDom1+12)=9),SetDom1+12,""),IF(AND(YEAR(SetDom1+19)=AnoCalendário,MONTH(SetDom1+19)=9),SetDom1+19,""))</f>
        <v>44091</v>
      </c>
      <c r="W28" s="32">
        <f>IF(DAY(SetDom1)=1,IF(AND(YEAR(SetDom1+13)=AnoCalendário,MONTH(SetDom1+13)=9),SetDom1+13,""),IF(AND(YEAR(SetDom1+20)=AnoCalendário,MONTH(SetDom1+20)=9),SetDom1+20,""))</f>
        <v>44092</v>
      </c>
      <c r="X28" s="34">
        <f>IF(DAY(SetDom1)=1,IF(AND(YEAR(SetDom1+14)=AnoCalendário,MONTH(SetDom1+14)=9),SetDom1+14,""),IF(AND(YEAR(SetDom1+21)=AnoCalendário,MONTH(SetDom1+21)=9),SetDom1+21,""))</f>
        <v>44093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44031</v>
      </c>
      <c r="C29" s="32">
        <f>IF(DAY(JulDom1)=1,IF(AND(YEAR(JulDom1+16)=AnoCalendário,MONTH(JulDom1+16)=7),JulDom1+16,""),IF(AND(YEAR(JulDom1+23)=AnoCalendário,MONTH(JulDom1+23)=7),JulDom1+23,""))</f>
        <v>44032</v>
      </c>
      <c r="D29" s="32">
        <f>IF(DAY(JulDom1)=1,IF(AND(YEAR(JulDom1+17)=AnoCalendário,MONTH(JulDom1+17)=7),JulDom1+17,""),IF(AND(YEAR(JulDom1+24)=AnoCalendário,MONTH(JulDom1+24)=7),JulDom1+24,""))</f>
        <v>44033</v>
      </c>
      <c r="E29" s="32">
        <f>IF(DAY(JulDom1)=1,IF(AND(YEAR(JulDom1+18)=AnoCalendário,MONTH(JulDom1+18)=7),JulDom1+18,""),IF(AND(YEAR(JulDom1+25)=AnoCalendário,MONTH(JulDom1+25)=7),JulDom1+25,""))</f>
        <v>44034</v>
      </c>
      <c r="F29" s="32">
        <f>IF(DAY(JulDom1)=1,IF(AND(YEAR(JulDom1+19)=AnoCalendário,MONTH(JulDom1+19)=7),JulDom1+19,""),IF(AND(YEAR(JulDom1+26)=AnoCalendário,MONTH(JulDom1+26)=7),JulDom1+26,""))</f>
        <v>44035</v>
      </c>
      <c r="G29" s="32">
        <f>IF(DAY(JulDom1)=1,IF(AND(YEAR(JulDom1+20)=AnoCalendário,MONTH(JulDom1+20)=7),JulDom1+20,""),IF(AND(YEAR(JulDom1+27)=AnoCalendário,MONTH(JulDom1+27)=7),JulDom1+27,""))</f>
        <v>44036</v>
      </c>
      <c r="H29" s="34">
        <f>IF(DAY(JulDom1)=1,IF(AND(YEAR(JulDom1+21)=AnoCalendário,MONTH(JulDom1+21)=7),JulDom1+21,""),IF(AND(YEAR(JulDom1+28)=AnoCalendário,MONTH(JulDom1+28)=7),JulDom1+28,""))</f>
        <v>44037</v>
      </c>
      <c r="J29" s="33">
        <f>IF(DAY(AgoDom1)=1,IF(AND(YEAR(AgoDom1+15)=AnoCalendário,MONTH(AgoDom1+15)=8),AgoDom1+15,""),IF(AND(YEAR(AgoDom1+22)=AnoCalendário,MONTH(AgoDom1+22)=8),AgoDom1+22,""))</f>
        <v>44059</v>
      </c>
      <c r="K29" s="32">
        <f>IF(DAY(AgoDom1)=1,IF(AND(YEAR(AgoDom1+16)=AnoCalendário,MONTH(AgoDom1+16)=8),AgoDom1+16,""),IF(AND(YEAR(AgoDom1+23)=AnoCalendário,MONTH(AgoDom1+23)=8),AgoDom1+23,""))</f>
        <v>44060</v>
      </c>
      <c r="L29" s="32">
        <f>IF(DAY(AgoDom1)=1,IF(AND(YEAR(AgoDom1+17)=AnoCalendário,MONTH(AgoDom1+17)=8),AgoDom1+17,""),IF(AND(YEAR(AgoDom1+24)=AnoCalendário,MONTH(AgoDom1+24)=8),AgoDom1+24,""))</f>
        <v>44061</v>
      </c>
      <c r="M29" s="32">
        <f>IF(DAY(AgoDom1)=1,IF(AND(YEAR(AgoDom1+18)=AnoCalendário,MONTH(AgoDom1+18)=8),AgoDom1+18,""),IF(AND(YEAR(AgoDom1+25)=AnoCalendário,MONTH(AgoDom1+25)=8),AgoDom1+25,""))</f>
        <v>44062</v>
      </c>
      <c r="N29" s="32">
        <f>IF(DAY(AgoDom1)=1,IF(AND(YEAR(AgoDom1+19)=AnoCalendário,MONTH(AgoDom1+19)=8),AgoDom1+19,""),IF(AND(YEAR(AgoDom1+26)=AnoCalendário,MONTH(AgoDom1+26)=8),AgoDom1+26,""))</f>
        <v>44063</v>
      </c>
      <c r="O29" s="32">
        <f>IF(DAY(AgoDom1)=1,IF(AND(YEAR(AgoDom1+20)=AnoCalendário,MONTH(AgoDom1+20)=8),AgoDom1+20,""),IF(AND(YEAR(AgoDom1+27)=AnoCalendário,MONTH(AgoDom1+27)=8),AgoDom1+27,""))</f>
        <v>44064</v>
      </c>
      <c r="P29" s="34">
        <f>IF(DAY(AgoDom1)=1,IF(AND(YEAR(AgoDom1+21)=AnoCalendário,MONTH(AgoDom1+21)=8),AgoDom1+21,""),IF(AND(YEAR(AgoDom1+28)=AnoCalendário,MONTH(AgoDom1+28)=8),AgoDom1+28,""))</f>
        <v>44065</v>
      </c>
      <c r="Q29" s="1"/>
      <c r="R29" s="33">
        <f>IF(DAY(SetDom1)=1,IF(AND(YEAR(SetDom1+15)=AnoCalendário,MONTH(SetDom1+15)=9),SetDom1+15,""),IF(AND(YEAR(SetDom1+22)=AnoCalendário,MONTH(SetDom1+22)=9),SetDom1+22,""))</f>
        <v>44094</v>
      </c>
      <c r="S29" s="32">
        <f>IF(DAY(SetDom1)=1,IF(AND(YEAR(SetDom1+16)=AnoCalendário,MONTH(SetDom1+16)=9),SetDom1+16,""),IF(AND(YEAR(SetDom1+23)=AnoCalendário,MONTH(SetDom1+23)=9),SetDom1+23,""))</f>
        <v>44095</v>
      </c>
      <c r="T29" s="32">
        <f>IF(DAY(SetDom1)=1,IF(AND(YEAR(SetDom1+17)=AnoCalendário,MONTH(SetDom1+17)=9),SetDom1+17,""),IF(AND(YEAR(SetDom1+24)=AnoCalendário,MONTH(SetDom1+24)=9),SetDom1+24,""))</f>
        <v>44096</v>
      </c>
      <c r="U29" s="32">
        <f>IF(DAY(SetDom1)=1,IF(AND(YEAR(SetDom1+18)=AnoCalendário,MONTH(SetDom1+18)=9),SetDom1+18,""),IF(AND(YEAR(SetDom1+25)=AnoCalendário,MONTH(SetDom1+25)=9),SetDom1+25,""))</f>
        <v>44097</v>
      </c>
      <c r="V29" s="32">
        <f>IF(DAY(SetDom1)=1,IF(AND(YEAR(SetDom1+19)=AnoCalendário,MONTH(SetDom1+19)=9),SetDom1+19,""),IF(AND(YEAR(SetDom1+26)=AnoCalendário,MONTH(SetDom1+26)=9),SetDom1+26,""))</f>
        <v>44098</v>
      </c>
      <c r="W29" s="32">
        <f>IF(DAY(SetDom1)=1,IF(AND(YEAR(SetDom1+20)=AnoCalendário,MONTH(SetDom1+20)=9),SetDom1+20,""),IF(AND(YEAR(SetDom1+27)=AnoCalendário,MONTH(SetDom1+27)=9),SetDom1+27,""))</f>
        <v>44099</v>
      </c>
      <c r="X29" s="34">
        <f>IF(DAY(SetDom1)=1,IF(AND(YEAR(SetDom1+21)=AnoCalendário,MONTH(SetDom1+21)=9),SetDom1+21,""),IF(AND(YEAR(SetDom1+28)=AnoCalendário,MONTH(SetDom1+28)=9),SetDom1+28,""))</f>
        <v>44100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44038</v>
      </c>
      <c r="C30" s="32">
        <f>IF(DAY(JulDom1)=1,IF(AND(YEAR(JulDom1+23)=AnoCalendário,MONTH(JulDom1+23)=7),JulDom1+23,""),IF(AND(YEAR(JulDom1+30)=AnoCalendário,MONTH(JulDom1+30)=7),JulDom1+30,""))</f>
        <v>44039</v>
      </c>
      <c r="D30" s="32">
        <f>IF(DAY(JulDom1)=1,IF(AND(YEAR(JulDom1+24)=AnoCalendário,MONTH(JulDom1+24)=7),JulDom1+24,""),IF(AND(YEAR(JulDom1+31)=AnoCalendário,MONTH(JulDom1+31)=7),JulDom1+31,""))</f>
        <v>44040</v>
      </c>
      <c r="E30" s="32">
        <f>IF(DAY(JulDom1)=1,IF(AND(YEAR(JulDom1+25)=AnoCalendário,MONTH(JulDom1+25)=7),JulDom1+25,""),IF(AND(YEAR(JulDom1+32)=AnoCalendário,MONTH(JulDom1+32)=7),JulDom1+32,""))</f>
        <v>44041</v>
      </c>
      <c r="F30" s="32">
        <f>IF(DAY(JulDom1)=1,IF(AND(YEAR(JulDom1+26)=AnoCalendário,MONTH(JulDom1+26)=7),JulDom1+26,""),IF(AND(YEAR(JulDom1+33)=AnoCalendário,MONTH(JulDom1+33)=7),JulDom1+33,""))</f>
        <v>44042</v>
      </c>
      <c r="G30" s="32">
        <f>IF(DAY(JulDom1)=1,IF(AND(YEAR(JulDom1+27)=AnoCalendário,MONTH(JulDom1+27)=7),JulDom1+27,""),IF(AND(YEAR(JulDom1+34)=AnoCalendário,MONTH(JulDom1+34)=7),JulDom1+34,""))</f>
        <v>44043</v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44066</v>
      </c>
      <c r="K30" s="32">
        <f>IF(DAY(AgoDom1)=1,IF(AND(YEAR(AgoDom1+23)=AnoCalendário,MONTH(AgoDom1+23)=8),AgoDom1+23,""),IF(AND(YEAR(AgoDom1+30)=AnoCalendário,MONTH(AgoDom1+30)=8),AgoDom1+30,""))</f>
        <v>44067</v>
      </c>
      <c r="L30" s="32">
        <f>IF(DAY(AgoDom1)=1,IF(AND(YEAR(AgoDom1+24)=AnoCalendário,MONTH(AgoDom1+24)=8),AgoDom1+24,""),IF(AND(YEAR(AgoDom1+31)=AnoCalendário,MONTH(AgoDom1+31)=8),AgoDom1+31,""))</f>
        <v>44068</v>
      </c>
      <c r="M30" s="32">
        <f>IF(DAY(AgoDom1)=1,IF(AND(YEAR(AgoDom1+25)=AnoCalendário,MONTH(AgoDom1+25)=8),AgoDom1+25,""),IF(AND(YEAR(AgoDom1+32)=AnoCalendário,MONTH(AgoDom1+32)=8),AgoDom1+32,""))</f>
        <v>44069</v>
      </c>
      <c r="N30" s="32">
        <f>IF(DAY(AgoDom1)=1,IF(AND(YEAR(AgoDom1+26)=AnoCalendário,MONTH(AgoDom1+26)=8),AgoDom1+26,""),IF(AND(YEAR(AgoDom1+33)=AnoCalendário,MONTH(AgoDom1+33)=8),AgoDom1+33,""))</f>
        <v>44070</v>
      </c>
      <c r="O30" s="32">
        <f>IF(DAY(AgoDom1)=1,IF(AND(YEAR(AgoDom1+27)=AnoCalendário,MONTH(AgoDom1+27)=8),AgoDom1+27,""),IF(AND(YEAR(AgoDom1+34)=AnoCalendário,MONTH(AgoDom1+34)=8),AgoDom1+34,""))</f>
        <v>44071</v>
      </c>
      <c r="P30" s="34">
        <f>IF(DAY(AgoDom1)=1,IF(AND(YEAR(AgoDom1+28)=AnoCalendário,MONTH(AgoDom1+28)=8),AgoDom1+28,""),IF(AND(YEAR(AgoDom1+35)=AnoCalendário,MONTH(AgoDom1+35)=8),AgoDom1+35,""))</f>
        <v>44072</v>
      </c>
      <c r="Q30" s="1"/>
      <c r="R30" s="33">
        <f>IF(DAY(SetDom1)=1,IF(AND(YEAR(SetDom1+22)=AnoCalendário,MONTH(SetDom1+22)=9),SetDom1+22,""),IF(AND(YEAR(SetDom1+29)=AnoCalendário,MONTH(SetDom1+29)=9),SetDom1+29,""))</f>
        <v>44101</v>
      </c>
      <c r="S30" s="32">
        <f>IF(DAY(SetDom1)=1,IF(AND(YEAR(SetDom1+23)=AnoCalendário,MONTH(SetDom1+23)=9),SetDom1+23,""),IF(AND(YEAR(SetDom1+30)=AnoCalendário,MONTH(SetDom1+30)=9),SetDom1+30,""))</f>
        <v>44102</v>
      </c>
      <c r="T30" s="32">
        <f>IF(DAY(SetDom1)=1,IF(AND(YEAR(SetDom1+24)=AnoCalendário,MONTH(SetDom1+24)=9),SetDom1+24,""),IF(AND(YEAR(SetDom1+31)=AnoCalendário,MONTH(SetDom1+31)=9),SetDom1+31,""))</f>
        <v>44103</v>
      </c>
      <c r="U30" s="32">
        <f>IF(DAY(SetDom1)=1,IF(AND(YEAR(SetDom1+25)=AnoCalendário,MONTH(SetDom1+25)=9),SetDom1+25,""),IF(AND(YEAR(SetDom1+32)=AnoCalendário,MONTH(SetDom1+32)=9),SetDom1+32,""))</f>
        <v>44104</v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>
        <f>IF(DAY(AgoDom1)=1,IF(AND(YEAR(AgoDom1+29)=AnoCalendário,MONTH(AgoDom1+29)=8),AgoDom1+29,""),IF(AND(YEAR(AgoDom1+36)=AnoCalendário,MONTH(AgoDom1+36)=8),AgoDom1+36,""))</f>
        <v>44073</v>
      </c>
      <c r="K31" s="36">
        <f>IF(DAY(AgoDom1)=1,IF(AND(YEAR(AgoDom1+30)=AnoCalendário,MONTH(AgoDom1+30)=8),AgoDom1+30,""),IF(AND(YEAR(AgoDom1+37)=AnoCalendário,MONTH(AgoDom1+37)=8),AgoDom1+37,""))</f>
        <v>44074</v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 t="str">
        <f>IF(DAY(OutDom1)=1,"",IF(AND(YEAR(OutDom1+4)=AnoCalendário,MONTH(OutDom1+4)=10),OutDom1+4,""))</f>
        <v/>
      </c>
      <c r="F35" s="32">
        <f>IF(DAY(OutDom1)=1,"",IF(AND(YEAR(OutDom1+5)=AnoCalendário,MONTH(OutDom1+5)=10),OutDom1+5,""))</f>
        <v>44105</v>
      </c>
      <c r="G35" s="32">
        <f>IF(DAY(OutDom1)=1,"",IF(AND(YEAR(OutDom1+6)=AnoCalendário,MONTH(OutDom1+6)=10),OutDom1+6,""))</f>
        <v>44106</v>
      </c>
      <c r="H35" s="34">
        <f>IF(DAY(OutDom1)=1,IF(AND(YEAR(OutDom1)=AnoCalendário,MONTH(OutDom1)=10),OutDom1,""),IF(AND(YEAR(OutDom1+7)=AnoCalendário,MONTH(OutDom1+7)=10),OutDom1+7,""))</f>
        <v>44107</v>
      </c>
      <c r="I35" s="28"/>
      <c r="J35" s="33">
        <f>IF(DAY(NovDom1)=1,"",IF(AND(YEAR(NovDom1+1)=AnoCalendário,MONTH(NovDom1+1)=11),NovDom1+1,""))</f>
        <v>44136</v>
      </c>
      <c r="K35" s="32">
        <f>IF(DAY(NovDom1)=1,"",IF(AND(YEAR(NovDom1+2)=AnoCalendário,MONTH(NovDom1+2)=11),NovDom1+2,""))</f>
        <v>44137</v>
      </c>
      <c r="L35" s="32">
        <f>IF(DAY(NovDom1)=1,"",IF(AND(YEAR(NovDom1+3)=AnoCalendário,MONTH(NovDom1+3)=11),NovDom1+3,""))</f>
        <v>44138</v>
      </c>
      <c r="M35" s="32">
        <f>IF(DAY(NovDom1)=1,"",IF(AND(YEAR(NovDom1+4)=AnoCalendário,MONTH(NovDom1+4)=11),NovDom1+4,""))</f>
        <v>44139</v>
      </c>
      <c r="N35" s="32">
        <f>IF(DAY(NovDom1)=1,"",IF(AND(YEAR(NovDom1+5)=AnoCalendário,MONTH(NovDom1+5)=11),NovDom1+5,""))</f>
        <v>44140</v>
      </c>
      <c r="O35" s="32">
        <f>IF(DAY(NovDom1)=1,"",IF(AND(YEAR(NovDom1+6)=AnoCalendário,MONTH(NovDom1+6)=11),NovDom1+6,""))</f>
        <v>44141</v>
      </c>
      <c r="P35" s="34">
        <f>IF(DAY(NovDom1)=1,IF(AND(YEAR(NovDom1)=AnoCalendário,MONTH(NovDom1)=11),NovDom1,""),IF(AND(YEAR(NovDom1+7)=AnoCalendário,MONTH(NovDom1+7)=11),NovDom1+7,""))</f>
        <v>44142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>
        <f>IF(DAY(DezDom1)=1,"",IF(AND(YEAR(DezDom1+3)=AnoCalendário,MONTH(DezDom1+3)=12),DezDom1+3,""))</f>
        <v>44166</v>
      </c>
      <c r="U35" s="32">
        <f>IF(DAY(DezDom1)=1,"",IF(AND(YEAR(DezDom1+4)=AnoCalendário,MONTH(DezDom1+4)=12),DezDom1+4,""))</f>
        <v>44167</v>
      </c>
      <c r="V35" s="32">
        <f>IF(DAY(DezDom1)=1,"",IF(AND(YEAR(DezDom1+5)=AnoCalendário,MONTH(DezDom1+5)=12),DezDom1+5,""))</f>
        <v>44168</v>
      </c>
      <c r="W35" s="32">
        <f>IF(DAY(DezDom1)=1,"",IF(AND(YEAR(DezDom1+6)=AnoCalendário,MONTH(DezDom1+6)=12),DezDom1+6,""))</f>
        <v>44169</v>
      </c>
      <c r="X35" s="34">
        <f>IF(DAY(DezDom1)=1,IF(AND(YEAR(DezDom1)=AnoCalendário,MONTH(DezDom1)=12),DezDom1,""),IF(AND(YEAR(DezDom1+7)=AnoCalendário,MONTH(DezDom1+7)=12),DezDom1+7,""))</f>
        <v>44170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44108</v>
      </c>
      <c r="C36" s="32">
        <f>IF(DAY(OutDom1)=1,IF(AND(YEAR(OutDom1+2)=AnoCalendário,MONTH(OutDom1+2)=10),OutDom1+2,""),IF(AND(YEAR(OutDom1+9)=AnoCalendário,MONTH(OutDom1+9)=10),OutDom1+9,""))</f>
        <v>44109</v>
      </c>
      <c r="D36" s="32">
        <f>IF(DAY(OutDom1)=1,IF(AND(YEAR(OutDom1+3)=AnoCalendário,MONTH(OutDom1+3)=10),OutDom1+3,""),IF(AND(YEAR(OutDom1+10)=AnoCalendário,MONTH(OutDom1+10)=10),OutDom1+10,""))</f>
        <v>44110</v>
      </c>
      <c r="E36" s="32">
        <f>IF(DAY(OutDom1)=1,IF(AND(YEAR(OutDom1+4)=AnoCalendário,MONTH(OutDom1+4)=10),OutDom1+4,""),IF(AND(YEAR(OutDom1+11)=AnoCalendário,MONTH(OutDom1+11)=10),OutDom1+11,""))</f>
        <v>44111</v>
      </c>
      <c r="F36" s="32">
        <f>IF(DAY(OutDom1)=1,IF(AND(YEAR(OutDom1+5)=AnoCalendário,MONTH(OutDom1+5)=10),OutDom1+5,""),IF(AND(YEAR(OutDom1+12)=AnoCalendário,MONTH(OutDom1+12)=10),OutDom1+12,""))</f>
        <v>44112</v>
      </c>
      <c r="G36" s="32">
        <f>IF(DAY(OutDom1)=1,IF(AND(YEAR(OutDom1+6)=AnoCalendário,MONTH(OutDom1+6)=10),OutDom1+6,""),IF(AND(YEAR(OutDom1+13)=AnoCalendário,MONTH(OutDom1+13)=10),OutDom1+13,""))</f>
        <v>44113</v>
      </c>
      <c r="H36" s="34">
        <f>IF(DAY(OutDom1)=1,IF(AND(YEAR(OutDom1+7)=AnoCalendário,MONTH(OutDom1+7)=10),OutDom1+7,""),IF(AND(YEAR(OutDom1+14)=AnoCalendário,MONTH(OutDom1+14)=10),OutDom1+14,""))</f>
        <v>44114</v>
      </c>
      <c r="I36" s="28"/>
      <c r="J36" s="33">
        <f>IF(DAY(NovDom1)=1,IF(AND(YEAR(NovDom1+1)=AnoCalendário,MONTH(NovDom1+1)=11),NovDom1+1,""),IF(AND(YEAR(NovDom1+8)=AnoCalendário,MONTH(NovDom1+8)=11),NovDom1+8,""))</f>
        <v>44143</v>
      </c>
      <c r="K36" s="32">
        <f>IF(DAY(NovDom1)=1,IF(AND(YEAR(NovDom1+2)=AnoCalendário,MONTH(NovDom1+2)=11),NovDom1+2,""),IF(AND(YEAR(NovDom1+9)=AnoCalendário,MONTH(NovDom1+9)=11),NovDom1+9,""))</f>
        <v>44144</v>
      </c>
      <c r="L36" s="32">
        <f>IF(DAY(NovDom1)=1,IF(AND(YEAR(NovDom1+3)=AnoCalendário,MONTH(NovDom1+3)=11),NovDom1+3,""),IF(AND(YEAR(NovDom1+10)=AnoCalendário,MONTH(NovDom1+10)=11),NovDom1+10,""))</f>
        <v>44145</v>
      </c>
      <c r="M36" s="32">
        <f>IF(DAY(NovDom1)=1,IF(AND(YEAR(NovDom1+4)=AnoCalendário,MONTH(NovDom1+4)=11),NovDom1+4,""),IF(AND(YEAR(NovDom1+11)=AnoCalendário,MONTH(NovDom1+11)=11),NovDom1+11,""))</f>
        <v>44146</v>
      </c>
      <c r="N36" s="32">
        <f>IF(DAY(NovDom1)=1,IF(AND(YEAR(NovDom1+5)=AnoCalendário,MONTH(NovDom1+5)=11),NovDom1+5,""),IF(AND(YEAR(NovDom1+12)=AnoCalendário,MONTH(NovDom1+12)=11),NovDom1+12,""))</f>
        <v>44147</v>
      </c>
      <c r="O36" s="32">
        <f>IF(DAY(NovDom1)=1,IF(AND(YEAR(NovDom1+6)=AnoCalendário,MONTH(NovDom1+6)=11),NovDom1+6,""),IF(AND(YEAR(NovDom1+13)=AnoCalendário,MONTH(NovDom1+13)=11),NovDom1+13,""))</f>
        <v>44148</v>
      </c>
      <c r="P36" s="34">
        <f>IF(DAY(NovDom1)=1,IF(AND(YEAR(NovDom1+7)=AnoCalendário,MONTH(NovDom1+7)=11),NovDom1+7,""),IF(AND(YEAR(NovDom1+14)=AnoCalendário,MONTH(NovDom1+14)=11),NovDom1+14,""))</f>
        <v>44149</v>
      </c>
      <c r="R36" s="33">
        <f>IF(DAY(DezDom1)=1,IF(AND(YEAR(DezDom1+1)=AnoCalendário,MONTH(DezDom1+1)=12),DezDom1+1,""),IF(AND(YEAR(DezDom1+8)=AnoCalendário,MONTH(DezDom1+8)=12),DezDom1+8,""))</f>
        <v>44171</v>
      </c>
      <c r="S36" s="32">
        <f>IF(DAY(DezDom1)=1,IF(AND(YEAR(DezDom1+2)=AnoCalendário,MONTH(DezDom1+2)=12),DezDom1+2,""),IF(AND(YEAR(DezDom1+9)=AnoCalendário,MONTH(DezDom1+9)=12),DezDom1+9,""))</f>
        <v>44172</v>
      </c>
      <c r="T36" s="32">
        <f>IF(DAY(DezDom1)=1,IF(AND(YEAR(DezDom1+3)=AnoCalendário,MONTH(DezDom1+3)=12),DezDom1+3,""),IF(AND(YEAR(DezDom1+10)=AnoCalendário,MONTH(DezDom1+10)=12),DezDom1+10,""))</f>
        <v>44173</v>
      </c>
      <c r="U36" s="32">
        <f>IF(DAY(DezDom1)=1,IF(AND(YEAR(DezDom1+4)=AnoCalendário,MONTH(DezDom1+4)=12),DezDom1+4,""),IF(AND(YEAR(DezDom1+11)=AnoCalendário,MONTH(DezDom1+11)=12),DezDom1+11,""))</f>
        <v>44174</v>
      </c>
      <c r="V36" s="32">
        <f>IF(DAY(DezDom1)=1,IF(AND(YEAR(DezDom1+5)=AnoCalendário,MONTH(DezDom1+5)=12),DezDom1+5,""),IF(AND(YEAR(DezDom1+12)=AnoCalendário,MONTH(DezDom1+12)=12),DezDom1+12,""))</f>
        <v>44175</v>
      </c>
      <c r="W36" s="32">
        <f>IF(DAY(DezDom1)=1,IF(AND(YEAR(DezDom1+6)=AnoCalendário,MONTH(DezDom1+6)=12),DezDom1+6,""),IF(AND(YEAR(DezDom1+13)=AnoCalendário,MONTH(DezDom1+13)=12),DezDom1+13,""))</f>
        <v>44176</v>
      </c>
      <c r="X36" s="34">
        <f>IF(DAY(DezDom1)=1,IF(AND(YEAR(DezDom1+7)=AnoCalendário,MONTH(DezDom1+7)=12),DezDom1+7,""),IF(AND(YEAR(DezDom1+14)=AnoCalendário,MONTH(DezDom1+14)=12),DezDom1+14,""))</f>
        <v>44177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44115</v>
      </c>
      <c r="C37" s="32">
        <f>IF(DAY(OutDom1)=1,IF(AND(YEAR(OutDom1+9)=AnoCalendário,MONTH(OutDom1+9)=10),OutDom1+9,""),IF(AND(YEAR(OutDom1+16)=AnoCalendário,MONTH(OutDom1+16)=10),OutDom1+16,""))</f>
        <v>44116</v>
      </c>
      <c r="D37" s="32">
        <f>IF(DAY(OutDom1)=1,IF(AND(YEAR(OutDom1+10)=AnoCalendário,MONTH(OutDom1+10)=10),OutDom1+10,""),IF(AND(YEAR(OutDom1+17)=AnoCalendário,MONTH(OutDom1+17)=10),OutDom1+17,""))</f>
        <v>44117</v>
      </c>
      <c r="E37" s="32">
        <f>IF(DAY(OutDom1)=1,IF(AND(YEAR(OutDom1+11)=AnoCalendário,MONTH(OutDom1+11)=10),OutDom1+11,""),IF(AND(YEAR(OutDom1+18)=AnoCalendário,MONTH(OutDom1+18)=10),OutDom1+18,""))</f>
        <v>44118</v>
      </c>
      <c r="F37" s="32">
        <f>IF(DAY(OutDom1)=1,IF(AND(YEAR(OutDom1+12)=AnoCalendário,MONTH(OutDom1+12)=10),OutDom1+12,""),IF(AND(YEAR(OutDom1+19)=AnoCalendário,MONTH(OutDom1+19)=10),OutDom1+19,""))</f>
        <v>44119</v>
      </c>
      <c r="G37" s="32">
        <f>IF(DAY(OutDom1)=1,IF(AND(YEAR(OutDom1+13)=AnoCalendário,MONTH(OutDom1+13)=10),OutDom1+13,""),IF(AND(YEAR(OutDom1+20)=AnoCalendário,MONTH(OutDom1+20)=10),OutDom1+20,""))</f>
        <v>44120</v>
      </c>
      <c r="H37" s="34">
        <f>IF(DAY(OutDom1)=1,IF(AND(YEAR(OutDom1+14)=AnoCalendário,MONTH(OutDom1+14)=10),OutDom1+14,""),IF(AND(YEAR(OutDom1+21)=AnoCalendário,MONTH(OutDom1+21)=10),OutDom1+21,""))</f>
        <v>44121</v>
      </c>
      <c r="I37" s="28"/>
      <c r="J37" s="33">
        <f>IF(DAY(NovDom1)=1,IF(AND(YEAR(NovDom1+8)=AnoCalendário,MONTH(NovDom1+8)=11),NovDom1+8,""),IF(AND(YEAR(NovDom1+15)=AnoCalendário,MONTH(NovDom1+15)=11),NovDom1+15,""))</f>
        <v>44150</v>
      </c>
      <c r="K37" s="32">
        <f>IF(DAY(NovDom1)=1,IF(AND(YEAR(NovDom1+9)=AnoCalendário,MONTH(NovDom1+9)=11),NovDom1+9,""),IF(AND(YEAR(NovDom1+16)=AnoCalendário,MONTH(NovDom1+16)=11),NovDom1+16,""))</f>
        <v>44151</v>
      </c>
      <c r="L37" s="32">
        <f>IF(DAY(NovDom1)=1,IF(AND(YEAR(NovDom1+10)=AnoCalendário,MONTH(NovDom1+10)=11),NovDom1+10,""),IF(AND(YEAR(NovDom1+17)=AnoCalendário,MONTH(NovDom1+17)=11),NovDom1+17,""))</f>
        <v>44152</v>
      </c>
      <c r="M37" s="32">
        <f>IF(DAY(NovDom1)=1,IF(AND(YEAR(NovDom1+11)=AnoCalendário,MONTH(NovDom1+11)=11),NovDom1+11,""),IF(AND(YEAR(NovDom1+18)=AnoCalendário,MONTH(NovDom1+18)=11),NovDom1+18,""))</f>
        <v>44153</v>
      </c>
      <c r="N37" s="32">
        <f>IF(DAY(NovDom1)=1,IF(AND(YEAR(NovDom1+12)=AnoCalendário,MONTH(NovDom1+12)=11),NovDom1+12,""),IF(AND(YEAR(NovDom1+19)=AnoCalendário,MONTH(NovDom1+19)=11),NovDom1+19,""))</f>
        <v>44154</v>
      </c>
      <c r="O37" s="32">
        <f>IF(DAY(NovDom1)=1,IF(AND(YEAR(NovDom1+13)=AnoCalendário,MONTH(NovDom1+13)=11),NovDom1+13,""),IF(AND(YEAR(NovDom1+20)=AnoCalendário,MONTH(NovDom1+20)=11),NovDom1+20,""))</f>
        <v>44155</v>
      </c>
      <c r="P37" s="34">
        <f>IF(DAY(NovDom1)=1,IF(AND(YEAR(NovDom1+14)=AnoCalendário,MONTH(NovDom1+14)=11),NovDom1+14,""),IF(AND(YEAR(NovDom1+21)=AnoCalendário,MONTH(NovDom1+21)=11),NovDom1+21,""))</f>
        <v>44156</v>
      </c>
      <c r="R37" s="33">
        <f>IF(DAY(DezDom1)=1,IF(AND(YEAR(DezDom1+8)=AnoCalendário,MONTH(DezDom1+8)=12),DezDom1+8,""),IF(AND(YEAR(DezDom1+15)=AnoCalendário,MONTH(DezDom1+15)=12),DezDom1+15,""))</f>
        <v>44178</v>
      </c>
      <c r="S37" s="32">
        <f>IF(DAY(DezDom1)=1,IF(AND(YEAR(DezDom1+9)=AnoCalendário,MONTH(DezDom1+9)=12),DezDom1+9,""),IF(AND(YEAR(DezDom1+16)=AnoCalendário,MONTH(DezDom1+16)=12),DezDom1+16,""))</f>
        <v>44179</v>
      </c>
      <c r="T37" s="32">
        <f>IF(DAY(DezDom1)=1,IF(AND(YEAR(DezDom1+10)=AnoCalendário,MONTH(DezDom1+10)=12),DezDom1+10,""),IF(AND(YEAR(DezDom1+17)=AnoCalendário,MONTH(DezDom1+17)=12),DezDom1+17,""))</f>
        <v>44180</v>
      </c>
      <c r="U37" s="32">
        <f>IF(DAY(DezDom1)=1,IF(AND(YEAR(DezDom1+11)=AnoCalendário,MONTH(DezDom1+11)=12),DezDom1+11,""),IF(AND(YEAR(DezDom1+18)=AnoCalendário,MONTH(DezDom1+18)=12),DezDom1+18,""))</f>
        <v>44181</v>
      </c>
      <c r="V37" s="32">
        <f>IF(DAY(DezDom1)=1,IF(AND(YEAR(DezDom1+12)=AnoCalendário,MONTH(DezDom1+12)=12),DezDom1+12,""),IF(AND(YEAR(DezDom1+19)=AnoCalendário,MONTH(DezDom1+19)=12),DezDom1+19,""))</f>
        <v>44182</v>
      </c>
      <c r="W37" s="32">
        <f>IF(DAY(DezDom1)=1,IF(AND(YEAR(DezDom1+13)=AnoCalendário,MONTH(DezDom1+13)=12),DezDom1+13,""),IF(AND(YEAR(DezDom1+20)=AnoCalendário,MONTH(DezDom1+20)=12),DezDom1+20,""))</f>
        <v>44183</v>
      </c>
      <c r="X37" s="34">
        <f>IF(DAY(DezDom1)=1,IF(AND(YEAR(DezDom1+14)=AnoCalendário,MONTH(DezDom1+14)=12),DezDom1+14,""),IF(AND(YEAR(DezDom1+21)=AnoCalendário,MONTH(DezDom1+21)=12),DezDom1+21,""))</f>
        <v>44184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44122</v>
      </c>
      <c r="C38" s="32">
        <f>IF(DAY(OutDom1)=1,IF(AND(YEAR(OutDom1+16)=AnoCalendário,MONTH(OutDom1+16)=10),OutDom1+16,""),IF(AND(YEAR(OutDom1+23)=AnoCalendário,MONTH(OutDom1+23)=10),OutDom1+23,""))</f>
        <v>44123</v>
      </c>
      <c r="D38" s="32">
        <f>IF(DAY(OutDom1)=1,IF(AND(YEAR(OutDom1+17)=AnoCalendário,MONTH(OutDom1+17)=10),OutDom1+17,""),IF(AND(YEAR(OutDom1+24)=AnoCalendário,MONTH(OutDom1+24)=10),OutDom1+24,""))</f>
        <v>44124</v>
      </c>
      <c r="E38" s="32">
        <f>IF(DAY(OutDom1)=1,IF(AND(YEAR(OutDom1+18)=AnoCalendário,MONTH(OutDom1+18)=10),OutDom1+18,""),IF(AND(YEAR(OutDom1+25)=AnoCalendário,MONTH(OutDom1+25)=10),OutDom1+25,""))</f>
        <v>44125</v>
      </c>
      <c r="F38" s="32">
        <f>IF(DAY(OutDom1)=1,IF(AND(YEAR(OutDom1+19)=AnoCalendário,MONTH(OutDom1+19)=10),OutDom1+19,""),IF(AND(YEAR(OutDom1+26)=AnoCalendário,MONTH(OutDom1+26)=10),OutDom1+26,""))</f>
        <v>44126</v>
      </c>
      <c r="G38" s="32">
        <f>IF(DAY(OutDom1)=1,IF(AND(YEAR(OutDom1+20)=AnoCalendário,MONTH(OutDom1+20)=10),OutDom1+20,""),IF(AND(YEAR(OutDom1+27)=AnoCalendário,MONTH(OutDom1+27)=10),OutDom1+27,""))</f>
        <v>44127</v>
      </c>
      <c r="H38" s="34">
        <f>IF(DAY(OutDom1)=1,IF(AND(YEAR(OutDom1+21)=AnoCalendário,MONTH(OutDom1+21)=10),OutDom1+21,""),IF(AND(YEAR(OutDom1+28)=AnoCalendário,MONTH(OutDom1+28)=10),OutDom1+28,""))</f>
        <v>44128</v>
      </c>
      <c r="I38" s="28"/>
      <c r="J38" s="33">
        <f>IF(DAY(NovDom1)=1,IF(AND(YEAR(NovDom1+15)=AnoCalendário,MONTH(NovDom1+15)=11),NovDom1+15,""),IF(AND(YEAR(NovDom1+22)=AnoCalendário,MONTH(NovDom1+22)=11),NovDom1+22,""))</f>
        <v>44157</v>
      </c>
      <c r="K38" s="32">
        <f>IF(DAY(NovDom1)=1,IF(AND(YEAR(NovDom1+16)=AnoCalendário,MONTH(NovDom1+16)=11),NovDom1+16,""),IF(AND(YEAR(NovDom1+23)=AnoCalendário,MONTH(NovDom1+23)=11),NovDom1+23,""))</f>
        <v>44158</v>
      </c>
      <c r="L38" s="32">
        <f>IF(DAY(NovDom1)=1,IF(AND(YEAR(NovDom1+17)=AnoCalendário,MONTH(NovDom1+17)=11),NovDom1+17,""),IF(AND(YEAR(NovDom1+24)=AnoCalendário,MONTH(NovDom1+24)=11),NovDom1+24,""))</f>
        <v>44159</v>
      </c>
      <c r="M38" s="32">
        <f>IF(DAY(NovDom1)=1,IF(AND(YEAR(NovDom1+18)=AnoCalendário,MONTH(NovDom1+18)=11),NovDom1+18,""),IF(AND(YEAR(NovDom1+25)=AnoCalendário,MONTH(NovDom1+25)=11),NovDom1+25,""))</f>
        <v>44160</v>
      </c>
      <c r="N38" s="32">
        <f>IF(DAY(NovDom1)=1,IF(AND(YEAR(NovDom1+19)=AnoCalendário,MONTH(NovDom1+19)=11),NovDom1+19,""),IF(AND(YEAR(NovDom1+26)=AnoCalendário,MONTH(NovDom1+26)=11),NovDom1+26,""))</f>
        <v>44161</v>
      </c>
      <c r="O38" s="32">
        <f>IF(DAY(NovDom1)=1,IF(AND(YEAR(NovDom1+20)=AnoCalendário,MONTH(NovDom1+20)=11),NovDom1+20,""),IF(AND(YEAR(NovDom1+27)=AnoCalendário,MONTH(NovDom1+27)=11),NovDom1+27,""))</f>
        <v>44162</v>
      </c>
      <c r="P38" s="34">
        <f>IF(DAY(NovDom1)=1,IF(AND(YEAR(NovDom1+21)=AnoCalendário,MONTH(NovDom1+21)=11),NovDom1+21,""),IF(AND(YEAR(NovDom1+28)=AnoCalendário,MONTH(NovDom1+28)=11),NovDom1+28,""))</f>
        <v>44163</v>
      </c>
      <c r="R38" s="33">
        <f>IF(DAY(DezDom1)=1,IF(AND(YEAR(DezDom1+15)=AnoCalendário,MONTH(DezDom1+15)=12),DezDom1+15,""),IF(AND(YEAR(DezDom1+22)=AnoCalendário,MONTH(DezDom1+22)=12),DezDom1+22,""))</f>
        <v>44185</v>
      </c>
      <c r="S38" s="32">
        <f>IF(DAY(DezDom1)=1,IF(AND(YEAR(DezDom1+16)=AnoCalendário,MONTH(DezDom1+16)=12),DezDom1+16,""),IF(AND(YEAR(DezDom1+23)=AnoCalendário,MONTH(DezDom1+23)=12),DezDom1+23,""))</f>
        <v>44186</v>
      </c>
      <c r="T38" s="32">
        <f>IF(DAY(DezDom1)=1,IF(AND(YEAR(DezDom1+17)=AnoCalendário,MONTH(DezDom1+17)=12),DezDom1+17,""),IF(AND(YEAR(DezDom1+24)=AnoCalendário,MONTH(DezDom1+24)=12),DezDom1+24,""))</f>
        <v>44187</v>
      </c>
      <c r="U38" s="32">
        <f>IF(DAY(DezDom1)=1,IF(AND(YEAR(DezDom1+18)=AnoCalendário,MONTH(DezDom1+18)=12),DezDom1+18,""),IF(AND(YEAR(DezDom1+25)=AnoCalendário,MONTH(DezDom1+25)=12),DezDom1+25,""))</f>
        <v>44188</v>
      </c>
      <c r="V38" s="32">
        <f>IF(DAY(DezDom1)=1,IF(AND(YEAR(DezDom1+19)=AnoCalendário,MONTH(DezDom1+19)=12),DezDom1+19,""),IF(AND(YEAR(DezDom1+26)=AnoCalendário,MONTH(DezDom1+26)=12),DezDom1+26,""))</f>
        <v>44189</v>
      </c>
      <c r="W38" s="32">
        <f>IF(DAY(DezDom1)=1,IF(AND(YEAR(DezDom1+20)=AnoCalendário,MONTH(DezDom1+20)=12),DezDom1+20,""),IF(AND(YEAR(DezDom1+27)=AnoCalendário,MONTH(DezDom1+27)=12),DezDom1+27,""))</f>
        <v>44190</v>
      </c>
      <c r="X38" s="34">
        <f>IF(DAY(DezDom1)=1,IF(AND(YEAR(DezDom1+21)=AnoCalendário,MONTH(DezDom1+21)=12),DezDom1+21,""),IF(AND(YEAR(DezDom1+28)=AnoCalendário,MONTH(DezDom1+28)=12),DezDom1+28,""))</f>
        <v>44191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44129</v>
      </c>
      <c r="C39" s="32">
        <f>IF(DAY(OutDom1)=1,IF(AND(YEAR(OutDom1+23)=AnoCalendário,MONTH(OutDom1+23)=10),OutDom1+23,""),IF(AND(YEAR(OutDom1+30)=AnoCalendário,MONTH(OutDom1+30)=10),OutDom1+30,""))</f>
        <v>44130</v>
      </c>
      <c r="D39" s="32">
        <f>IF(DAY(OutDom1)=1,IF(AND(YEAR(OutDom1+24)=AnoCalendário,MONTH(OutDom1+24)=10),OutDom1+24,""),IF(AND(YEAR(OutDom1+31)=AnoCalendário,MONTH(OutDom1+31)=10),OutDom1+31,""))</f>
        <v>44131</v>
      </c>
      <c r="E39" s="32">
        <f>IF(DAY(OutDom1)=1,IF(AND(YEAR(OutDom1+25)=AnoCalendário,MONTH(OutDom1+25)=10),OutDom1+25,""),IF(AND(YEAR(OutDom1+32)=AnoCalendário,MONTH(OutDom1+32)=10),OutDom1+32,""))</f>
        <v>44132</v>
      </c>
      <c r="F39" s="32">
        <f>IF(DAY(OutDom1)=1,IF(AND(YEAR(OutDom1+26)=AnoCalendário,MONTH(OutDom1+26)=10),OutDom1+26,""),IF(AND(YEAR(OutDom1+33)=AnoCalendário,MONTH(OutDom1+33)=10),OutDom1+33,""))</f>
        <v>44133</v>
      </c>
      <c r="G39" s="32">
        <f>IF(DAY(OutDom1)=1,IF(AND(YEAR(OutDom1+27)=AnoCalendário,MONTH(OutDom1+27)=10),OutDom1+27,""),IF(AND(YEAR(OutDom1+34)=AnoCalendário,MONTH(OutDom1+34)=10),OutDom1+34,""))</f>
        <v>44134</v>
      </c>
      <c r="H39" s="34">
        <f>IF(DAY(OutDom1)=1,IF(AND(YEAR(OutDom1+28)=AnoCalendário,MONTH(OutDom1+28)=10),OutDom1+28,""),IF(AND(YEAR(OutDom1+35)=AnoCalendário,MONTH(OutDom1+35)=10),OutDom1+35,""))</f>
        <v>44135</v>
      </c>
      <c r="I39" s="28"/>
      <c r="J39" s="33">
        <f>IF(DAY(NovDom1)=1,IF(AND(YEAR(NovDom1+22)=AnoCalendário,MONTH(NovDom1+22)=11),NovDom1+22,""),IF(AND(YEAR(NovDom1+29)=AnoCalendário,MONTH(NovDom1+29)=11),NovDom1+29,""))</f>
        <v>44164</v>
      </c>
      <c r="K39" s="32">
        <f>IF(DAY(NovDom1)=1,IF(AND(YEAR(NovDom1+23)=AnoCalendário,MONTH(NovDom1+23)=11),NovDom1+23,""),IF(AND(YEAR(NovDom1+30)=AnoCalendário,MONTH(NovDom1+30)=11),NovDom1+30,""))</f>
        <v>44165</v>
      </c>
      <c r="L39" s="32" t="str">
        <f>IF(DAY(NovDom1)=1,IF(AND(YEAR(NovDom1+24)=AnoCalendário,MONTH(NovDom1+24)=11),NovDom1+24,""),IF(AND(YEAR(NovDom1+31)=AnoCalendário,MONTH(NovDom1+31)=11),NovDom1+31,""))</f>
        <v/>
      </c>
      <c r="M39" s="32" t="str">
        <f>IF(DAY(NovDom1)=1,IF(AND(YEAR(NovDom1+25)=AnoCalendário,MONTH(NovDom1+25)=11),NovDom1+25,""),IF(AND(YEAR(NovDom1+32)=AnoCalendário,MONTH(NovDom1+32)=11),NovDom1+32,""))</f>
        <v/>
      </c>
      <c r="N39" s="32" t="str">
        <f>IF(DAY(NovDom1)=1,IF(AND(YEAR(NovDom1+26)=AnoCalendário,MONTH(NovDom1+26)=11),NovDom1+26,""),IF(AND(YEAR(NovDom1+33)=AnoCalendário,MONTH(NovDom1+33)=11),NovDom1+33,""))</f>
        <v/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44192</v>
      </c>
      <c r="S39" s="32">
        <f>IF(DAY(DezDom1)=1,IF(AND(YEAR(DezDom1+23)=AnoCalendário,MONTH(DezDom1+23)=12),DezDom1+23,""),IF(AND(YEAR(DezDom1+30)=AnoCalendário,MONTH(DezDom1+30)=12),DezDom1+30,""))</f>
        <v>44193</v>
      </c>
      <c r="T39" s="32">
        <f>IF(DAY(DezDom1)=1,IF(AND(YEAR(DezDom1+24)=AnoCalendário,MONTH(DezDom1+24)=12),DezDom1+24,""),IF(AND(YEAR(DezDom1+31)=AnoCalendário,MONTH(DezDom1+31)=12),DezDom1+31,""))</f>
        <v>44194</v>
      </c>
      <c r="U39" s="32">
        <f>IF(DAY(DezDom1)=1,IF(AND(YEAR(DezDom1+25)=AnoCalendário,MONTH(DezDom1+25)=12),DezDom1+25,""),IF(AND(YEAR(DezDom1+32)=AnoCalendário,MONTH(DezDom1+32)=12),DezDom1+32,""))</f>
        <v>44195</v>
      </c>
      <c r="V39" s="32">
        <f>IF(DAY(DezDom1)=1,IF(AND(YEAR(DezDom1+26)=AnoCalendário,MONTH(DezDom1+26)=12),DezDom1+26,""),IF(AND(YEAR(DezDom1+33)=AnoCalendário,MONTH(DezDom1+33)=12),DezDom1+33,""))</f>
        <v>44196</v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366" priority="1">
      <formula>LEN(TRIM(B8))&gt;0</formula>
    </cfRule>
  </conditionalFormatting>
  <conditionalFormatting sqref="J8:P13">
    <cfRule type="notContainsBlanks" dxfId="1365" priority="2">
      <formula>LEN(TRIM(J8))&gt;0</formula>
    </cfRule>
  </conditionalFormatting>
  <conditionalFormatting sqref="R8:X13">
    <cfRule type="notContainsBlanks" dxfId="1364" priority="3">
      <formula>LEN(TRIM(R8))&gt;0</formula>
    </cfRule>
  </conditionalFormatting>
  <conditionalFormatting sqref="B17:H22">
    <cfRule type="notContainsBlanks" dxfId="1363" priority="4">
      <formula>LEN(TRIM(B17))&gt;0</formula>
    </cfRule>
  </conditionalFormatting>
  <conditionalFormatting sqref="J17:P22">
    <cfRule type="notContainsBlanks" dxfId="1362" priority="5">
      <formula>LEN(TRIM(J17))&gt;0</formula>
    </cfRule>
  </conditionalFormatting>
  <conditionalFormatting sqref="R17:X22">
    <cfRule type="notContainsBlanks" dxfId="1361" priority="6">
      <formula>LEN(TRIM(R17))&gt;0</formula>
    </cfRule>
  </conditionalFormatting>
  <conditionalFormatting sqref="R35:X40">
    <cfRule type="notContainsBlanks" dxfId="1360" priority="12">
      <formula>LEN(TRIM(R35))&gt;0</formula>
    </cfRule>
  </conditionalFormatting>
  <conditionalFormatting sqref="B26:H31">
    <cfRule type="notContainsBlanks" dxfId="1359" priority="7">
      <formula>LEN(TRIM(B26))&gt;0</formula>
    </cfRule>
  </conditionalFormatting>
  <conditionalFormatting sqref="J26:P31">
    <cfRule type="notContainsBlanks" dxfId="1358" priority="8">
      <formula>LEN(TRIM(J26))&gt;0</formula>
    </cfRule>
  </conditionalFormatting>
  <conditionalFormatting sqref="R26:X31">
    <cfRule type="notContainsBlanks" dxfId="1357" priority="9">
      <formula>LEN(TRIM(R26))&gt;0</formula>
    </cfRule>
  </conditionalFormatting>
  <conditionalFormatting sqref="B35:H40">
    <cfRule type="notContainsBlanks" dxfId="1356" priority="10">
      <formula>LEN(TRIM(B35))&gt;0</formula>
    </cfRule>
  </conditionalFormatting>
  <conditionalFormatting sqref="J35:P40">
    <cfRule type="notContainsBlanks" dxfId="1355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3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3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wsTCalendar5">
    <pageSetUpPr autoPageBreaks="0"/>
  </sheetPr>
  <dimension ref="A1:AC40"/>
  <sheetViews>
    <sheetView showGridLines="0" tabSelected="1" zoomScaleNormal="100" workbookViewId="0">
      <selection activeCell="B3" sqref="B3:F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2021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 t="str">
        <f>IF(DAY(JanDom1)=1,"",IF(AND(YEAR(JanDom1+4)=AnoCalendário,MONTH(JanDom1+4)=1),JanDom1+4,""))</f>
        <v/>
      </c>
      <c r="F8" s="32" t="str">
        <f>IF(DAY(JanDom1)=1,"",IF(AND(YEAR(JanDom1+5)=AnoCalendário,MONTH(JanDom1+5)=1),JanDom1+5,""))</f>
        <v/>
      </c>
      <c r="G8" s="32">
        <f>IF(DAY(JanDom1)=1,"",IF(AND(YEAR(JanDom1+6)=AnoCalendário,MONTH(JanDom1+6)=1),JanDom1+6,""))</f>
        <v>44197</v>
      </c>
      <c r="H8" s="32">
        <f>IF(DAY(JanDom1)=1,IF(AND(YEAR(JanDom1)=AnoCalendário,MONTH(JanDom1)=1),JanDom1,""),IF(AND(YEAR(JanDom1+7)=AnoCalendário,MONTH(JanDom1+7)=1),JanDom1+7,""))</f>
        <v>44198</v>
      </c>
      <c r="I8" s="28"/>
      <c r="J8" s="32" t="str">
        <f>IF(DAY(FevDom1)=1,"",IF(AND(YEAR(FevDom1+1)=AnoCalendário,MONTH(FevDom1+1)=2),FevDom1+1,""))</f>
        <v/>
      </c>
      <c r="K8" s="32">
        <f>IF(DAY(FevDom1)=1,"",IF(AND(YEAR(FevDom1+2)=AnoCalendário,MONTH(FevDom1+2)=2),FevDom1+2,""))</f>
        <v>44228</v>
      </c>
      <c r="L8" s="32">
        <f>IF(DAY(FevDom1)=1,"",IF(AND(YEAR(FevDom1+3)=AnoCalendário,MONTH(FevDom1+3)=2),FevDom1+3,""))</f>
        <v>44229</v>
      </c>
      <c r="M8" s="32">
        <f>IF(DAY(FevDom1)=1,"",IF(AND(YEAR(FevDom1+4)=AnoCalendário,MONTH(FevDom1+4)=2),FevDom1+4,""))</f>
        <v>44230</v>
      </c>
      <c r="N8" s="32">
        <f>IF(DAY(FevDom1)=1,"",IF(AND(YEAR(FevDom1+5)=AnoCalendário,MONTH(FevDom1+5)=2),FevDom1+5,""))</f>
        <v>44231</v>
      </c>
      <c r="O8" s="32">
        <f>IF(DAY(FevDom1)=1,"",IF(AND(YEAR(FevDom1+6)=AnoCalendário,MONTH(FevDom1+6)=2),FevDom1+6,""))</f>
        <v>44232</v>
      </c>
      <c r="P8" s="32">
        <f>IF(DAY(FevDom1)=1,IF(AND(YEAR(FevDom1)=AnoCalendário,MONTH(FevDom1)=2),FevDom1,""),IF(AND(YEAR(FevDom1+7)=AnoCalendário,MONTH(FevDom1+7)=2),FevDom1+7,""))</f>
        <v>44233</v>
      </c>
      <c r="Q8" s="28"/>
      <c r="R8" s="32" t="str">
        <f>IF(DAY(MarDom1)=1,"",IF(AND(YEAR(MarDom1+1)=AnoCalendário,MONTH(MarDom1+1)=3),MarDom1+1,""))</f>
        <v/>
      </c>
      <c r="S8" s="32">
        <f>IF(DAY(MarDom1)=1,"",IF(AND(YEAR(MarDom1+2)=AnoCalendário,MONTH(MarDom1+2)=3),MarDom1+2,""))</f>
        <v>44256</v>
      </c>
      <c r="T8" s="32">
        <f>IF(DAY(MarDom1)=1,"",IF(AND(YEAR(MarDom1+3)=AnoCalendário,MONTH(MarDom1+3)=3),MarDom1+3,""))</f>
        <v>44257</v>
      </c>
      <c r="U8" s="32">
        <f>IF(DAY(MarDom1)=1,"",IF(AND(YEAR(MarDom1+4)=AnoCalendário,MONTH(MarDom1+4)=3),MarDom1+4,""))</f>
        <v>44258</v>
      </c>
      <c r="V8" s="32">
        <f>IF(DAY(MarDom1)=1,"",IF(AND(YEAR(MarDom1+5)=AnoCalendário,MONTH(MarDom1+5)=3),MarDom1+5,""))</f>
        <v>44259</v>
      </c>
      <c r="W8" s="32">
        <f>IF(DAY(MarDom1)=1,"",IF(AND(YEAR(MarDom1+6)=AnoCalendário,MONTH(MarDom1+6)=3),MarDom1+6,""))</f>
        <v>44260</v>
      </c>
      <c r="X8" s="32">
        <f>IF(DAY(MarDom1)=1,IF(AND(YEAR(MarDom1)=AnoCalendário,MONTH(MarDom1)=3),MarDom1,""),IF(AND(YEAR(MarDom1+7)=AnoCalendário,MONTH(MarDom1+7)=3),MarDom1+7,""))</f>
        <v>44261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44199</v>
      </c>
      <c r="C9" s="32">
        <f>IF(DAY(JanDom1)=1,IF(AND(YEAR(JanDom1+2)=AnoCalendário,MONTH(JanDom1+2)=1),JanDom1+2,""),IF(AND(YEAR(JanDom1+9)=AnoCalendário,MONTH(JanDom1+9)=1),JanDom1+9,""))</f>
        <v>44200</v>
      </c>
      <c r="D9" s="32">
        <f>IF(DAY(JanDom1)=1,IF(AND(YEAR(JanDom1+3)=AnoCalendário,MONTH(JanDom1+3)=1),JanDom1+3,""),IF(AND(YEAR(JanDom1+10)=AnoCalendário,MONTH(JanDom1+10)=1),JanDom1+10,""))</f>
        <v>44201</v>
      </c>
      <c r="E9" s="32">
        <f>IF(DAY(JanDom1)=1,IF(AND(YEAR(JanDom1+4)=AnoCalendário,MONTH(JanDom1+4)=1),JanDom1+4,""),IF(AND(YEAR(JanDom1+11)=AnoCalendário,MONTH(JanDom1+11)=1),JanDom1+11,""))</f>
        <v>44202</v>
      </c>
      <c r="F9" s="32">
        <f>IF(DAY(JanDom1)=1,IF(AND(YEAR(JanDom1+5)=AnoCalendário,MONTH(JanDom1+5)=1),JanDom1+5,""),IF(AND(YEAR(JanDom1+12)=AnoCalendário,MONTH(JanDom1+12)=1),JanDom1+12,""))</f>
        <v>44203</v>
      </c>
      <c r="G9" s="32">
        <f>IF(DAY(JanDom1)=1,IF(AND(YEAR(JanDom1+6)=AnoCalendário,MONTH(JanDom1+6)=1),JanDom1+6,""),IF(AND(YEAR(JanDom1+13)=AnoCalendário,MONTH(JanDom1+13)=1),JanDom1+13,""))</f>
        <v>44204</v>
      </c>
      <c r="H9" s="32">
        <f>IF(DAY(JanDom1)=1,IF(AND(YEAR(JanDom1+7)=AnoCalendário,MONTH(JanDom1+7)=1),JanDom1+7,""),IF(AND(YEAR(JanDom1+14)=AnoCalendário,MONTH(JanDom1+14)=1),JanDom1+14,""))</f>
        <v>44205</v>
      </c>
      <c r="I9" s="28"/>
      <c r="J9" s="32">
        <f>IF(DAY(FevDom1)=1,IF(AND(YEAR(FevDom1+1)=AnoCalendário,MONTH(FevDom1+1)=2),FevDom1+1,""),IF(AND(YEAR(FevDom1+8)=AnoCalendário,MONTH(FevDom1+8)=2),FevDom1+8,""))</f>
        <v>44234</v>
      </c>
      <c r="K9" s="32">
        <f>IF(DAY(FevDom1)=1,IF(AND(YEAR(FevDom1+2)=AnoCalendário,MONTH(FevDom1+2)=2),FevDom1+2,""),IF(AND(YEAR(FevDom1+9)=AnoCalendário,MONTH(FevDom1+9)=2),FevDom1+9,""))</f>
        <v>44235</v>
      </c>
      <c r="L9" s="32">
        <f>IF(DAY(FevDom1)=1,IF(AND(YEAR(FevDom1+3)=AnoCalendário,MONTH(FevDom1+3)=2),FevDom1+3,""),IF(AND(YEAR(FevDom1+10)=AnoCalendário,MONTH(FevDom1+10)=2),FevDom1+10,""))</f>
        <v>44236</v>
      </c>
      <c r="M9" s="32">
        <f>IF(DAY(FevDom1)=1,IF(AND(YEAR(FevDom1+4)=AnoCalendário,MONTH(FevDom1+4)=2),FevDom1+4,""),IF(AND(YEAR(FevDom1+11)=AnoCalendário,MONTH(FevDom1+11)=2),FevDom1+11,""))</f>
        <v>44237</v>
      </c>
      <c r="N9" s="32">
        <f>IF(DAY(FevDom1)=1,IF(AND(YEAR(FevDom1+5)=AnoCalendário,MONTH(FevDom1+5)=2),FevDom1+5,""),IF(AND(YEAR(FevDom1+12)=AnoCalendário,MONTH(FevDom1+12)=2),FevDom1+12,""))</f>
        <v>44238</v>
      </c>
      <c r="O9" s="32">
        <f>IF(DAY(FevDom1)=1,IF(AND(YEAR(FevDom1+6)=AnoCalendário,MONTH(FevDom1+6)=2),FevDom1+6,""),IF(AND(YEAR(FevDom1+13)=AnoCalendário,MONTH(FevDom1+13)=2),FevDom1+13,""))</f>
        <v>44239</v>
      </c>
      <c r="P9" s="32">
        <f>IF(DAY(FevDom1)=1,IF(AND(YEAR(FevDom1+7)=AnoCalendário,MONTH(FevDom1+7)=2),FevDom1+7,""),IF(AND(YEAR(FevDom1+14)=AnoCalendário,MONTH(FevDom1+14)=2),FevDom1+14,""))</f>
        <v>44240</v>
      </c>
      <c r="Q9" s="28"/>
      <c r="R9" s="32">
        <f>IF(DAY(MarDom1)=1,IF(AND(YEAR(MarDom1+1)=AnoCalendário,MONTH(MarDom1+1)=3),MarDom1+1,""),IF(AND(YEAR(MarDom1+8)=AnoCalendário,MONTH(MarDom1+8)=3),MarDom1+8,""))</f>
        <v>44262</v>
      </c>
      <c r="S9" s="32">
        <f>IF(DAY(MarDom1)=1,IF(AND(YEAR(MarDom1+2)=AnoCalendário,MONTH(MarDom1+2)=3),MarDom1+2,""),IF(AND(YEAR(MarDom1+9)=AnoCalendário,MONTH(MarDom1+9)=3),MarDom1+9,""))</f>
        <v>44263</v>
      </c>
      <c r="T9" s="32">
        <f>IF(DAY(MarDom1)=1,IF(AND(YEAR(MarDom1+3)=AnoCalendário,MONTH(MarDom1+3)=3),MarDom1+3,""),IF(AND(YEAR(MarDom1+10)=AnoCalendário,MONTH(MarDom1+10)=3),MarDom1+10,""))</f>
        <v>44264</v>
      </c>
      <c r="U9" s="32">
        <f>IF(DAY(MarDom1)=1,IF(AND(YEAR(MarDom1+4)=AnoCalendário,MONTH(MarDom1+4)=3),MarDom1+4,""),IF(AND(YEAR(MarDom1+11)=AnoCalendário,MONTH(MarDom1+11)=3),MarDom1+11,""))</f>
        <v>44265</v>
      </c>
      <c r="V9" s="32">
        <f>IF(DAY(MarDom1)=1,IF(AND(YEAR(MarDom1+5)=AnoCalendário,MONTH(MarDom1+5)=3),MarDom1+5,""),IF(AND(YEAR(MarDom1+12)=AnoCalendário,MONTH(MarDom1+12)=3),MarDom1+12,""))</f>
        <v>44266</v>
      </c>
      <c r="W9" s="32">
        <f>IF(DAY(MarDom1)=1,IF(AND(YEAR(MarDom1+6)=AnoCalendário,MONTH(MarDom1+6)=3),MarDom1+6,""),IF(AND(YEAR(MarDom1+13)=AnoCalendário,MONTH(MarDom1+13)=3),MarDom1+13,""))</f>
        <v>44267</v>
      </c>
      <c r="X9" s="32">
        <f>IF(DAY(MarDom1)=1,IF(AND(YEAR(MarDom1+7)=AnoCalendário,MONTH(MarDom1+7)=3),MarDom1+7,""),IF(AND(YEAR(MarDom1+14)=AnoCalendário,MONTH(MarDom1+14)=3),MarDom1+14,""))</f>
        <v>44268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44206</v>
      </c>
      <c r="C10" s="32">
        <f>IF(DAY(JanDom1)=1,IF(AND(YEAR(JanDom1+9)=AnoCalendário,MONTH(JanDom1+9)=1),JanDom1+9,""),IF(AND(YEAR(JanDom1+16)=AnoCalendário,MONTH(JanDom1+16)=1),JanDom1+16,""))</f>
        <v>44207</v>
      </c>
      <c r="D10" s="32">
        <f>IF(DAY(JanDom1)=1,IF(AND(YEAR(JanDom1+10)=AnoCalendário,MONTH(JanDom1+10)=1),JanDom1+10,""),IF(AND(YEAR(JanDom1+17)=AnoCalendário,MONTH(JanDom1+17)=1),JanDom1+17,""))</f>
        <v>44208</v>
      </c>
      <c r="E10" s="32">
        <f>IF(DAY(JanDom1)=1,IF(AND(YEAR(JanDom1+11)=AnoCalendário,MONTH(JanDom1+11)=1),JanDom1+11,""),IF(AND(YEAR(JanDom1+18)=AnoCalendário,MONTH(JanDom1+18)=1),JanDom1+18,""))</f>
        <v>44209</v>
      </c>
      <c r="F10" s="32">
        <f>IF(DAY(JanDom1)=1,IF(AND(YEAR(JanDom1+12)=AnoCalendário,MONTH(JanDom1+12)=1),JanDom1+12,""),IF(AND(YEAR(JanDom1+19)=AnoCalendário,MONTH(JanDom1+19)=1),JanDom1+19,""))</f>
        <v>44210</v>
      </c>
      <c r="G10" s="32">
        <f>IF(DAY(JanDom1)=1,IF(AND(YEAR(JanDom1+13)=AnoCalendário,MONTH(JanDom1+13)=1),JanDom1+13,""),IF(AND(YEAR(JanDom1+20)=AnoCalendário,MONTH(JanDom1+20)=1),JanDom1+20,""))</f>
        <v>44211</v>
      </c>
      <c r="H10" s="32">
        <f>IF(DAY(JanDom1)=1,IF(AND(YEAR(JanDom1+14)=AnoCalendário,MONTH(JanDom1+14)=1),JanDom1+14,""),IF(AND(YEAR(JanDom1+21)=AnoCalendário,MONTH(JanDom1+21)=1),JanDom1+21,""))</f>
        <v>44212</v>
      </c>
      <c r="I10" s="28"/>
      <c r="J10" s="32">
        <f>IF(DAY(FevDom1)=1,IF(AND(YEAR(FevDom1+8)=AnoCalendário,MONTH(FevDom1+8)=2),FevDom1+8,""),IF(AND(YEAR(FevDom1+15)=AnoCalendário,MONTH(FevDom1+15)=2),FevDom1+15,""))</f>
        <v>44241</v>
      </c>
      <c r="K10" s="32">
        <f>IF(DAY(FevDom1)=1,IF(AND(YEAR(FevDom1+9)=AnoCalendário,MONTH(FevDom1+9)=2),FevDom1+9,""),IF(AND(YEAR(FevDom1+16)=AnoCalendário,MONTH(FevDom1+16)=2),FevDom1+16,""))</f>
        <v>44242</v>
      </c>
      <c r="L10" s="32">
        <f>IF(DAY(FevDom1)=1,IF(AND(YEAR(FevDom1+10)=AnoCalendário,MONTH(FevDom1+10)=2),FevDom1+10,""),IF(AND(YEAR(FevDom1+17)=AnoCalendário,MONTH(FevDom1+17)=2),FevDom1+17,""))</f>
        <v>44243</v>
      </c>
      <c r="M10" s="32">
        <f>IF(DAY(FevDom1)=1,IF(AND(YEAR(FevDom1+11)=AnoCalendário,MONTH(FevDom1+11)=2),FevDom1+11,""),IF(AND(YEAR(FevDom1+18)=AnoCalendário,MONTH(FevDom1+18)=2),FevDom1+18,""))</f>
        <v>44244</v>
      </c>
      <c r="N10" s="32">
        <f>IF(DAY(FevDom1)=1,IF(AND(YEAR(FevDom1+12)=AnoCalendário,MONTH(FevDom1+12)=2),FevDom1+12,""),IF(AND(YEAR(FevDom1+19)=AnoCalendário,MONTH(FevDom1+19)=2),FevDom1+19,""))</f>
        <v>44245</v>
      </c>
      <c r="O10" s="32">
        <f>IF(DAY(FevDom1)=1,IF(AND(YEAR(FevDom1+13)=AnoCalendário,MONTH(FevDom1+13)=2),FevDom1+13,""),IF(AND(YEAR(FevDom1+20)=AnoCalendário,MONTH(FevDom1+20)=2),FevDom1+20,""))</f>
        <v>44246</v>
      </c>
      <c r="P10" s="32">
        <f>IF(DAY(FevDom1)=1,IF(AND(YEAR(FevDom1+14)=AnoCalendário,MONTH(FevDom1+14)=2),FevDom1+14,""),IF(AND(YEAR(FevDom1+21)=AnoCalendário,MONTH(FevDom1+21)=2),FevDom1+21,""))</f>
        <v>44247</v>
      </c>
      <c r="Q10" s="28"/>
      <c r="R10" s="32">
        <f>IF(DAY(MarDom1)=1,IF(AND(YEAR(MarDom1+8)=AnoCalendário,MONTH(MarDom1+8)=3),MarDom1+8,""),IF(AND(YEAR(MarDom1+15)=AnoCalendário,MONTH(MarDom1+15)=3),MarDom1+15,""))</f>
        <v>44269</v>
      </c>
      <c r="S10" s="32">
        <f>IF(DAY(MarDom1)=1,IF(AND(YEAR(MarDom1+9)=AnoCalendário,MONTH(MarDom1+9)=3),MarDom1+9,""),IF(AND(YEAR(MarDom1+16)=AnoCalendário,MONTH(MarDom1+16)=3),MarDom1+16,""))</f>
        <v>44270</v>
      </c>
      <c r="T10" s="32">
        <f>IF(DAY(MarDom1)=1,IF(AND(YEAR(MarDom1+10)=AnoCalendário,MONTH(MarDom1+10)=3),MarDom1+10,""),IF(AND(YEAR(MarDom1+17)=AnoCalendário,MONTH(MarDom1+17)=3),MarDom1+17,""))</f>
        <v>44271</v>
      </c>
      <c r="U10" s="32">
        <f>IF(DAY(MarDom1)=1,IF(AND(YEAR(MarDom1+11)=AnoCalendário,MONTH(MarDom1+11)=3),MarDom1+11,""),IF(AND(YEAR(MarDom1+18)=AnoCalendário,MONTH(MarDom1+18)=3),MarDom1+18,""))</f>
        <v>44272</v>
      </c>
      <c r="V10" s="32">
        <f>IF(DAY(MarDom1)=1,IF(AND(YEAR(MarDom1+12)=AnoCalendário,MONTH(MarDom1+12)=3),MarDom1+12,""),IF(AND(YEAR(MarDom1+19)=AnoCalendário,MONTH(MarDom1+19)=3),MarDom1+19,""))</f>
        <v>44273</v>
      </c>
      <c r="W10" s="32">
        <f>IF(DAY(MarDom1)=1,IF(AND(YEAR(MarDom1+13)=AnoCalendário,MONTH(MarDom1+13)=3),MarDom1+13,""),IF(AND(YEAR(MarDom1+20)=AnoCalendário,MONTH(MarDom1+20)=3),MarDom1+20,""))</f>
        <v>44274</v>
      </c>
      <c r="X10" s="32">
        <f>IF(DAY(MarDom1)=1,IF(AND(YEAR(MarDom1+14)=AnoCalendário,MONTH(MarDom1+14)=3),MarDom1+14,""),IF(AND(YEAR(MarDom1+21)=AnoCalendário,MONTH(MarDom1+21)=3),MarDom1+21,""))</f>
        <v>44275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44213</v>
      </c>
      <c r="C11" s="32">
        <f>IF(DAY(JanDom1)=1,IF(AND(YEAR(JanDom1+16)=AnoCalendário,MONTH(JanDom1+16)=1),JanDom1+16,""),IF(AND(YEAR(JanDom1+23)=AnoCalendário,MONTH(JanDom1+23)=1),JanDom1+23,""))</f>
        <v>44214</v>
      </c>
      <c r="D11" s="32">
        <f>IF(DAY(JanDom1)=1,IF(AND(YEAR(JanDom1+17)=AnoCalendário,MONTH(JanDom1+17)=1),JanDom1+17,""),IF(AND(YEAR(JanDom1+24)=AnoCalendário,MONTH(JanDom1+24)=1),JanDom1+24,""))</f>
        <v>44215</v>
      </c>
      <c r="E11" s="32">
        <f>IF(DAY(JanDom1)=1,IF(AND(YEAR(JanDom1+18)=AnoCalendário,MONTH(JanDom1+18)=1),JanDom1+18,""),IF(AND(YEAR(JanDom1+25)=AnoCalendário,MONTH(JanDom1+25)=1),JanDom1+25,""))</f>
        <v>44216</v>
      </c>
      <c r="F11" s="32">
        <f>IF(DAY(JanDom1)=1,IF(AND(YEAR(JanDom1+19)=AnoCalendário,MONTH(JanDom1+19)=1),JanDom1+19,""),IF(AND(YEAR(JanDom1+26)=AnoCalendário,MONTH(JanDom1+26)=1),JanDom1+26,""))</f>
        <v>44217</v>
      </c>
      <c r="G11" s="32">
        <f>IF(DAY(JanDom1)=1,IF(AND(YEAR(JanDom1+20)=AnoCalendário,MONTH(JanDom1+20)=1),JanDom1+20,""),IF(AND(YEAR(JanDom1+27)=AnoCalendário,MONTH(JanDom1+27)=1),JanDom1+27,""))</f>
        <v>44218</v>
      </c>
      <c r="H11" s="32">
        <f>IF(DAY(JanDom1)=1,IF(AND(YEAR(JanDom1+21)=AnoCalendário,MONTH(JanDom1+21)=1),JanDom1+21,""),IF(AND(YEAR(JanDom1+28)=AnoCalendário,MONTH(JanDom1+28)=1),JanDom1+28,""))</f>
        <v>44219</v>
      </c>
      <c r="I11" s="28"/>
      <c r="J11" s="32">
        <f>IF(DAY(FevDom1)=1,IF(AND(YEAR(FevDom1+15)=AnoCalendário,MONTH(FevDom1+15)=2),FevDom1+15,""),IF(AND(YEAR(FevDom1+22)=AnoCalendário,MONTH(FevDom1+22)=2),FevDom1+22,""))</f>
        <v>44248</v>
      </c>
      <c r="K11" s="32">
        <f>IF(DAY(FevDom1)=1,IF(AND(YEAR(FevDom1+16)=AnoCalendário,MONTH(FevDom1+16)=2),FevDom1+16,""),IF(AND(YEAR(FevDom1+23)=AnoCalendário,MONTH(FevDom1+23)=2),FevDom1+23,""))</f>
        <v>44249</v>
      </c>
      <c r="L11" s="32">
        <f>IF(DAY(FevDom1)=1,IF(AND(YEAR(FevDom1+17)=AnoCalendário,MONTH(FevDom1+17)=2),FevDom1+17,""),IF(AND(YEAR(FevDom1+24)=AnoCalendário,MONTH(FevDom1+24)=2),FevDom1+24,""))</f>
        <v>44250</v>
      </c>
      <c r="M11" s="32">
        <f>IF(DAY(FevDom1)=1,IF(AND(YEAR(FevDom1+18)=AnoCalendário,MONTH(FevDom1+18)=2),FevDom1+18,""),IF(AND(YEAR(FevDom1+25)=AnoCalendário,MONTH(FevDom1+25)=2),FevDom1+25,""))</f>
        <v>44251</v>
      </c>
      <c r="N11" s="32">
        <f>IF(DAY(FevDom1)=1,IF(AND(YEAR(FevDom1+19)=AnoCalendário,MONTH(FevDom1+19)=2),FevDom1+19,""),IF(AND(YEAR(FevDom1+26)=AnoCalendário,MONTH(FevDom1+26)=2),FevDom1+26,""))</f>
        <v>44252</v>
      </c>
      <c r="O11" s="32">
        <f>IF(DAY(FevDom1)=1,IF(AND(YEAR(FevDom1+20)=AnoCalendário,MONTH(FevDom1+20)=2),FevDom1+20,""),IF(AND(YEAR(FevDom1+27)=AnoCalendário,MONTH(FevDom1+27)=2),FevDom1+27,""))</f>
        <v>44253</v>
      </c>
      <c r="P11" s="32">
        <f>IF(DAY(FevDom1)=1,IF(AND(YEAR(FevDom1+21)=AnoCalendário,MONTH(FevDom1+21)=2),FevDom1+21,""),IF(AND(YEAR(FevDom1+28)=AnoCalendário,MONTH(FevDom1+28)=2),FevDom1+28,""))</f>
        <v>44254</v>
      </c>
      <c r="Q11" s="28"/>
      <c r="R11" s="32">
        <f>IF(DAY(MarDom1)=1,IF(AND(YEAR(MarDom1+15)=AnoCalendário,MONTH(MarDom1+15)=3),MarDom1+15,""),IF(AND(YEAR(MarDom1+22)=AnoCalendário,MONTH(MarDom1+22)=3),MarDom1+22,""))</f>
        <v>44276</v>
      </c>
      <c r="S11" s="32">
        <f>IF(DAY(MarDom1)=1,IF(AND(YEAR(MarDom1+16)=AnoCalendário,MONTH(MarDom1+16)=3),MarDom1+16,""),IF(AND(YEAR(MarDom1+23)=AnoCalendário,MONTH(MarDom1+23)=3),MarDom1+23,""))</f>
        <v>44277</v>
      </c>
      <c r="T11" s="32">
        <f>IF(DAY(MarDom1)=1,IF(AND(YEAR(MarDom1+17)=AnoCalendário,MONTH(MarDom1+17)=3),MarDom1+17,""),IF(AND(YEAR(MarDom1+24)=AnoCalendário,MONTH(MarDom1+24)=3),MarDom1+24,""))</f>
        <v>44278</v>
      </c>
      <c r="U11" s="32">
        <f>IF(DAY(MarDom1)=1,IF(AND(YEAR(MarDom1+18)=AnoCalendário,MONTH(MarDom1+18)=3),MarDom1+18,""),IF(AND(YEAR(MarDom1+25)=AnoCalendário,MONTH(MarDom1+25)=3),MarDom1+25,""))</f>
        <v>44279</v>
      </c>
      <c r="V11" s="32">
        <f>IF(DAY(MarDom1)=1,IF(AND(YEAR(MarDom1+19)=AnoCalendário,MONTH(MarDom1+19)=3),MarDom1+19,""),IF(AND(YEAR(MarDom1+26)=AnoCalendário,MONTH(MarDom1+26)=3),MarDom1+26,""))</f>
        <v>44280</v>
      </c>
      <c r="W11" s="32">
        <f>IF(DAY(MarDom1)=1,IF(AND(YEAR(MarDom1+20)=AnoCalendário,MONTH(MarDom1+20)=3),MarDom1+20,""),IF(AND(YEAR(MarDom1+27)=AnoCalendário,MONTH(MarDom1+27)=3),MarDom1+27,""))</f>
        <v>44281</v>
      </c>
      <c r="X11" s="32">
        <f>IF(DAY(MarDom1)=1,IF(AND(YEAR(MarDom1+21)=AnoCalendário,MONTH(MarDom1+21)=3),MarDom1+21,""),IF(AND(YEAR(MarDom1+28)=AnoCalendário,MONTH(MarDom1+28)=3),MarDom1+28,""))</f>
        <v>44282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44220</v>
      </c>
      <c r="C12" s="32">
        <f>IF(DAY(JanDom1)=1,IF(AND(YEAR(JanDom1+23)=AnoCalendário,MONTH(JanDom1+23)=1),JanDom1+23,""),IF(AND(YEAR(JanDom1+30)=AnoCalendário,MONTH(JanDom1+30)=1),JanDom1+30,""))</f>
        <v>44221</v>
      </c>
      <c r="D12" s="32">
        <f>IF(DAY(JanDom1)=1,IF(AND(YEAR(JanDom1+24)=AnoCalendário,MONTH(JanDom1+24)=1),JanDom1+24,""),IF(AND(YEAR(JanDom1+31)=AnoCalendário,MONTH(JanDom1+31)=1),JanDom1+31,""))</f>
        <v>44222</v>
      </c>
      <c r="E12" s="32">
        <f>IF(DAY(JanDom1)=1,IF(AND(YEAR(JanDom1+25)=AnoCalendário,MONTH(JanDom1+25)=1),JanDom1+25,""),IF(AND(YEAR(JanDom1+32)=AnoCalendário,MONTH(JanDom1+32)=1),JanDom1+32,""))</f>
        <v>44223</v>
      </c>
      <c r="F12" s="32">
        <f>IF(DAY(JanDom1)=1,IF(AND(YEAR(JanDom1+26)=AnoCalendário,MONTH(JanDom1+26)=1),JanDom1+26,""),IF(AND(YEAR(JanDom1+33)=AnoCalendário,MONTH(JanDom1+33)=1),JanDom1+33,""))</f>
        <v>44224</v>
      </c>
      <c r="G12" s="32">
        <f>IF(DAY(JanDom1)=1,IF(AND(YEAR(JanDom1+27)=AnoCalendário,MONTH(JanDom1+27)=1),JanDom1+27,""),IF(AND(YEAR(JanDom1+34)=AnoCalendário,MONTH(JanDom1+34)=1),JanDom1+34,""))</f>
        <v>44225</v>
      </c>
      <c r="H12" s="32">
        <f>IF(DAY(JanDom1)=1,IF(AND(YEAR(JanDom1+28)=AnoCalendário,MONTH(JanDom1+28)=1),JanDom1+28,""),IF(AND(YEAR(JanDom1+35)=AnoCalendário,MONTH(JanDom1+35)=1),JanDom1+35,""))</f>
        <v>44226</v>
      </c>
      <c r="I12" s="28"/>
      <c r="J12" s="32">
        <f>IF(DAY(FevDom1)=1,IF(AND(YEAR(FevDom1+22)=AnoCalendário,MONTH(FevDom1+22)=2),FevDom1+22,""),IF(AND(YEAR(FevDom1+29)=AnoCalendário,MONTH(FevDom1+29)=2),FevDom1+29,""))</f>
        <v>44255</v>
      </c>
      <c r="K12" s="32" t="str">
        <f>IF(DAY(FevDom1)=1,IF(AND(YEAR(FevDom1+23)=AnoCalendário,MONTH(FevDom1+23)=2),FevDom1+23,""),IF(AND(YEAR(FevDom1+30)=AnoCalendário,MONTH(FevDom1+30)=2),FevDom1+30,""))</f>
        <v/>
      </c>
      <c r="L12" s="32" t="str">
        <f>IF(DAY(FevDom1)=1,IF(AND(YEAR(FevDom1+24)=AnoCalendário,MONTH(FevDom1+24)=2),FevDom1+24,""),IF(AND(YEAR(FevDom1+31)=AnoCalendário,MONTH(FevDom1+31)=2),FevDom1+31,""))</f>
        <v/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44283</v>
      </c>
      <c r="S12" s="32">
        <f>IF(DAY(MarDom1)=1,IF(AND(YEAR(MarDom1+23)=AnoCalendário,MONTH(MarDom1+23)=3),MarDom1+23,""),IF(AND(YEAR(MarDom1+30)=AnoCalendário,MONTH(MarDom1+30)=3),MarDom1+30,""))</f>
        <v>44284</v>
      </c>
      <c r="T12" s="32">
        <f>IF(DAY(MarDom1)=1,IF(AND(YEAR(MarDom1+24)=AnoCalendário,MONTH(MarDom1+24)=3),MarDom1+24,""),IF(AND(YEAR(MarDom1+31)=AnoCalendário,MONTH(MarDom1+31)=3),MarDom1+31,""))</f>
        <v>44285</v>
      </c>
      <c r="U12" s="32">
        <f>IF(DAY(MarDom1)=1,IF(AND(YEAR(MarDom1+25)=AnoCalendário,MONTH(MarDom1+25)=3),MarDom1+25,""),IF(AND(YEAR(MarDom1+32)=AnoCalendário,MONTH(MarDom1+32)=3),MarDom1+32,""))</f>
        <v>44286</v>
      </c>
      <c r="V12" s="32" t="str">
        <f>IF(DAY(MarDom1)=1,IF(AND(YEAR(MarDom1+26)=AnoCalendário,MONTH(MarDom1+26)=3),MarDom1+26,""),IF(AND(YEAR(MarDom1+33)=AnoCalendário,MONTH(MarDom1+33)=3),MarDom1+33,""))</f>
        <v/>
      </c>
      <c r="W12" s="32" t="str">
        <f>IF(DAY(MarDom1)=1,IF(AND(YEAR(MarDom1+27)=AnoCalendário,MONTH(MarDom1+27)=3),MarDom1+27,""),IF(AND(YEAR(MarDom1+34)=AnoCalendário,MONTH(MarDom1+34)=3),MarDom1+34,""))</f>
        <v/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>
        <f>IF(DAY(JanDom1)=1,IF(AND(YEAR(JanDom1+29)=AnoCalendário,MONTH(JanDom1+29)=1),JanDom1+29,""),IF(AND(YEAR(JanDom1+36)=AnoCalendário,MONTH(JanDom1+36)=1),JanDom1+36,""))</f>
        <v>44227</v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>
        <f>IF(DAY(AbrDom1)=1,"",IF(AND(YEAR(AbrDom1+5)=AnoCalendário,MONTH(AbrDom1+5)=4),AbrDom1+5,""))</f>
        <v>44287</v>
      </c>
      <c r="G17" s="32">
        <f>IF(DAY(AbrDom1)=1,"",IF(AND(YEAR(AbrDom1+6)=AnoCalendário,MONTH(AbrDom1+6)=4),AbrDom1+6,""))</f>
        <v>44288</v>
      </c>
      <c r="H17" s="34">
        <f>IF(DAY(AbrDom1)=1,IF(AND(YEAR(AbrDom1)=AnoCalendário,MONTH(AbrDom1)=4),AbrDom1,""),IF(AND(YEAR(AbrDom1+7)=AnoCalendário,MONTH(AbrDom1+7)=4),AbrDom1+7,""))</f>
        <v>44289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 t="str">
        <f>IF(DAY(MaiDom1)=1,"",IF(AND(YEAR(MaiDom1+4)=AnoCalendário,MONTH(MaiDom1+4)=5),MaiDom1+4,""))</f>
        <v/>
      </c>
      <c r="N17" s="32" t="str">
        <f>IF(DAY(MaiDom1)=1,"",IF(AND(YEAR(MaiDom1+5)=AnoCalendário,MONTH(MaiDom1+5)=5),MaiDom1+5,""))</f>
        <v/>
      </c>
      <c r="O17" s="32" t="str">
        <f>IF(DAY(MaiDom1)=1,"",IF(AND(YEAR(MaiDom1+6)=AnoCalendário,MONTH(MaiDom1+6)=5),MaiDom1+6,""))</f>
        <v/>
      </c>
      <c r="P17" s="34">
        <f>IF(DAY(MaiDom1)=1,IF(AND(YEAR(MaiDom1)=AnoCalendário,MONTH(MaiDom1)=5),MaiDom1,""),IF(AND(YEAR(MaiDom1+7)=AnoCalendário,MONTH(MaiDom1+7)=5),MaiDom1+7,""))</f>
        <v>44317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>
        <f>IF(DAY(JunDom1)=1,"",IF(AND(YEAR(JunDom1+3)=AnoCalendário,MONTH(JunDom1+3)=6),JunDom1+3,""))</f>
        <v>44348</v>
      </c>
      <c r="U17" s="32">
        <f>IF(DAY(JunDom1)=1,"",IF(AND(YEAR(JunDom1+4)=AnoCalendário,MONTH(JunDom1+4)=6),JunDom1+4,""))</f>
        <v>44349</v>
      </c>
      <c r="V17" s="32">
        <f>IF(DAY(JunDom1)=1,"",IF(AND(YEAR(JunDom1+5)=AnoCalendário,MONTH(JunDom1+5)=6),JunDom1+5,""))</f>
        <v>44350</v>
      </c>
      <c r="W17" s="32">
        <f>IF(DAY(JunDom1)=1,"",IF(AND(YEAR(JunDom1+6)=AnoCalendário,MONTH(JunDom1+6)=6),JunDom1+6,""))</f>
        <v>44351</v>
      </c>
      <c r="X17" s="34">
        <f>IF(DAY(JunDom1)=1,IF(AND(YEAR(JunDom1)=AnoCalendário,MONTH(JunDom1)=6),JunDom1,""),IF(AND(YEAR(JunDom1+7)=AnoCalendário,MONTH(JunDom1+7)=6),JunDom1+7,""))</f>
        <v>44352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44290</v>
      </c>
      <c r="C18" s="32">
        <f>IF(DAY(AbrDom1)=1,IF(AND(YEAR(AbrDom1+2)=AnoCalendário,MONTH(AbrDom1+2)=4),AbrDom1+2,""),IF(AND(YEAR(AbrDom1+9)=AnoCalendário,MONTH(AbrDom1+9)=4),AbrDom1+9,""))</f>
        <v>44291</v>
      </c>
      <c r="D18" s="32">
        <f>IF(DAY(AbrDom1)=1,IF(AND(YEAR(AbrDom1+3)=AnoCalendário,MONTH(AbrDom1+3)=4),AbrDom1+3,""),IF(AND(YEAR(AbrDom1+10)=AnoCalendário,MONTH(AbrDom1+10)=4),AbrDom1+10,""))</f>
        <v>44292</v>
      </c>
      <c r="E18" s="32">
        <f>IF(DAY(AbrDom1)=1,IF(AND(YEAR(AbrDom1+4)=AnoCalendário,MONTH(AbrDom1+4)=4),AbrDom1+4,""),IF(AND(YEAR(AbrDom1+11)=AnoCalendário,MONTH(AbrDom1+11)=4),AbrDom1+11,""))</f>
        <v>44293</v>
      </c>
      <c r="F18" s="32">
        <f>IF(DAY(AbrDom1)=1,IF(AND(YEAR(AbrDom1+5)=AnoCalendário,MONTH(AbrDom1+5)=4),AbrDom1+5,""),IF(AND(YEAR(AbrDom1+12)=AnoCalendário,MONTH(AbrDom1+12)=4),AbrDom1+12,""))</f>
        <v>44294</v>
      </c>
      <c r="G18" s="32">
        <f>IF(DAY(AbrDom1)=1,IF(AND(YEAR(AbrDom1+6)=AnoCalendário,MONTH(AbrDom1+6)=4),AbrDom1+6,""),IF(AND(YEAR(AbrDom1+13)=AnoCalendário,MONTH(AbrDom1+13)=4),AbrDom1+13,""))</f>
        <v>44295</v>
      </c>
      <c r="H18" s="34">
        <f>IF(DAY(AbrDom1)=1,IF(AND(YEAR(AbrDom1+7)=AnoCalendário,MONTH(AbrDom1+7)=4),AbrDom1+7,""),IF(AND(YEAR(AbrDom1+14)=AnoCalendário,MONTH(AbrDom1+14)=4),AbrDom1+14,""))</f>
        <v>44296</v>
      </c>
      <c r="I18" s="28"/>
      <c r="J18" s="33">
        <f>IF(DAY(MaiDom1)=1,IF(AND(YEAR(MaiDom1+1)=AnoCalendário,MONTH(MaiDom1+1)=5),MaiDom1+1,""),IF(AND(YEAR(MaiDom1+8)=AnoCalendário,MONTH(MaiDom1+8)=5),MaiDom1+8,""))</f>
        <v>44318</v>
      </c>
      <c r="K18" s="32">
        <f>IF(DAY(MaiDom1)=1,IF(AND(YEAR(MaiDom1+2)=AnoCalendário,MONTH(MaiDom1+2)=5),MaiDom1+2,""),IF(AND(YEAR(MaiDom1+9)=AnoCalendário,MONTH(MaiDom1+9)=5),MaiDom1+9,""))</f>
        <v>44319</v>
      </c>
      <c r="L18" s="32">
        <f>IF(DAY(MaiDom1)=1,IF(AND(YEAR(MaiDom1+3)=AnoCalendário,MONTH(MaiDom1+3)=5),MaiDom1+3,""),IF(AND(YEAR(MaiDom1+10)=AnoCalendário,MONTH(MaiDom1+10)=5),MaiDom1+10,""))</f>
        <v>44320</v>
      </c>
      <c r="M18" s="32">
        <f>IF(DAY(MaiDom1)=1,IF(AND(YEAR(MaiDom1+4)=AnoCalendário,MONTH(MaiDom1+4)=5),MaiDom1+4,""),IF(AND(YEAR(MaiDom1+11)=AnoCalendário,MONTH(MaiDom1+11)=5),MaiDom1+11,""))</f>
        <v>44321</v>
      </c>
      <c r="N18" s="32">
        <f>IF(DAY(MaiDom1)=1,IF(AND(YEAR(MaiDom1+5)=AnoCalendário,MONTH(MaiDom1+5)=5),MaiDom1+5,""),IF(AND(YEAR(MaiDom1+12)=AnoCalendário,MONTH(MaiDom1+12)=5),MaiDom1+12,""))</f>
        <v>44322</v>
      </c>
      <c r="O18" s="32">
        <f>IF(DAY(MaiDom1)=1,IF(AND(YEAR(MaiDom1+6)=AnoCalendário,MONTH(MaiDom1+6)=5),MaiDom1+6,""),IF(AND(YEAR(MaiDom1+13)=AnoCalendário,MONTH(MaiDom1+13)=5),MaiDom1+13,""))</f>
        <v>44323</v>
      </c>
      <c r="P18" s="34">
        <f>IF(DAY(MaiDom1)=1,IF(AND(YEAR(MaiDom1+7)=AnoCalendário,MONTH(MaiDom1+7)=5),MaiDom1+7,""),IF(AND(YEAR(MaiDom1+14)=AnoCalendário,MONTH(MaiDom1+14)=5),MaiDom1+14,""))</f>
        <v>44324</v>
      </c>
      <c r="Q18" s="28"/>
      <c r="R18" s="33">
        <f>IF(DAY(JunDom1)=1,IF(AND(YEAR(JunDom1+1)=AnoCalendário,MONTH(JunDom1+1)=6),JunDom1+1,""),IF(AND(YEAR(JunDom1+8)=AnoCalendário,MONTH(JunDom1+8)=6),JunDom1+8,""))</f>
        <v>44353</v>
      </c>
      <c r="S18" s="32">
        <f>IF(DAY(JunDom1)=1,IF(AND(YEAR(JunDom1+2)=AnoCalendário,MONTH(JunDom1+2)=6),JunDom1+2,""),IF(AND(YEAR(JunDom1+9)=AnoCalendário,MONTH(JunDom1+9)=6),JunDom1+9,""))</f>
        <v>44354</v>
      </c>
      <c r="T18" s="32">
        <f>IF(DAY(JunDom1)=1,IF(AND(YEAR(JunDom1+3)=AnoCalendário,MONTH(JunDom1+3)=6),JunDom1+3,""),IF(AND(YEAR(JunDom1+10)=AnoCalendário,MONTH(JunDom1+10)=6),JunDom1+10,""))</f>
        <v>44355</v>
      </c>
      <c r="U18" s="32">
        <f>IF(DAY(JunDom1)=1,IF(AND(YEAR(JunDom1+4)=AnoCalendário,MONTH(JunDom1+4)=6),JunDom1+4,""),IF(AND(YEAR(JunDom1+11)=AnoCalendário,MONTH(JunDom1+11)=6),JunDom1+11,""))</f>
        <v>44356</v>
      </c>
      <c r="V18" s="32">
        <f>IF(DAY(JunDom1)=1,IF(AND(YEAR(JunDom1+5)=AnoCalendário,MONTH(JunDom1+5)=6),JunDom1+5,""),IF(AND(YEAR(JunDom1+12)=AnoCalendário,MONTH(JunDom1+12)=6),JunDom1+12,""))</f>
        <v>44357</v>
      </c>
      <c r="W18" s="32">
        <f>IF(DAY(JunDom1)=1,IF(AND(YEAR(JunDom1+6)=AnoCalendário,MONTH(JunDom1+6)=6),JunDom1+6,""),IF(AND(YEAR(JunDom1+13)=AnoCalendário,MONTH(JunDom1+13)=6),JunDom1+13,""))</f>
        <v>44358</v>
      </c>
      <c r="X18" s="34">
        <f>IF(DAY(JunDom1)=1,IF(AND(YEAR(JunDom1+7)=AnoCalendário,MONTH(JunDom1+7)=6),JunDom1+7,""),IF(AND(YEAR(JunDom1+14)=AnoCalendário,MONTH(JunDom1+14)=6),JunDom1+14,""))</f>
        <v>44359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44297</v>
      </c>
      <c r="C19" s="32">
        <f>IF(DAY(AbrDom1)=1,IF(AND(YEAR(AbrDom1+9)=AnoCalendário,MONTH(AbrDom1+9)=4),AbrDom1+9,""),IF(AND(YEAR(AbrDom1+16)=AnoCalendário,MONTH(AbrDom1+16)=4),AbrDom1+16,""))</f>
        <v>44298</v>
      </c>
      <c r="D19" s="32">
        <f>IF(DAY(AbrDom1)=1,IF(AND(YEAR(AbrDom1+10)=AnoCalendário,MONTH(AbrDom1+10)=4),AbrDom1+10,""),IF(AND(YEAR(AbrDom1+17)=AnoCalendário,MONTH(AbrDom1+17)=4),AbrDom1+17,""))</f>
        <v>44299</v>
      </c>
      <c r="E19" s="32">
        <f>IF(DAY(AbrDom1)=1,IF(AND(YEAR(AbrDom1+11)=AnoCalendário,MONTH(AbrDom1+11)=4),AbrDom1+11,""),IF(AND(YEAR(AbrDom1+18)=AnoCalendário,MONTH(AbrDom1+18)=4),AbrDom1+18,""))</f>
        <v>44300</v>
      </c>
      <c r="F19" s="32">
        <f>IF(DAY(AbrDom1)=1,IF(AND(YEAR(AbrDom1+12)=AnoCalendário,MONTH(AbrDom1+12)=4),AbrDom1+12,""),IF(AND(YEAR(AbrDom1+19)=AnoCalendário,MONTH(AbrDom1+19)=4),AbrDom1+19,""))</f>
        <v>44301</v>
      </c>
      <c r="G19" s="32">
        <f>IF(DAY(AbrDom1)=1,IF(AND(YEAR(AbrDom1+13)=AnoCalendário,MONTH(AbrDom1+13)=4),AbrDom1+13,""),IF(AND(YEAR(AbrDom1+20)=AnoCalendário,MONTH(AbrDom1+20)=4),AbrDom1+20,""))</f>
        <v>44302</v>
      </c>
      <c r="H19" s="34">
        <f>IF(DAY(AbrDom1)=1,IF(AND(YEAR(AbrDom1+14)=AnoCalendário,MONTH(AbrDom1+14)=4),AbrDom1+14,""),IF(AND(YEAR(AbrDom1+21)=AnoCalendário,MONTH(AbrDom1+21)=4),AbrDom1+21,""))</f>
        <v>44303</v>
      </c>
      <c r="I19" s="28"/>
      <c r="J19" s="33">
        <f>IF(DAY(MaiDom1)=1,IF(AND(YEAR(MaiDom1+8)=AnoCalendário,MONTH(MaiDom1+8)=5),MaiDom1+8,""),IF(AND(YEAR(MaiDom1+15)=AnoCalendário,MONTH(MaiDom1+15)=5),MaiDom1+15,""))</f>
        <v>44325</v>
      </c>
      <c r="K19" s="32">
        <f>IF(DAY(MaiDom1)=1,IF(AND(YEAR(MaiDom1+9)=AnoCalendário,MONTH(MaiDom1+9)=5),MaiDom1+9,""),IF(AND(YEAR(MaiDom1+16)=AnoCalendário,MONTH(MaiDom1+16)=5),MaiDom1+16,""))</f>
        <v>44326</v>
      </c>
      <c r="L19" s="32">
        <f>IF(DAY(MaiDom1)=1,IF(AND(YEAR(MaiDom1+10)=AnoCalendário,MONTH(MaiDom1+10)=5),MaiDom1+10,""),IF(AND(YEAR(MaiDom1+17)=AnoCalendário,MONTH(MaiDom1+17)=5),MaiDom1+17,""))</f>
        <v>44327</v>
      </c>
      <c r="M19" s="32">
        <f>IF(DAY(MaiDom1)=1,IF(AND(YEAR(MaiDom1+11)=AnoCalendário,MONTH(MaiDom1+11)=5),MaiDom1+11,""),IF(AND(YEAR(MaiDom1+18)=AnoCalendário,MONTH(MaiDom1+18)=5),MaiDom1+18,""))</f>
        <v>44328</v>
      </c>
      <c r="N19" s="32">
        <f>IF(DAY(MaiDom1)=1,IF(AND(YEAR(MaiDom1+12)=AnoCalendário,MONTH(MaiDom1+12)=5),MaiDom1+12,""),IF(AND(YEAR(MaiDom1+19)=AnoCalendário,MONTH(MaiDom1+19)=5),MaiDom1+19,""))</f>
        <v>44329</v>
      </c>
      <c r="O19" s="32">
        <f>IF(DAY(MaiDom1)=1,IF(AND(YEAR(MaiDom1+13)=AnoCalendário,MONTH(MaiDom1+13)=5),MaiDom1+13,""),IF(AND(YEAR(MaiDom1+20)=AnoCalendário,MONTH(MaiDom1+20)=5),MaiDom1+20,""))</f>
        <v>44330</v>
      </c>
      <c r="P19" s="34">
        <f>IF(DAY(MaiDom1)=1,IF(AND(YEAR(MaiDom1+14)=AnoCalendário,MONTH(MaiDom1+14)=5),MaiDom1+14,""),IF(AND(YEAR(MaiDom1+21)=AnoCalendário,MONTH(MaiDom1+21)=5),MaiDom1+21,""))</f>
        <v>44331</v>
      </c>
      <c r="Q19" s="28"/>
      <c r="R19" s="33">
        <f>IF(DAY(JunDom1)=1,IF(AND(YEAR(JunDom1+8)=AnoCalendário,MONTH(JunDom1+8)=6),JunDom1+8,""),IF(AND(YEAR(JunDom1+15)=AnoCalendário,MONTH(JunDom1+15)=6),JunDom1+15,""))</f>
        <v>44360</v>
      </c>
      <c r="S19" s="32">
        <f>IF(DAY(JunDom1)=1,IF(AND(YEAR(JunDom1+9)=AnoCalendário,MONTH(JunDom1+9)=6),JunDom1+9,""),IF(AND(YEAR(JunDom1+16)=AnoCalendário,MONTH(JunDom1+16)=6),JunDom1+16,""))</f>
        <v>44361</v>
      </c>
      <c r="T19" s="32">
        <f>IF(DAY(JunDom1)=1,IF(AND(YEAR(JunDom1+10)=AnoCalendário,MONTH(JunDom1+10)=6),JunDom1+10,""),IF(AND(YEAR(JunDom1+17)=AnoCalendário,MONTH(JunDom1+17)=6),JunDom1+17,""))</f>
        <v>44362</v>
      </c>
      <c r="U19" s="32">
        <f>IF(DAY(JunDom1)=1,IF(AND(YEAR(JunDom1+11)=AnoCalendário,MONTH(JunDom1+11)=6),JunDom1+11,""),IF(AND(YEAR(JunDom1+18)=AnoCalendário,MONTH(JunDom1+18)=6),JunDom1+18,""))</f>
        <v>44363</v>
      </c>
      <c r="V19" s="32">
        <f>IF(DAY(JunDom1)=1,IF(AND(YEAR(JunDom1+12)=AnoCalendário,MONTH(JunDom1+12)=6),JunDom1+12,""),IF(AND(YEAR(JunDom1+19)=AnoCalendário,MONTH(JunDom1+19)=6),JunDom1+19,""))</f>
        <v>44364</v>
      </c>
      <c r="W19" s="32">
        <f>IF(DAY(JunDom1)=1,IF(AND(YEAR(JunDom1+13)=AnoCalendário,MONTH(JunDom1+13)=6),JunDom1+13,""),IF(AND(YEAR(JunDom1+20)=AnoCalendário,MONTH(JunDom1+20)=6),JunDom1+20,""))</f>
        <v>44365</v>
      </c>
      <c r="X19" s="34">
        <f>IF(DAY(JunDom1)=1,IF(AND(YEAR(JunDom1+14)=AnoCalendário,MONTH(JunDom1+14)=6),JunDom1+14,""),IF(AND(YEAR(JunDom1+21)=AnoCalendário,MONTH(JunDom1+21)=6),JunDom1+21,""))</f>
        <v>44366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44304</v>
      </c>
      <c r="C20" s="32">
        <f>IF(DAY(AbrDom1)=1,IF(AND(YEAR(AbrDom1+16)=AnoCalendário,MONTH(AbrDom1+16)=4),AbrDom1+16,""),IF(AND(YEAR(AbrDom1+23)=AnoCalendário,MONTH(AbrDom1+23)=4),AbrDom1+23,""))</f>
        <v>44305</v>
      </c>
      <c r="D20" s="32">
        <f>IF(DAY(AbrDom1)=1,IF(AND(YEAR(AbrDom1+17)=AnoCalendário,MONTH(AbrDom1+17)=4),AbrDom1+17,""),IF(AND(YEAR(AbrDom1+24)=AnoCalendário,MONTH(AbrDom1+24)=4),AbrDom1+24,""))</f>
        <v>44306</v>
      </c>
      <c r="E20" s="32">
        <f>IF(DAY(AbrDom1)=1,IF(AND(YEAR(AbrDom1+18)=AnoCalendário,MONTH(AbrDom1+18)=4),AbrDom1+18,""),IF(AND(YEAR(AbrDom1+25)=AnoCalendário,MONTH(AbrDom1+25)=4),AbrDom1+25,""))</f>
        <v>44307</v>
      </c>
      <c r="F20" s="32">
        <f>IF(DAY(AbrDom1)=1,IF(AND(YEAR(AbrDom1+19)=AnoCalendário,MONTH(AbrDom1+19)=4),AbrDom1+19,""),IF(AND(YEAR(AbrDom1+26)=AnoCalendário,MONTH(AbrDom1+26)=4),AbrDom1+26,""))</f>
        <v>44308</v>
      </c>
      <c r="G20" s="32">
        <f>IF(DAY(AbrDom1)=1,IF(AND(YEAR(AbrDom1+20)=AnoCalendário,MONTH(AbrDom1+20)=4),AbrDom1+20,""),IF(AND(YEAR(AbrDom1+27)=AnoCalendário,MONTH(AbrDom1+27)=4),AbrDom1+27,""))</f>
        <v>44309</v>
      </c>
      <c r="H20" s="34">
        <f>IF(DAY(AbrDom1)=1,IF(AND(YEAR(AbrDom1+21)=AnoCalendário,MONTH(AbrDom1+21)=4),AbrDom1+21,""),IF(AND(YEAR(AbrDom1+28)=AnoCalendário,MONTH(AbrDom1+28)=4),AbrDom1+28,""))</f>
        <v>44310</v>
      </c>
      <c r="I20" s="28"/>
      <c r="J20" s="33">
        <f>IF(DAY(MaiDom1)=1,IF(AND(YEAR(MaiDom1+15)=AnoCalendário,MONTH(MaiDom1+15)=5),MaiDom1+15,""),IF(AND(YEAR(MaiDom1+22)=AnoCalendário,MONTH(MaiDom1+22)=5),MaiDom1+22,""))</f>
        <v>44332</v>
      </c>
      <c r="K20" s="32">
        <f>IF(DAY(MaiDom1)=1,IF(AND(YEAR(MaiDom1+16)=AnoCalendário,MONTH(MaiDom1+16)=5),MaiDom1+16,""),IF(AND(YEAR(MaiDom1+23)=AnoCalendário,MONTH(MaiDom1+23)=5),MaiDom1+23,""))</f>
        <v>44333</v>
      </c>
      <c r="L20" s="32">
        <f>IF(DAY(MaiDom1)=1,IF(AND(YEAR(MaiDom1+17)=AnoCalendário,MONTH(MaiDom1+17)=5),MaiDom1+17,""),IF(AND(YEAR(MaiDom1+24)=AnoCalendário,MONTH(MaiDom1+24)=5),MaiDom1+24,""))</f>
        <v>44334</v>
      </c>
      <c r="M20" s="32">
        <f>IF(DAY(MaiDom1)=1,IF(AND(YEAR(MaiDom1+18)=AnoCalendário,MONTH(MaiDom1+18)=5),MaiDom1+18,""),IF(AND(YEAR(MaiDom1+25)=AnoCalendário,MONTH(MaiDom1+25)=5),MaiDom1+25,""))</f>
        <v>44335</v>
      </c>
      <c r="N20" s="32">
        <f>IF(DAY(MaiDom1)=1,IF(AND(YEAR(MaiDom1+19)=AnoCalendário,MONTH(MaiDom1+19)=5),MaiDom1+19,""),IF(AND(YEAR(MaiDom1+26)=AnoCalendário,MONTH(MaiDom1+26)=5),MaiDom1+26,""))</f>
        <v>44336</v>
      </c>
      <c r="O20" s="32">
        <f>IF(DAY(MaiDom1)=1,IF(AND(YEAR(MaiDom1+20)=AnoCalendário,MONTH(MaiDom1+20)=5),MaiDom1+20,""),IF(AND(YEAR(MaiDom1+27)=AnoCalendário,MONTH(MaiDom1+27)=5),MaiDom1+27,""))</f>
        <v>44337</v>
      </c>
      <c r="P20" s="34">
        <f>IF(DAY(MaiDom1)=1,IF(AND(YEAR(MaiDom1+21)=AnoCalendário,MONTH(MaiDom1+21)=5),MaiDom1+21,""),IF(AND(YEAR(MaiDom1+28)=AnoCalendário,MONTH(MaiDom1+28)=5),MaiDom1+28,""))</f>
        <v>44338</v>
      </c>
      <c r="Q20" s="28"/>
      <c r="R20" s="33">
        <f>IF(DAY(JunDom1)=1,IF(AND(YEAR(JunDom1+15)=AnoCalendário,MONTH(JunDom1+15)=6),JunDom1+15,""),IF(AND(YEAR(JunDom1+22)=AnoCalendário,MONTH(JunDom1+22)=6),JunDom1+22,""))</f>
        <v>44367</v>
      </c>
      <c r="S20" s="32">
        <f>IF(DAY(JunDom1)=1,IF(AND(YEAR(JunDom1+16)=AnoCalendário,MONTH(JunDom1+16)=6),JunDom1+16,""),IF(AND(YEAR(JunDom1+23)=AnoCalendário,MONTH(JunDom1+23)=6),JunDom1+23,""))</f>
        <v>44368</v>
      </c>
      <c r="T20" s="32">
        <f>IF(DAY(JunDom1)=1,IF(AND(YEAR(JunDom1+17)=AnoCalendário,MONTH(JunDom1+17)=6),JunDom1+17,""),IF(AND(YEAR(JunDom1+24)=AnoCalendário,MONTH(JunDom1+24)=6),JunDom1+24,""))</f>
        <v>44369</v>
      </c>
      <c r="U20" s="32">
        <f>IF(DAY(JunDom1)=1,IF(AND(YEAR(JunDom1+18)=AnoCalendário,MONTH(JunDom1+18)=6),JunDom1+18,""),IF(AND(YEAR(JunDom1+25)=AnoCalendário,MONTH(JunDom1+25)=6),JunDom1+25,""))</f>
        <v>44370</v>
      </c>
      <c r="V20" s="32">
        <f>IF(DAY(JunDom1)=1,IF(AND(YEAR(JunDom1+19)=AnoCalendário,MONTH(JunDom1+19)=6),JunDom1+19,""),IF(AND(YEAR(JunDom1+26)=AnoCalendário,MONTH(JunDom1+26)=6),JunDom1+26,""))</f>
        <v>44371</v>
      </c>
      <c r="W20" s="32">
        <f>IF(DAY(JunDom1)=1,IF(AND(YEAR(JunDom1+20)=AnoCalendário,MONTH(JunDom1+20)=6),JunDom1+20,""),IF(AND(YEAR(JunDom1+27)=AnoCalendário,MONTH(JunDom1+27)=6),JunDom1+27,""))</f>
        <v>44372</v>
      </c>
      <c r="X20" s="34">
        <f>IF(DAY(JunDom1)=1,IF(AND(YEAR(JunDom1+21)=AnoCalendário,MONTH(JunDom1+21)=6),JunDom1+21,""),IF(AND(YEAR(JunDom1+28)=AnoCalendário,MONTH(JunDom1+28)=6),JunDom1+28,""))</f>
        <v>44373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44311</v>
      </c>
      <c r="C21" s="32">
        <f>IF(DAY(AbrDom1)=1,IF(AND(YEAR(AbrDom1+23)=AnoCalendário,MONTH(AbrDom1+23)=4),AbrDom1+23,""),IF(AND(YEAR(AbrDom1+30)=AnoCalendário,MONTH(AbrDom1+30)=4),AbrDom1+30,""))</f>
        <v>44312</v>
      </c>
      <c r="D21" s="32">
        <f>IF(DAY(AbrDom1)=1,IF(AND(YEAR(AbrDom1+24)=AnoCalendário,MONTH(AbrDom1+24)=4),AbrDom1+24,""),IF(AND(YEAR(AbrDom1+31)=AnoCalendário,MONTH(AbrDom1+31)=4),AbrDom1+31,""))</f>
        <v>44313</v>
      </c>
      <c r="E21" s="32">
        <f>IF(DAY(AbrDom1)=1,IF(AND(YEAR(AbrDom1+25)=AnoCalendário,MONTH(AbrDom1+25)=4),AbrDom1+25,""),IF(AND(YEAR(AbrDom1+32)=AnoCalendário,MONTH(AbrDom1+32)=4),AbrDom1+32,""))</f>
        <v>44314</v>
      </c>
      <c r="F21" s="32">
        <f>IF(DAY(AbrDom1)=1,IF(AND(YEAR(AbrDom1+26)=AnoCalendário,MONTH(AbrDom1+26)=4),AbrDom1+26,""),IF(AND(YEAR(AbrDom1+33)=AnoCalendário,MONTH(AbrDom1+33)=4),AbrDom1+33,""))</f>
        <v>44315</v>
      </c>
      <c r="G21" s="32">
        <f>IF(DAY(AbrDom1)=1,IF(AND(YEAR(AbrDom1+27)=AnoCalendário,MONTH(AbrDom1+27)=4),AbrDom1+27,""),IF(AND(YEAR(AbrDom1+34)=AnoCalendário,MONTH(AbrDom1+34)=4),AbrDom1+34,""))</f>
        <v>44316</v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44339</v>
      </c>
      <c r="K21" s="32">
        <f>IF(DAY(MaiDom1)=1,IF(AND(YEAR(MaiDom1+23)=AnoCalendário,MONTH(MaiDom1+23)=5),MaiDom1+23,""),IF(AND(YEAR(MaiDom1+30)=AnoCalendário,MONTH(MaiDom1+30)=5),MaiDom1+30,""))</f>
        <v>44340</v>
      </c>
      <c r="L21" s="32">
        <f>IF(DAY(MaiDom1)=1,IF(AND(YEAR(MaiDom1+24)=AnoCalendário,MONTH(MaiDom1+24)=5),MaiDom1+24,""),IF(AND(YEAR(MaiDom1+31)=AnoCalendário,MONTH(MaiDom1+31)=5),MaiDom1+31,""))</f>
        <v>44341</v>
      </c>
      <c r="M21" s="32">
        <f>IF(DAY(MaiDom1)=1,IF(AND(YEAR(MaiDom1+25)=AnoCalendário,MONTH(MaiDom1+25)=5),MaiDom1+25,""),IF(AND(YEAR(MaiDom1+32)=AnoCalendário,MONTH(MaiDom1+32)=5),MaiDom1+32,""))</f>
        <v>44342</v>
      </c>
      <c r="N21" s="32">
        <f>IF(DAY(MaiDom1)=1,IF(AND(YEAR(MaiDom1+26)=AnoCalendário,MONTH(MaiDom1+26)=5),MaiDom1+26,""),IF(AND(YEAR(MaiDom1+33)=AnoCalendário,MONTH(MaiDom1+33)=5),MaiDom1+33,""))</f>
        <v>44343</v>
      </c>
      <c r="O21" s="32">
        <f>IF(DAY(MaiDom1)=1,IF(AND(YEAR(MaiDom1+27)=AnoCalendário,MONTH(MaiDom1+27)=5),MaiDom1+27,""),IF(AND(YEAR(MaiDom1+34)=AnoCalendário,MONTH(MaiDom1+34)=5),MaiDom1+34,""))</f>
        <v>44344</v>
      </c>
      <c r="P21" s="34">
        <f>IF(DAY(MaiDom1)=1,IF(AND(YEAR(MaiDom1+28)=AnoCalendário,MONTH(MaiDom1+28)=5),MaiDom1+28,""),IF(AND(YEAR(MaiDom1+35)=AnoCalendário,MONTH(MaiDom1+35)=5),MaiDom1+35,""))</f>
        <v>44345</v>
      </c>
      <c r="Q21" s="28"/>
      <c r="R21" s="33">
        <f>IF(DAY(JunDom1)=1,IF(AND(YEAR(JunDom1+22)=AnoCalendário,MONTH(JunDom1+22)=6),JunDom1+22,""),IF(AND(YEAR(JunDom1+29)=AnoCalendário,MONTH(JunDom1+29)=6),JunDom1+29,""))</f>
        <v>44374</v>
      </c>
      <c r="S21" s="32">
        <f>IF(DAY(JunDom1)=1,IF(AND(YEAR(JunDom1+23)=AnoCalendário,MONTH(JunDom1+23)=6),JunDom1+23,""),IF(AND(YEAR(JunDom1+30)=AnoCalendário,MONTH(JunDom1+30)=6),JunDom1+30,""))</f>
        <v>44375</v>
      </c>
      <c r="T21" s="32">
        <f>IF(DAY(JunDom1)=1,IF(AND(YEAR(JunDom1+24)=AnoCalendário,MONTH(JunDom1+24)=6),JunDom1+24,""),IF(AND(YEAR(JunDom1+31)=AnoCalendário,MONTH(JunDom1+31)=6),JunDom1+31,""))</f>
        <v>44376</v>
      </c>
      <c r="U21" s="32">
        <f>IF(DAY(JunDom1)=1,IF(AND(YEAR(JunDom1+25)=AnoCalendário,MONTH(JunDom1+25)=6),JunDom1+25,""),IF(AND(YEAR(JunDom1+32)=AnoCalendário,MONTH(JunDom1+32)=6),JunDom1+32,""))</f>
        <v>44377</v>
      </c>
      <c r="V21" s="32" t="str">
        <f>IF(DAY(JunDom1)=1,IF(AND(YEAR(JunDom1+26)=AnoCalendário,MONTH(JunDom1+26)=6),JunDom1+26,""),IF(AND(YEAR(JunDom1+33)=AnoCalendário,MONTH(JunDom1+33)=6),JunDom1+33,""))</f>
        <v/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>
        <f>IF(DAY(MaiDom1)=1,IF(AND(YEAR(MaiDom1+29)=AnoCalendário,MONTH(MaiDom1+29)=5),MaiDom1+29,""),IF(AND(YEAR(MaiDom1+36)=AnoCalendário,MONTH(MaiDom1+36)=5),MaiDom1+36,""))</f>
        <v>44346</v>
      </c>
      <c r="K22" s="36">
        <f>IF(DAY(MaiDom1)=1,IF(AND(YEAR(MaiDom1+30)=AnoCalendário,MONTH(MaiDom1+30)=5),MaiDom1+30,""),IF(AND(YEAR(MaiDom1+37)=AnoCalendário,MONTH(MaiDom1+37)=5),MaiDom1+37,""))</f>
        <v>44347</v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>
        <f>IF(DAY(JulDom1)=1,"",IF(AND(YEAR(JulDom1+5)=AnoCalendário,MONTH(JulDom1+5)=7),JulDom1+5,""))</f>
        <v>44378</v>
      </c>
      <c r="G26" s="32">
        <f>IF(DAY(JulDom1)=1,"",IF(AND(YEAR(JulDom1+6)=AnoCalendário,MONTH(JulDom1+6)=7),JulDom1+6,""))</f>
        <v>44379</v>
      </c>
      <c r="H26" s="34">
        <f>IF(DAY(JulDom1)=1,IF(AND(YEAR(JulDom1)=AnoCalendário,MONTH(JulDom1)=7),JulDom1,""),IF(AND(YEAR(JulDom1+7)=AnoCalendário,MONTH(JulDom1+7)=7),JulDom1+7,""))</f>
        <v>44380</v>
      </c>
      <c r="J26" s="33">
        <f>IF(DAY(AgoDom1)=1,"",IF(AND(YEAR(AgoDom1+1)=AnoCalendário,MONTH(AgoDom1+1)=8),AgoDom1+1,""))</f>
        <v>44409</v>
      </c>
      <c r="K26" s="32">
        <f>IF(DAY(AgoDom1)=1,"",IF(AND(YEAR(AgoDom1+2)=AnoCalendário,MONTH(AgoDom1+2)=8),AgoDom1+2,""))</f>
        <v>44410</v>
      </c>
      <c r="L26" s="32">
        <f>IF(DAY(AgoDom1)=1,"",IF(AND(YEAR(AgoDom1+3)=AnoCalendário,MONTH(AgoDom1+3)=8),AgoDom1+3,""))</f>
        <v>44411</v>
      </c>
      <c r="M26" s="32">
        <f>IF(DAY(AgoDom1)=1,"",IF(AND(YEAR(AgoDom1+4)=AnoCalendário,MONTH(AgoDom1+4)=8),AgoDom1+4,""))</f>
        <v>44412</v>
      </c>
      <c r="N26" s="32">
        <f>IF(DAY(AgoDom1)=1,"",IF(AND(YEAR(AgoDom1+5)=AnoCalendário,MONTH(AgoDom1+5)=8),AgoDom1+5,""))</f>
        <v>44413</v>
      </c>
      <c r="O26" s="32">
        <f>IF(DAY(AgoDom1)=1,"",IF(AND(YEAR(AgoDom1+6)=AnoCalendário,MONTH(AgoDom1+6)=8),AgoDom1+6,""))</f>
        <v>44414</v>
      </c>
      <c r="P26" s="34">
        <f>IF(DAY(AgoDom1)=1,IF(AND(YEAR(AgoDom1)=AnoCalendário,MONTH(AgoDom1)=8),AgoDom1,""),IF(AND(YEAR(AgoDom1+7)=AnoCalendário,MONTH(AgoDom1+7)=8),AgoDom1+7,""))</f>
        <v>44415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>
        <f>IF(DAY(SetDom1)=1,"",IF(AND(YEAR(SetDom1+4)=AnoCalendário,MONTH(SetDom1+4)=9),SetDom1+4,""))</f>
        <v>44440</v>
      </c>
      <c r="V26" s="32">
        <f>IF(DAY(SetDom1)=1,"",IF(AND(YEAR(SetDom1+5)=AnoCalendário,MONTH(SetDom1+5)=9),SetDom1+5,""))</f>
        <v>44441</v>
      </c>
      <c r="W26" s="32">
        <f>IF(DAY(SetDom1)=1,"",IF(AND(YEAR(SetDom1+6)=AnoCalendário,MONTH(SetDom1+6)=9),SetDom1+6,""))</f>
        <v>44442</v>
      </c>
      <c r="X26" s="34">
        <f>IF(DAY(SetDom1)=1,IF(AND(YEAR(SetDom1)=AnoCalendário,MONTH(SetDom1)=9),SetDom1,""),IF(AND(YEAR(SetDom1+7)=AnoCalendário,MONTH(SetDom1+7)=9),SetDom1+7,""))</f>
        <v>44443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44381</v>
      </c>
      <c r="C27" s="32">
        <f>IF(DAY(JulDom1)=1,IF(AND(YEAR(JulDom1+2)=AnoCalendário,MONTH(JulDom1+2)=7),JulDom1+2,""),IF(AND(YEAR(JulDom1+9)=AnoCalendário,MONTH(JulDom1+9)=7),JulDom1+9,""))</f>
        <v>44382</v>
      </c>
      <c r="D27" s="32">
        <f>IF(DAY(JulDom1)=1,IF(AND(YEAR(JulDom1+3)=AnoCalendário,MONTH(JulDom1+3)=7),JulDom1+3,""),IF(AND(YEAR(JulDom1+10)=AnoCalendário,MONTH(JulDom1+10)=7),JulDom1+10,""))</f>
        <v>44383</v>
      </c>
      <c r="E27" s="32">
        <f>IF(DAY(JulDom1)=1,IF(AND(YEAR(JulDom1+4)=AnoCalendário,MONTH(JulDom1+4)=7),JulDom1+4,""),IF(AND(YEAR(JulDom1+11)=AnoCalendário,MONTH(JulDom1+11)=7),JulDom1+11,""))</f>
        <v>44384</v>
      </c>
      <c r="F27" s="32">
        <f>IF(DAY(JulDom1)=1,IF(AND(YEAR(JulDom1+5)=AnoCalendário,MONTH(JulDom1+5)=7),JulDom1+5,""),IF(AND(YEAR(JulDom1+12)=AnoCalendário,MONTH(JulDom1+12)=7),JulDom1+12,""))</f>
        <v>44385</v>
      </c>
      <c r="G27" s="32">
        <f>IF(DAY(JulDom1)=1,IF(AND(YEAR(JulDom1+6)=AnoCalendário,MONTH(JulDom1+6)=7),JulDom1+6,""),IF(AND(YEAR(JulDom1+13)=AnoCalendário,MONTH(JulDom1+13)=7),JulDom1+13,""))</f>
        <v>44386</v>
      </c>
      <c r="H27" s="34">
        <f>IF(DAY(JulDom1)=1,IF(AND(YEAR(JulDom1+7)=AnoCalendário,MONTH(JulDom1+7)=7),JulDom1+7,""),IF(AND(YEAR(JulDom1+14)=AnoCalendário,MONTH(JulDom1+14)=7),JulDom1+14,""))</f>
        <v>44387</v>
      </c>
      <c r="J27" s="33">
        <f>IF(DAY(AgoDom1)=1,IF(AND(YEAR(AgoDom1+1)=AnoCalendário,MONTH(AgoDom1+1)=8),AgoDom1+1,""),IF(AND(YEAR(AgoDom1+8)=AnoCalendário,MONTH(AgoDom1+8)=8),AgoDom1+8,""))</f>
        <v>44416</v>
      </c>
      <c r="K27" s="32">
        <f>IF(DAY(AgoDom1)=1,IF(AND(YEAR(AgoDom1+2)=AnoCalendário,MONTH(AgoDom1+2)=8),AgoDom1+2,""),IF(AND(YEAR(AgoDom1+9)=AnoCalendário,MONTH(AgoDom1+9)=8),AgoDom1+9,""))</f>
        <v>44417</v>
      </c>
      <c r="L27" s="32">
        <f>IF(DAY(AgoDom1)=1,IF(AND(YEAR(AgoDom1+3)=AnoCalendário,MONTH(AgoDom1+3)=8),AgoDom1+3,""),IF(AND(YEAR(AgoDom1+10)=AnoCalendário,MONTH(AgoDom1+10)=8),AgoDom1+10,""))</f>
        <v>44418</v>
      </c>
      <c r="M27" s="32">
        <f>IF(DAY(AgoDom1)=1,IF(AND(YEAR(AgoDom1+4)=AnoCalendário,MONTH(AgoDom1+4)=8),AgoDom1+4,""),IF(AND(YEAR(AgoDom1+11)=AnoCalendário,MONTH(AgoDom1+11)=8),AgoDom1+11,""))</f>
        <v>44419</v>
      </c>
      <c r="N27" s="32">
        <f>IF(DAY(AgoDom1)=1,IF(AND(YEAR(AgoDom1+5)=AnoCalendário,MONTH(AgoDom1+5)=8),AgoDom1+5,""),IF(AND(YEAR(AgoDom1+12)=AnoCalendário,MONTH(AgoDom1+12)=8),AgoDom1+12,""))</f>
        <v>44420</v>
      </c>
      <c r="O27" s="32">
        <f>IF(DAY(AgoDom1)=1,IF(AND(YEAR(AgoDom1+6)=AnoCalendário,MONTH(AgoDom1+6)=8),AgoDom1+6,""),IF(AND(YEAR(AgoDom1+13)=AnoCalendário,MONTH(AgoDom1+13)=8),AgoDom1+13,""))</f>
        <v>44421</v>
      </c>
      <c r="P27" s="34">
        <f>IF(DAY(AgoDom1)=1,IF(AND(YEAR(AgoDom1+7)=AnoCalendário,MONTH(AgoDom1+7)=8),AgoDom1+7,""),IF(AND(YEAR(AgoDom1+14)=AnoCalendário,MONTH(AgoDom1+14)=8),AgoDom1+14,""))</f>
        <v>44422</v>
      </c>
      <c r="Q27" s="1"/>
      <c r="R27" s="33">
        <f>IF(DAY(SetDom1)=1,IF(AND(YEAR(SetDom1+1)=AnoCalendário,MONTH(SetDom1+1)=9),SetDom1+1,""),IF(AND(YEAR(SetDom1+8)=AnoCalendário,MONTH(SetDom1+8)=9),SetDom1+8,""))</f>
        <v>44444</v>
      </c>
      <c r="S27" s="32">
        <f>IF(DAY(SetDom1)=1,IF(AND(YEAR(SetDom1+2)=AnoCalendário,MONTH(SetDom1+2)=9),SetDom1+2,""),IF(AND(YEAR(SetDom1+9)=AnoCalendário,MONTH(SetDom1+9)=9),SetDom1+9,""))</f>
        <v>44445</v>
      </c>
      <c r="T27" s="32">
        <f>IF(DAY(SetDom1)=1,IF(AND(YEAR(SetDom1+3)=AnoCalendário,MONTH(SetDom1+3)=9),SetDom1+3,""),IF(AND(YEAR(SetDom1+10)=AnoCalendário,MONTH(SetDom1+10)=9),SetDom1+10,""))</f>
        <v>44446</v>
      </c>
      <c r="U27" s="32">
        <f>IF(DAY(SetDom1)=1,IF(AND(YEAR(SetDom1+4)=AnoCalendário,MONTH(SetDom1+4)=9),SetDom1+4,""),IF(AND(YEAR(SetDom1+11)=AnoCalendário,MONTH(SetDom1+11)=9),SetDom1+11,""))</f>
        <v>44447</v>
      </c>
      <c r="V27" s="32">
        <f>IF(DAY(SetDom1)=1,IF(AND(YEAR(SetDom1+5)=AnoCalendário,MONTH(SetDom1+5)=9),SetDom1+5,""),IF(AND(YEAR(SetDom1+12)=AnoCalendário,MONTH(SetDom1+12)=9),SetDom1+12,""))</f>
        <v>44448</v>
      </c>
      <c r="W27" s="32">
        <f>IF(DAY(SetDom1)=1,IF(AND(YEAR(SetDom1+6)=AnoCalendário,MONTH(SetDom1+6)=9),SetDom1+6,""),IF(AND(YEAR(SetDom1+13)=AnoCalendário,MONTH(SetDom1+13)=9),SetDom1+13,""))</f>
        <v>44449</v>
      </c>
      <c r="X27" s="34">
        <f>IF(DAY(SetDom1)=1,IF(AND(YEAR(SetDom1+7)=AnoCalendário,MONTH(SetDom1+7)=9),SetDom1+7,""),IF(AND(YEAR(SetDom1+14)=AnoCalendário,MONTH(SetDom1+14)=9),SetDom1+14,""))</f>
        <v>44450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44388</v>
      </c>
      <c r="C28" s="32">
        <f>IF(DAY(JulDom1)=1,IF(AND(YEAR(JulDom1+9)=AnoCalendário,MONTH(JulDom1+9)=7),JulDom1+9,""),IF(AND(YEAR(JulDom1+16)=AnoCalendário,MONTH(JulDom1+16)=7),JulDom1+16,""))</f>
        <v>44389</v>
      </c>
      <c r="D28" s="32">
        <f>IF(DAY(JulDom1)=1,IF(AND(YEAR(JulDom1+10)=AnoCalendário,MONTH(JulDom1+10)=7),JulDom1+10,""),IF(AND(YEAR(JulDom1+17)=AnoCalendário,MONTH(JulDom1+17)=7),JulDom1+17,""))</f>
        <v>44390</v>
      </c>
      <c r="E28" s="32">
        <f>IF(DAY(JulDom1)=1,IF(AND(YEAR(JulDom1+11)=AnoCalendário,MONTH(JulDom1+11)=7),JulDom1+11,""),IF(AND(YEAR(JulDom1+18)=AnoCalendário,MONTH(JulDom1+18)=7),JulDom1+18,""))</f>
        <v>44391</v>
      </c>
      <c r="F28" s="32">
        <f>IF(DAY(JulDom1)=1,IF(AND(YEAR(JulDom1+12)=AnoCalendário,MONTH(JulDom1+12)=7),JulDom1+12,""),IF(AND(YEAR(JulDom1+19)=AnoCalendário,MONTH(JulDom1+19)=7),JulDom1+19,""))</f>
        <v>44392</v>
      </c>
      <c r="G28" s="32">
        <f>IF(DAY(JulDom1)=1,IF(AND(YEAR(JulDom1+13)=AnoCalendário,MONTH(JulDom1+13)=7),JulDom1+13,""),IF(AND(YEAR(JulDom1+20)=AnoCalendário,MONTH(JulDom1+20)=7),JulDom1+20,""))</f>
        <v>44393</v>
      </c>
      <c r="H28" s="34">
        <f>IF(DAY(JulDom1)=1,IF(AND(YEAR(JulDom1+14)=AnoCalendário,MONTH(JulDom1+14)=7),JulDom1+14,""),IF(AND(YEAR(JulDom1+21)=AnoCalendário,MONTH(JulDom1+21)=7),JulDom1+21,""))</f>
        <v>44394</v>
      </c>
      <c r="J28" s="33">
        <f>IF(DAY(AgoDom1)=1,IF(AND(YEAR(AgoDom1+8)=AnoCalendário,MONTH(AgoDom1+8)=8),AgoDom1+8,""),IF(AND(YEAR(AgoDom1+15)=AnoCalendário,MONTH(AgoDom1+15)=8),AgoDom1+15,""))</f>
        <v>44423</v>
      </c>
      <c r="K28" s="32">
        <f>IF(DAY(AgoDom1)=1,IF(AND(YEAR(AgoDom1+9)=AnoCalendário,MONTH(AgoDom1+9)=8),AgoDom1+9,""),IF(AND(YEAR(AgoDom1+16)=AnoCalendário,MONTH(AgoDom1+16)=8),AgoDom1+16,""))</f>
        <v>44424</v>
      </c>
      <c r="L28" s="32">
        <f>IF(DAY(AgoDom1)=1,IF(AND(YEAR(AgoDom1+10)=AnoCalendário,MONTH(AgoDom1+10)=8),AgoDom1+10,""),IF(AND(YEAR(AgoDom1+17)=AnoCalendário,MONTH(AgoDom1+17)=8),AgoDom1+17,""))</f>
        <v>44425</v>
      </c>
      <c r="M28" s="32">
        <f>IF(DAY(AgoDom1)=1,IF(AND(YEAR(AgoDom1+11)=AnoCalendário,MONTH(AgoDom1+11)=8),AgoDom1+11,""),IF(AND(YEAR(AgoDom1+18)=AnoCalendário,MONTH(AgoDom1+18)=8),AgoDom1+18,""))</f>
        <v>44426</v>
      </c>
      <c r="N28" s="32">
        <f>IF(DAY(AgoDom1)=1,IF(AND(YEAR(AgoDom1+12)=AnoCalendário,MONTH(AgoDom1+12)=8),AgoDom1+12,""),IF(AND(YEAR(AgoDom1+19)=AnoCalendário,MONTH(AgoDom1+19)=8),AgoDom1+19,""))</f>
        <v>44427</v>
      </c>
      <c r="O28" s="32">
        <f>IF(DAY(AgoDom1)=1,IF(AND(YEAR(AgoDom1+13)=AnoCalendário,MONTH(AgoDom1+13)=8),AgoDom1+13,""),IF(AND(YEAR(AgoDom1+20)=AnoCalendário,MONTH(AgoDom1+20)=8),AgoDom1+20,""))</f>
        <v>44428</v>
      </c>
      <c r="P28" s="34">
        <f>IF(DAY(AgoDom1)=1,IF(AND(YEAR(AgoDom1+14)=AnoCalendário,MONTH(AgoDom1+14)=8),AgoDom1+14,""),IF(AND(YEAR(AgoDom1+21)=AnoCalendário,MONTH(AgoDom1+21)=8),AgoDom1+21,""))</f>
        <v>44429</v>
      </c>
      <c r="Q28" s="1"/>
      <c r="R28" s="33">
        <f>IF(DAY(SetDom1)=1,IF(AND(YEAR(SetDom1+8)=AnoCalendário,MONTH(SetDom1+8)=9),SetDom1+8,""),IF(AND(YEAR(SetDom1+15)=AnoCalendário,MONTH(SetDom1+15)=9),SetDom1+15,""))</f>
        <v>44451</v>
      </c>
      <c r="S28" s="32">
        <f>IF(DAY(SetDom1)=1,IF(AND(YEAR(SetDom1+9)=AnoCalendário,MONTH(SetDom1+9)=9),SetDom1+9,""),IF(AND(YEAR(SetDom1+16)=AnoCalendário,MONTH(SetDom1+16)=9),SetDom1+16,""))</f>
        <v>44452</v>
      </c>
      <c r="T28" s="32">
        <f>IF(DAY(SetDom1)=1,IF(AND(YEAR(SetDom1+10)=AnoCalendário,MONTH(SetDom1+10)=9),SetDom1+10,""),IF(AND(YEAR(SetDom1+17)=AnoCalendário,MONTH(SetDom1+17)=9),SetDom1+17,""))</f>
        <v>44453</v>
      </c>
      <c r="U28" s="32">
        <f>IF(DAY(SetDom1)=1,IF(AND(YEAR(SetDom1+11)=AnoCalendário,MONTH(SetDom1+11)=9),SetDom1+11,""),IF(AND(YEAR(SetDom1+18)=AnoCalendário,MONTH(SetDom1+18)=9),SetDom1+18,""))</f>
        <v>44454</v>
      </c>
      <c r="V28" s="32">
        <f>IF(DAY(SetDom1)=1,IF(AND(YEAR(SetDom1+12)=AnoCalendário,MONTH(SetDom1+12)=9),SetDom1+12,""),IF(AND(YEAR(SetDom1+19)=AnoCalendário,MONTH(SetDom1+19)=9),SetDom1+19,""))</f>
        <v>44455</v>
      </c>
      <c r="W28" s="32">
        <f>IF(DAY(SetDom1)=1,IF(AND(YEAR(SetDom1+13)=AnoCalendário,MONTH(SetDom1+13)=9),SetDom1+13,""),IF(AND(YEAR(SetDom1+20)=AnoCalendário,MONTH(SetDom1+20)=9),SetDom1+20,""))</f>
        <v>44456</v>
      </c>
      <c r="X28" s="34">
        <f>IF(DAY(SetDom1)=1,IF(AND(YEAR(SetDom1+14)=AnoCalendário,MONTH(SetDom1+14)=9),SetDom1+14,""),IF(AND(YEAR(SetDom1+21)=AnoCalendário,MONTH(SetDom1+21)=9),SetDom1+21,""))</f>
        <v>44457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44395</v>
      </c>
      <c r="C29" s="32">
        <f>IF(DAY(JulDom1)=1,IF(AND(YEAR(JulDom1+16)=AnoCalendário,MONTH(JulDom1+16)=7),JulDom1+16,""),IF(AND(YEAR(JulDom1+23)=AnoCalendário,MONTH(JulDom1+23)=7),JulDom1+23,""))</f>
        <v>44396</v>
      </c>
      <c r="D29" s="32">
        <f>IF(DAY(JulDom1)=1,IF(AND(YEAR(JulDom1+17)=AnoCalendário,MONTH(JulDom1+17)=7),JulDom1+17,""),IF(AND(YEAR(JulDom1+24)=AnoCalendário,MONTH(JulDom1+24)=7),JulDom1+24,""))</f>
        <v>44397</v>
      </c>
      <c r="E29" s="32">
        <f>IF(DAY(JulDom1)=1,IF(AND(YEAR(JulDom1+18)=AnoCalendário,MONTH(JulDom1+18)=7),JulDom1+18,""),IF(AND(YEAR(JulDom1+25)=AnoCalendário,MONTH(JulDom1+25)=7),JulDom1+25,""))</f>
        <v>44398</v>
      </c>
      <c r="F29" s="32">
        <f>IF(DAY(JulDom1)=1,IF(AND(YEAR(JulDom1+19)=AnoCalendário,MONTH(JulDom1+19)=7),JulDom1+19,""),IF(AND(YEAR(JulDom1+26)=AnoCalendário,MONTH(JulDom1+26)=7),JulDom1+26,""))</f>
        <v>44399</v>
      </c>
      <c r="G29" s="32">
        <f>IF(DAY(JulDom1)=1,IF(AND(YEAR(JulDom1+20)=AnoCalendário,MONTH(JulDom1+20)=7),JulDom1+20,""),IF(AND(YEAR(JulDom1+27)=AnoCalendário,MONTH(JulDom1+27)=7),JulDom1+27,""))</f>
        <v>44400</v>
      </c>
      <c r="H29" s="34">
        <f>IF(DAY(JulDom1)=1,IF(AND(YEAR(JulDom1+21)=AnoCalendário,MONTH(JulDom1+21)=7),JulDom1+21,""),IF(AND(YEAR(JulDom1+28)=AnoCalendário,MONTH(JulDom1+28)=7),JulDom1+28,""))</f>
        <v>44401</v>
      </c>
      <c r="J29" s="33">
        <f>IF(DAY(AgoDom1)=1,IF(AND(YEAR(AgoDom1+15)=AnoCalendário,MONTH(AgoDom1+15)=8),AgoDom1+15,""),IF(AND(YEAR(AgoDom1+22)=AnoCalendário,MONTH(AgoDom1+22)=8),AgoDom1+22,""))</f>
        <v>44430</v>
      </c>
      <c r="K29" s="32">
        <f>IF(DAY(AgoDom1)=1,IF(AND(YEAR(AgoDom1+16)=AnoCalendário,MONTH(AgoDom1+16)=8),AgoDom1+16,""),IF(AND(YEAR(AgoDom1+23)=AnoCalendário,MONTH(AgoDom1+23)=8),AgoDom1+23,""))</f>
        <v>44431</v>
      </c>
      <c r="L29" s="32">
        <f>IF(DAY(AgoDom1)=1,IF(AND(YEAR(AgoDom1+17)=AnoCalendário,MONTH(AgoDom1+17)=8),AgoDom1+17,""),IF(AND(YEAR(AgoDom1+24)=AnoCalendário,MONTH(AgoDom1+24)=8),AgoDom1+24,""))</f>
        <v>44432</v>
      </c>
      <c r="M29" s="32">
        <f>IF(DAY(AgoDom1)=1,IF(AND(YEAR(AgoDom1+18)=AnoCalendário,MONTH(AgoDom1+18)=8),AgoDom1+18,""),IF(AND(YEAR(AgoDom1+25)=AnoCalendário,MONTH(AgoDom1+25)=8),AgoDom1+25,""))</f>
        <v>44433</v>
      </c>
      <c r="N29" s="32">
        <f>IF(DAY(AgoDom1)=1,IF(AND(YEAR(AgoDom1+19)=AnoCalendário,MONTH(AgoDom1+19)=8),AgoDom1+19,""),IF(AND(YEAR(AgoDom1+26)=AnoCalendário,MONTH(AgoDom1+26)=8),AgoDom1+26,""))</f>
        <v>44434</v>
      </c>
      <c r="O29" s="32">
        <f>IF(DAY(AgoDom1)=1,IF(AND(YEAR(AgoDom1+20)=AnoCalendário,MONTH(AgoDom1+20)=8),AgoDom1+20,""),IF(AND(YEAR(AgoDom1+27)=AnoCalendário,MONTH(AgoDom1+27)=8),AgoDom1+27,""))</f>
        <v>44435</v>
      </c>
      <c r="P29" s="34">
        <f>IF(DAY(AgoDom1)=1,IF(AND(YEAR(AgoDom1+21)=AnoCalendário,MONTH(AgoDom1+21)=8),AgoDom1+21,""),IF(AND(YEAR(AgoDom1+28)=AnoCalendário,MONTH(AgoDom1+28)=8),AgoDom1+28,""))</f>
        <v>44436</v>
      </c>
      <c r="Q29" s="1"/>
      <c r="R29" s="33">
        <f>IF(DAY(SetDom1)=1,IF(AND(YEAR(SetDom1+15)=AnoCalendário,MONTH(SetDom1+15)=9),SetDom1+15,""),IF(AND(YEAR(SetDom1+22)=AnoCalendário,MONTH(SetDom1+22)=9),SetDom1+22,""))</f>
        <v>44458</v>
      </c>
      <c r="S29" s="32">
        <f>IF(DAY(SetDom1)=1,IF(AND(YEAR(SetDom1+16)=AnoCalendário,MONTH(SetDom1+16)=9),SetDom1+16,""),IF(AND(YEAR(SetDom1+23)=AnoCalendário,MONTH(SetDom1+23)=9),SetDom1+23,""))</f>
        <v>44459</v>
      </c>
      <c r="T29" s="32">
        <f>IF(DAY(SetDom1)=1,IF(AND(YEAR(SetDom1+17)=AnoCalendário,MONTH(SetDom1+17)=9),SetDom1+17,""),IF(AND(YEAR(SetDom1+24)=AnoCalendário,MONTH(SetDom1+24)=9),SetDom1+24,""))</f>
        <v>44460</v>
      </c>
      <c r="U29" s="32">
        <f>IF(DAY(SetDom1)=1,IF(AND(YEAR(SetDom1+18)=AnoCalendário,MONTH(SetDom1+18)=9),SetDom1+18,""),IF(AND(YEAR(SetDom1+25)=AnoCalendário,MONTH(SetDom1+25)=9),SetDom1+25,""))</f>
        <v>44461</v>
      </c>
      <c r="V29" s="32">
        <f>IF(DAY(SetDom1)=1,IF(AND(YEAR(SetDom1+19)=AnoCalendário,MONTH(SetDom1+19)=9),SetDom1+19,""),IF(AND(YEAR(SetDom1+26)=AnoCalendário,MONTH(SetDom1+26)=9),SetDom1+26,""))</f>
        <v>44462</v>
      </c>
      <c r="W29" s="32">
        <f>IF(DAY(SetDom1)=1,IF(AND(YEAR(SetDom1+20)=AnoCalendário,MONTH(SetDom1+20)=9),SetDom1+20,""),IF(AND(YEAR(SetDom1+27)=AnoCalendário,MONTH(SetDom1+27)=9),SetDom1+27,""))</f>
        <v>44463</v>
      </c>
      <c r="X29" s="34">
        <f>IF(DAY(SetDom1)=1,IF(AND(YEAR(SetDom1+21)=AnoCalendário,MONTH(SetDom1+21)=9),SetDom1+21,""),IF(AND(YEAR(SetDom1+28)=AnoCalendário,MONTH(SetDom1+28)=9),SetDom1+28,""))</f>
        <v>44464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44402</v>
      </c>
      <c r="C30" s="32">
        <f>IF(DAY(JulDom1)=1,IF(AND(YEAR(JulDom1+23)=AnoCalendário,MONTH(JulDom1+23)=7),JulDom1+23,""),IF(AND(YEAR(JulDom1+30)=AnoCalendário,MONTH(JulDom1+30)=7),JulDom1+30,""))</f>
        <v>44403</v>
      </c>
      <c r="D30" s="32">
        <f>IF(DAY(JulDom1)=1,IF(AND(YEAR(JulDom1+24)=AnoCalendário,MONTH(JulDom1+24)=7),JulDom1+24,""),IF(AND(YEAR(JulDom1+31)=AnoCalendário,MONTH(JulDom1+31)=7),JulDom1+31,""))</f>
        <v>44404</v>
      </c>
      <c r="E30" s="32">
        <f>IF(DAY(JulDom1)=1,IF(AND(YEAR(JulDom1+25)=AnoCalendário,MONTH(JulDom1+25)=7),JulDom1+25,""),IF(AND(YEAR(JulDom1+32)=AnoCalendário,MONTH(JulDom1+32)=7),JulDom1+32,""))</f>
        <v>44405</v>
      </c>
      <c r="F30" s="32">
        <f>IF(DAY(JulDom1)=1,IF(AND(YEAR(JulDom1+26)=AnoCalendário,MONTH(JulDom1+26)=7),JulDom1+26,""),IF(AND(YEAR(JulDom1+33)=AnoCalendário,MONTH(JulDom1+33)=7),JulDom1+33,""))</f>
        <v>44406</v>
      </c>
      <c r="G30" s="32">
        <f>IF(DAY(JulDom1)=1,IF(AND(YEAR(JulDom1+27)=AnoCalendário,MONTH(JulDom1+27)=7),JulDom1+27,""),IF(AND(YEAR(JulDom1+34)=AnoCalendário,MONTH(JulDom1+34)=7),JulDom1+34,""))</f>
        <v>44407</v>
      </c>
      <c r="H30" s="34">
        <f>IF(DAY(JulDom1)=1,IF(AND(YEAR(JulDom1+28)=AnoCalendário,MONTH(JulDom1+28)=7),JulDom1+28,""),IF(AND(YEAR(JulDom1+35)=AnoCalendário,MONTH(JulDom1+35)=7),JulDom1+35,""))</f>
        <v>44408</v>
      </c>
      <c r="J30" s="33">
        <f>IF(DAY(AgoDom1)=1,IF(AND(YEAR(AgoDom1+22)=AnoCalendário,MONTH(AgoDom1+22)=8),AgoDom1+22,""),IF(AND(YEAR(AgoDom1+29)=AnoCalendário,MONTH(AgoDom1+29)=8),AgoDom1+29,""))</f>
        <v>44437</v>
      </c>
      <c r="K30" s="32">
        <f>IF(DAY(AgoDom1)=1,IF(AND(YEAR(AgoDom1+23)=AnoCalendário,MONTH(AgoDom1+23)=8),AgoDom1+23,""),IF(AND(YEAR(AgoDom1+30)=AnoCalendário,MONTH(AgoDom1+30)=8),AgoDom1+30,""))</f>
        <v>44438</v>
      </c>
      <c r="L30" s="32">
        <f>IF(DAY(AgoDom1)=1,IF(AND(YEAR(AgoDom1+24)=AnoCalendário,MONTH(AgoDom1+24)=8),AgoDom1+24,""),IF(AND(YEAR(AgoDom1+31)=AnoCalendário,MONTH(AgoDom1+31)=8),AgoDom1+31,""))</f>
        <v>44439</v>
      </c>
      <c r="M30" s="32" t="str">
        <f>IF(DAY(AgoDom1)=1,IF(AND(YEAR(AgoDom1+25)=AnoCalendário,MONTH(AgoDom1+25)=8),AgoDom1+25,""),IF(AND(YEAR(AgoDom1+32)=AnoCalendário,MONTH(AgoDom1+32)=8),AgoDom1+32,""))</f>
        <v/>
      </c>
      <c r="N30" s="32" t="str">
        <f>IF(DAY(AgoDom1)=1,IF(AND(YEAR(AgoDom1+26)=AnoCalendário,MONTH(AgoDom1+26)=8),AgoDom1+26,""),IF(AND(YEAR(AgoDom1+33)=AnoCalendário,MONTH(AgoDom1+33)=8),AgoDom1+33,""))</f>
        <v/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44465</v>
      </c>
      <c r="S30" s="32">
        <f>IF(DAY(SetDom1)=1,IF(AND(YEAR(SetDom1+23)=AnoCalendário,MONTH(SetDom1+23)=9),SetDom1+23,""),IF(AND(YEAR(SetDom1+30)=AnoCalendário,MONTH(SetDom1+30)=9),SetDom1+30,""))</f>
        <v>44466</v>
      </c>
      <c r="T30" s="32">
        <f>IF(DAY(SetDom1)=1,IF(AND(YEAR(SetDom1+24)=AnoCalendário,MONTH(SetDom1+24)=9),SetDom1+24,""),IF(AND(YEAR(SetDom1+31)=AnoCalendário,MONTH(SetDom1+31)=9),SetDom1+31,""))</f>
        <v>44467</v>
      </c>
      <c r="U30" s="32">
        <f>IF(DAY(SetDom1)=1,IF(AND(YEAR(SetDom1+25)=AnoCalendário,MONTH(SetDom1+25)=9),SetDom1+25,""),IF(AND(YEAR(SetDom1+32)=AnoCalendário,MONTH(SetDom1+32)=9),SetDom1+32,""))</f>
        <v>44468</v>
      </c>
      <c r="V30" s="32">
        <f>IF(DAY(SetDom1)=1,IF(AND(YEAR(SetDom1+26)=AnoCalendário,MONTH(SetDom1+26)=9),SetDom1+26,""),IF(AND(YEAR(SetDom1+33)=AnoCalendário,MONTH(SetDom1+33)=9),SetDom1+33,""))</f>
        <v>44469</v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 t="str">
        <f>IF(DAY(OutDom1)=1,"",IF(AND(YEAR(OutDom1+4)=AnoCalendário,MONTH(OutDom1+4)=10),OutDom1+4,""))</f>
        <v/>
      </c>
      <c r="F35" s="32" t="str">
        <f>IF(DAY(OutDom1)=1,"",IF(AND(YEAR(OutDom1+5)=AnoCalendário,MONTH(OutDom1+5)=10),OutDom1+5,""))</f>
        <v/>
      </c>
      <c r="G35" s="32">
        <f>IF(DAY(OutDom1)=1,"",IF(AND(YEAR(OutDom1+6)=AnoCalendário,MONTH(OutDom1+6)=10),OutDom1+6,""))</f>
        <v>44470</v>
      </c>
      <c r="H35" s="34">
        <f>IF(DAY(OutDom1)=1,IF(AND(YEAR(OutDom1)=AnoCalendário,MONTH(OutDom1)=10),OutDom1,""),IF(AND(YEAR(OutDom1+7)=AnoCalendário,MONTH(OutDom1+7)=10),OutDom1+7,""))</f>
        <v>44471</v>
      </c>
      <c r="I35" s="28"/>
      <c r="J35" s="33" t="str">
        <f>IF(DAY(NovDom1)=1,"",IF(AND(YEAR(NovDom1+1)=AnoCalendário,MONTH(NovDom1+1)=11),NovDom1+1,""))</f>
        <v/>
      </c>
      <c r="K35" s="32">
        <f>IF(DAY(NovDom1)=1,"",IF(AND(YEAR(NovDom1+2)=AnoCalendário,MONTH(NovDom1+2)=11),NovDom1+2,""))</f>
        <v>44501</v>
      </c>
      <c r="L35" s="32">
        <f>IF(DAY(NovDom1)=1,"",IF(AND(YEAR(NovDom1+3)=AnoCalendário,MONTH(NovDom1+3)=11),NovDom1+3,""))</f>
        <v>44502</v>
      </c>
      <c r="M35" s="32">
        <f>IF(DAY(NovDom1)=1,"",IF(AND(YEAR(NovDom1+4)=AnoCalendário,MONTH(NovDom1+4)=11),NovDom1+4,""))</f>
        <v>44503</v>
      </c>
      <c r="N35" s="32">
        <f>IF(DAY(NovDom1)=1,"",IF(AND(YEAR(NovDom1+5)=AnoCalendário,MONTH(NovDom1+5)=11),NovDom1+5,""))</f>
        <v>44504</v>
      </c>
      <c r="O35" s="32">
        <f>IF(DAY(NovDom1)=1,"",IF(AND(YEAR(NovDom1+6)=AnoCalendário,MONTH(NovDom1+6)=11),NovDom1+6,""))</f>
        <v>44505</v>
      </c>
      <c r="P35" s="34">
        <f>IF(DAY(NovDom1)=1,IF(AND(YEAR(NovDom1)=AnoCalendário,MONTH(NovDom1)=11),NovDom1,""),IF(AND(YEAR(NovDom1+7)=AnoCalendário,MONTH(NovDom1+7)=11),NovDom1+7,""))</f>
        <v>44506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>
        <f>IF(DAY(DezDom1)=1,"",IF(AND(YEAR(DezDom1+4)=AnoCalendário,MONTH(DezDom1+4)=12),DezDom1+4,""))</f>
        <v>44531</v>
      </c>
      <c r="V35" s="32">
        <f>IF(DAY(DezDom1)=1,"",IF(AND(YEAR(DezDom1+5)=AnoCalendário,MONTH(DezDom1+5)=12),DezDom1+5,""))</f>
        <v>44532</v>
      </c>
      <c r="W35" s="32">
        <f>IF(DAY(DezDom1)=1,"",IF(AND(YEAR(DezDom1+6)=AnoCalendário,MONTH(DezDom1+6)=12),DezDom1+6,""))</f>
        <v>44533</v>
      </c>
      <c r="X35" s="34">
        <f>IF(DAY(DezDom1)=1,IF(AND(YEAR(DezDom1)=AnoCalendário,MONTH(DezDom1)=12),DezDom1,""),IF(AND(YEAR(DezDom1+7)=AnoCalendário,MONTH(DezDom1+7)=12),DezDom1+7,""))</f>
        <v>44534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44472</v>
      </c>
      <c r="C36" s="32">
        <f>IF(DAY(OutDom1)=1,IF(AND(YEAR(OutDom1+2)=AnoCalendário,MONTH(OutDom1+2)=10),OutDom1+2,""),IF(AND(YEAR(OutDom1+9)=AnoCalendário,MONTH(OutDom1+9)=10),OutDom1+9,""))</f>
        <v>44473</v>
      </c>
      <c r="D36" s="32">
        <f>IF(DAY(OutDom1)=1,IF(AND(YEAR(OutDom1+3)=AnoCalendário,MONTH(OutDom1+3)=10),OutDom1+3,""),IF(AND(YEAR(OutDom1+10)=AnoCalendário,MONTH(OutDom1+10)=10),OutDom1+10,""))</f>
        <v>44474</v>
      </c>
      <c r="E36" s="32">
        <f>IF(DAY(OutDom1)=1,IF(AND(YEAR(OutDom1+4)=AnoCalendário,MONTH(OutDom1+4)=10),OutDom1+4,""),IF(AND(YEAR(OutDom1+11)=AnoCalendário,MONTH(OutDom1+11)=10),OutDom1+11,""))</f>
        <v>44475</v>
      </c>
      <c r="F36" s="32">
        <f>IF(DAY(OutDom1)=1,IF(AND(YEAR(OutDom1+5)=AnoCalendário,MONTH(OutDom1+5)=10),OutDom1+5,""),IF(AND(YEAR(OutDom1+12)=AnoCalendário,MONTH(OutDom1+12)=10),OutDom1+12,""))</f>
        <v>44476</v>
      </c>
      <c r="G36" s="32">
        <f>IF(DAY(OutDom1)=1,IF(AND(YEAR(OutDom1+6)=AnoCalendário,MONTH(OutDom1+6)=10),OutDom1+6,""),IF(AND(YEAR(OutDom1+13)=AnoCalendário,MONTH(OutDom1+13)=10),OutDom1+13,""))</f>
        <v>44477</v>
      </c>
      <c r="H36" s="34">
        <f>IF(DAY(OutDom1)=1,IF(AND(YEAR(OutDom1+7)=AnoCalendário,MONTH(OutDom1+7)=10),OutDom1+7,""),IF(AND(YEAR(OutDom1+14)=AnoCalendário,MONTH(OutDom1+14)=10),OutDom1+14,""))</f>
        <v>44478</v>
      </c>
      <c r="I36" s="28"/>
      <c r="J36" s="33">
        <f>IF(DAY(NovDom1)=1,IF(AND(YEAR(NovDom1+1)=AnoCalendário,MONTH(NovDom1+1)=11),NovDom1+1,""),IF(AND(YEAR(NovDom1+8)=AnoCalendário,MONTH(NovDom1+8)=11),NovDom1+8,""))</f>
        <v>44507</v>
      </c>
      <c r="K36" s="32">
        <f>IF(DAY(NovDom1)=1,IF(AND(YEAR(NovDom1+2)=AnoCalendário,MONTH(NovDom1+2)=11),NovDom1+2,""),IF(AND(YEAR(NovDom1+9)=AnoCalendário,MONTH(NovDom1+9)=11),NovDom1+9,""))</f>
        <v>44508</v>
      </c>
      <c r="L36" s="32">
        <f>IF(DAY(NovDom1)=1,IF(AND(YEAR(NovDom1+3)=AnoCalendário,MONTH(NovDom1+3)=11),NovDom1+3,""),IF(AND(YEAR(NovDom1+10)=AnoCalendário,MONTH(NovDom1+10)=11),NovDom1+10,""))</f>
        <v>44509</v>
      </c>
      <c r="M36" s="32">
        <f>IF(DAY(NovDom1)=1,IF(AND(YEAR(NovDom1+4)=AnoCalendário,MONTH(NovDom1+4)=11),NovDom1+4,""),IF(AND(YEAR(NovDom1+11)=AnoCalendário,MONTH(NovDom1+11)=11),NovDom1+11,""))</f>
        <v>44510</v>
      </c>
      <c r="N36" s="32">
        <f>IF(DAY(NovDom1)=1,IF(AND(YEAR(NovDom1+5)=AnoCalendário,MONTH(NovDom1+5)=11),NovDom1+5,""),IF(AND(YEAR(NovDom1+12)=AnoCalendário,MONTH(NovDom1+12)=11),NovDom1+12,""))</f>
        <v>44511</v>
      </c>
      <c r="O36" s="32">
        <f>IF(DAY(NovDom1)=1,IF(AND(YEAR(NovDom1+6)=AnoCalendário,MONTH(NovDom1+6)=11),NovDom1+6,""),IF(AND(YEAR(NovDom1+13)=AnoCalendário,MONTH(NovDom1+13)=11),NovDom1+13,""))</f>
        <v>44512</v>
      </c>
      <c r="P36" s="34">
        <f>IF(DAY(NovDom1)=1,IF(AND(YEAR(NovDom1+7)=AnoCalendário,MONTH(NovDom1+7)=11),NovDom1+7,""),IF(AND(YEAR(NovDom1+14)=AnoCalendário,MONTH(NovDom1+14)=11),NovDom1+14,""))</f>
        <v>44513</v>
      </c>
      <c r="R36" s="33">
        <f>IF(DAY(DezDom1)=1,IF(AND(YEAR(DezDom1+1)=AnoCalendário,MONTH(DezDom1+1)=12),DezDom1+1,""),IF(AND(YEAR(DezDom1+8)=AnoCalendário,MONTH(DezDom1+8)=12),DezDom1+8,""))</f>
        <v>44535</v>
      </c>
      <c r="S36" s="32">
        <f>IF(DAY(DezDom1)=1,IF(AND(YEAR(DezDom1+2)=AnoCalendário,MONTH(DezDom1+2)=12),DezDom1+2,""),IF(AND(YEAR(DezDom1+9)=AnoCalendário,MONTH(DezDom1+9)=12),DezDom1+9,""))</f>
        <v>44536</v>
      </c>
      <c r="T36" s="32">
        <f>IF(DAY(DezDom1)=1,IF(AND(YEAR(DezDom1+3)=AnoCalendário,MONTH(DezDom1+3)=12),DezDom1+3,""),IF(AND(YEAR(DezDom1+10)=AnoCalendário,MONTH(DezDom1+10)=12),DezDom1+10,""))</f>
        <v>44537</v>
      </c>
      <c r="U36" s="32">
        <f>IF(DAY(DezDom1)=1,IF(AND(YEAR(DezDom1+4)=AnoCalendário,MONTH(DezDom1+4)=12),DezDom1+4,""),IF(AND(YEAR(DezDom1+11)=AnoCalendário,MONTH(DezDom1+11)=12),DezDom1+11,""))</f>
        <v>44538</v>
      </c>
      <c r="V36" s="32">
        <f>IF(DAY(DezDom1)=1,IF(AND(YEAR(DezDom1+5)=AnoCalendário,MONTH(DezDom1+5)=12),DezDom1+5,""),IF(AND(YEAR(DezDom1+12)=AnoCalendário,MONTH(DezDom1+12)=12),DezDom1+12,""))</f>
        <v>44539</v>
      </c>
      <c r="W36" s="32">
        <f>IF(DAY(DezDom1)=1,IF(AND(YEAR(DezDom1+6)=AnoCalendário,MONTH(DezDom1+6)=12),DezDom1+6,""),IF(AND(YEAR(DezDom1+13)=AnoCalendário,MONTH(DezDom1+13)=12),DezDom1+13,""))</f>
        <v>44540</v>
      </c>
      <c r="X36" s="34">
        <f>IF(DAY(DezDom1)=1,IF(AND(YEAR(DezDom1+7)=AnoCalendário,MONTH(DezDom1+7)=12),DezDom1+7,""),IF(AND(YEAR(DezDom1+14)=AnoCalendário,MONTH(DezDom1+14)=12),DezDom1+14,""))</f>
        <v>44541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44479</v>
      </c>
      <c r="C37" s="32">
        <f>IF(DAY(OutDom1)=1,IF(AND(YEAR(OutDom1+9)=AnoCalendário,MONTH(OutDom1+9)=10),OutDom1+9,""),IF(AND(YEAR(OutDom1+16)=AnoCalendário,MONTH(OutDom1+16)=10),OutDom1+16,""))</f>
        <v>44480</v>
      </c>
      <c r="D37" s="32">
        <f>IF(DAY(OutDom1)=1,IF(AND(YEAR(OutDom1+10)=AnoCalendário,MONTH(OutDom1+10)=10),OutDom1+10,""),IF(AND(YEAR(OutDom1+17)=AnoCalendário,MONTH(OutDom1+17)=10),OutDom1+17,""))</f>
        <v>44481</v>
      </c>
      <c r="E37" s="32">
        <f>IF(DAY(OutDom1)=1,IF(AND(YEAR(OutDom1+11)=AnoCalendário,MONTH(OutDom1+11)=10),OutDom1+11,""),IF(AND(YEAR(OutDom1+18)=AnoCalendário,MONTH(OutDom1+18)=10),OutDom1+18,""))</f>
        <v>44482</v>
      </c>
      <c r="F37" s="32">
        <f>IF(DAY(OutDom1)=1,IF(AND(YEAR(OutDom1+12)=AnoCalendário,MONTH(OutDom1+12)=10),OutDom1+12,""),IF(AND(YEAR(OutDom1+19)=AnoCalendário,MONTH(OutDom1+19)=10),OutDom1+19,""))</f>
        <v>44483</v>
      </c>
      <c r="G37" s="32">
        <f>IF(DAY(OutDom1)=1,IF(AND(YEAR(OutDom1+13)=AnoCalendário,MONTH(OutDom1+13)=10),OutDom1+13,""),IF(AND(YEAR(OutDom1+20)=AnoCalendário,MONTH(OutDom1+20)=10),OutDom1+20,""))</f>
        <v>44484</v>
      </c>
      <c r="H37" s="34">
        <f>IF(DAY(OutDom1)=1,IF(AND(YEAR(OutDom1+14)=AnoCalendário,MONTH(OutDom1+14)=10),OutDom1+14,""),IF(AND(YEAR(OutDom1+21)=AnoCalendário,MONTH(OutDom1+21)=10),OutDom1+21,""))</f>
        <v>44485</v>
      </c>
      <c r="I37" s="28"/>
      <c r="J37" s="33">
        <f>IF(DAY(NovDom1)=1,IF(AND(YEAR(NovDom1+8)=AnoCalendário,MONTH(NovDom1+8)=11),NovDom1+8,""),IF(AND(YEAR(NovDom1+15)=AnoCalendário,MONTH(NovDom1+15)=11),NovDom1+15,""))</f>
        <v>44514</v>
      </c>
      <c r="K37" s="32">
        <f>IF(DAY(NovDom1)=1,IF(AND(YEAR(NovDom1+9)=AnoCalendário,MONTH(NovDom1+9)=11),NovDom1+9,""),IF(AND(YEAR(NovDom1+16)=AnoCalendário,MONTH(NovDom1+16)=11),NovDom1+16,""))</f>
        <v>44515</v>
      </c>
      <c r="L37" s="32">
        <f>IF(DAY(NovDom1)=1,IF(AND(YEAR(NovDom1+10)=AnoCalendário,MONTH(NovDom1+10)=11),NovDom1+10,""),IF(AND(YEAR(NovDom1+17)=AnoCalendário,MONTH(NovDom1+17)=11),NovDom1+17,""))</f>
        <v>44516</v>
      </c>
      <c r="M37" s="32">
        <f>IF(DAY(NovDom1)=1,IF(AND(YEAR(NovDom1+11)=AnoCalendário,MONTH(NovDom1+11)=11),NovDom1+11,""),IF(AND(YEAR(NovDom1+18)=AnoCalendário,MONTH(NovDom1+18)=11),NovDom1+18,""))</f>
        <v>44517</v>
      </c>
      <c r="N37" s="32">
        <f>IF(DAY(NovDom1)=1,IF(AND(YEAR(NovDom1+12)=AnoCalendário,MONTH(NovDom1+12)=11),NovDom1+12,""),IF(AND(YEAR(NovDom1+19)=AnoCalendário,MONTH(NovDom1+19)=11),NovDom1+19,""))</f>
        <v>44518</v>
      </c>
      <c r="O37" s="32">
        <f>IF(DAY(NovDom1)=1,IF(AND(YEAR(NovDom1+13)=AnoCalendário,MONTH(NovDom1+13)=11),NovDom1+13,""),IF(AND(YEAR(NovDom1+20)=AnoCalendário,MONTH(NovDom1+20)=11),NovDom1+20,""))</f>
        <v>44519</v>
      </c>
      <c r="P37" s="34">
        <f>IF(DAY(NovDom1)=1,IF(AND(YEAR(NovDom1+14)=AnoCalendário,MONTH(NovDom1+14)=11),NovDom1+14,""),IF(AND(YEAR(NovDom1+21)=AnoCalendário,MONTH(NovDom1+21)=11),NovDom1+21,""))</f>
        <v>44520</v>
      </c>
      <c r="R37" s="33">
        <f>IF(DAY(DezDom1)=1,IF(AND(YEAR(DezDom1+8)=AnoCalendário,MONTH(DezDom1+8)=12),DezDom1+8,""),IF(AND(YEAR(DezDom1+15)=AnoCalendário,MONTH(DezDom1+15)=12),DezDom1+15,""))</f>
        <v>44542</v>
      </c>
      <c r="S37" s="32">
        <f>IF(DAY(DezDom1)=1,IF(AND(YEAR(DezDom1+9)=AnoCalendário,MONTH(DezDom1+9)=12),DezDom1+9,""),IF(AND(YEAR(DezDom1+16)=AnoCalendário,MONTH(DezDom1+16)=12),DezDom1+16,""))</f>
        <v>44543</v>
      </c>
      <c r="T37" s="32">
        <f>IF(DAY(DezDom1)=1,IF(AND(YEAR(DezDom1+10)=AnoCalendário,MONTH(DezDom1+10)=12),DezDom1+10,""),IF(AND(YEAR(DezDom1+17)=AnoCalendário,MONTH(DezDom1+17)=12),DezDom1+17,""))</f>
        <v>44544</v>
      </c>
      <c r="U37" s="32">
        <f>IF(DAY(DezDom1)=1,IF(AND(YEAR(DezDom1+11)=AnoCalendário,MONTH(DezDom1+11)=12),DezDom1+11,""),IF(AND(YEAR(DezDom1+18)=AnoCalendário,MONTH(DezDom1+18)=12),DezDom1+18,""))</f>
        <v>44545</v>
      </c>
      <c r="V37" s="32">
        <f>IF(DAY(DezDom1)=1,IF(AND(YEAR(DezDom1+12)=AnoCalendário,MONTH(DezDom1+12)=12),DezDom1+12,""),IF(AND(YEAR(DezDom1+19)=AnoCalendário,MONTH(DezDom1+19)=12),DezDom1+19,""))</f>
        <v>44546</v>
      </c>
      <c r="W37" s="32">
        <f>IF(DAY(DezDom1)=1,IF(AND(YEAR(DezDom1+13)=AnoCalendário,MONTH(DezDom1+13)=12),DezDom1+13,""),IF(AND(YEAR(DezDom1+20)=AnoCalendário,MONTH(DezDom1+20)=12),DezDom1+20,""))</f>
        <v>44547</v>
      </c>
      <c r="X37" s="34">
        <f>IF(DAY(DezDom1)=1,IF(AND(YEAR(DezDom1+14)=AnoCalendário,MONTH(DezDom1+14)=12),DezDom1+14,""),IF(AND(YEAR(DezDom1+21)=AnoCalendário,MONTH(DezDom1+21)=12),DezDom1+21,""))</f>
        <v>44548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44486</v>
      </c>
      <c r="C38" s="32">
        <f>IF(DAY(OutDom1)=1,IF(AND(YEAR(OutDom1+16)=AnoCalendário,MONTH(OutDom1+16)=10),OutDom1+16,""),IF(AND(YEAR(OutDom1+23)=AnoCalendário,MONTH(OutDom1+23)=10),OutDom1+23,""))</f>
        <v>44487</v>
      </c>
      <c r="D38" s="32">
        <f>IF(DAY(OutDom1)=1,IF(AND(YEAR(OutDom1+17)=AnoCalendário,MONTH(OutDom1+17)=10),OutDom1+17,""),IF(AND(YEAR(OutDom1+24)=AnoCalendário,MONTH(OutDom1+24)=10),OutDom1+24,""))</f>
        <v>44488</v>
      </c>
      <c r="E38" s="32">
        <f>IF(DAY(OutDom1)=1,IF(AND(YEAR(OutDom1+18)=AnoCalendário,MONTH(OutDom1+18)=10),OutDom1+18,""),IF(AND(YEAR(OutDom1+25)=AnoCalendário,MONTH(OutDom1+25)=10),OutDom1+25,""))</f>
        <v>44489</v>
      </c>
      <c r="F38" s="32">
        <f>IF(DAY(OutDom1)=1,IF(AND(YEAR(OutDom1+19)=AnoCalendário,MONTH(OutDom1+19)=10),OutDom1+19,""),IF(AND(YEAR(OutDom1+26)=AnoCalendário,MONTH(OutDom1+26)=10),OutDom1+26,""))</f>
        <v>44490</v>
      </c>
      <c r="G38" s="32">
        <f>IF(DAY(OutDom1)=1,IF(AND(YEAR(OutDom1+20)=AnoCalendário,MONTH(OutDom1+20)=10),OutDom1+20,""),IF(AND(YEAR(OutDom1+27)=AnoCalendário,MONTH(OutDom1+27)=10),OutDom1+27,""))</f>
        <v>44491</v>
      </c>
      <c r="H38" s="34">
        <f>IF(DAY(OutDom1)=1,IF(AND(YEAR(OutDom1+21)=AnoCalendário,MONTH(OutDom1+21)=10),OutDom1+21,""),IF(AND(YEAR(OutDom1+28)=AnoCalendário,MONTH(OutDom1+28)=10),OutDom1+28,""))</f>
        <v>44492</v>
      </c>
      <c r="I38" s="28"/>
      <c r="J38" s="33">
        <f>IF(DAY(NovDom1)=1,IF(AND(YEAR(NovDom1+15)=AnoCalendário,MONTH(NovDom1+15)=11),NovDom1+15,""),IF(AND(YEAR(NovDom1+22)=AnoCalendário,MONTH(NovDom1+22)=11),NovDom1+22,""))</f>
        <v>44521</v>
      </c>
      <c r="K38" s="32">
        <f>IF(DAY(NovDom1)=1,IF(AND(YEAR(NovDom1+16)=AnoCalendário,MONTH(NovDom1+16)=11),NovDom1+16,""),IF(AND(YEAR(NovDom1+23)=AnoCalendário,MONTH(NovDom1+23)=11),NovDom1+23,""))</f>
        <v>44522</v>
      </c>
      <c r="L38" s="32">
        <f>IF(DAY(NovDom1)=1,IF(AND(YEAR(NovDom1+17)=AnoCalendário,MONTH(NovDom1+17)=11),NovDom1+17,""),IF(AND(YEAR(NovDom1+24)=AnoCalendário,MONTH(NovDom1+24)=11),NovDom1+24,""))</f>
        <v>44523</v>
      </c>
      <c r="M38" s="32">
        <f>IF(DAY(NovDom1)=1,IF(AND(YEAR(NovDom1+18)=AnoCalendário,MONTH(NovDom1+18)=11),NovDom1+18,""),IF(AND(YEAR(NovDom1+25)=AnoCalendário,MONTH(NovDom1+25)=11),NovDom1+25,""))</f>
        <v>44524</v>
      </c>
      <c r="N38" s="32">
        <f>IF(DAY(NovDom1)=1,IF(AND(YEAR(NovDom1+19)=AnoCalendário,MONTH(NovDom1+19)=11),NovDom1+19,""),IF(AND(YEAR(NovDom1+26)=AnoCalendário,MONTH(NovDom1+26)=11),NovDom1+26,""))</f>
        <v>44525</v>
      </c>
      <c r="O38" s="32">
        <f>IF(DAY(NovDom1)=1,IF(AND(YEAR(NovDom1+20)=AnoCalendário,MONTH(NovDom1+20)=11),NovDom1+20,""),IF(AND(YEAR(NovDom1+27)=AnoCalendário,MONTH(NovDom1+27)=11),NovDom1+27,""))</f>
        <v>44526</v>
      </c>
      <c r="P38" s="34">
        <f>IF(DAY(NovDom1)=1,IF(AND(YEAR(NovDom1+21)=AnoCalendário,MONTH(NovDom1+21)=11),NovDom1+21,""),IF(AND(YEAR(NovDom1+28)=AnoCalendário,MONTH(NovDom1+28)=11),NovDom1+28,""))</f>
        <v>44527</v>
      </c>
      <c r="R38" s="33">
        <f>IF(DAY(DezDom1)=1,IF(AND(YEAR(DezDom1+15)=AnoCalendário,MONTH(DezDom1+15)=12),DezDom1+15,""),IF(AND(YEAR(DezDom1+22)=AnoCalendário,MONTH(DezDom1+22)=12),DezDom1+22,""))</f>
        <v>44549</v>
      </c>
      <c r="S38" s="32">
        <f>IF(DAY(DezDom1)=1,IF(AND(YEAR(DezDom1+16)=AnoCalendário,MONTH(DezDom1+16)=12),DezDom1+16,""),IF(AND(YEAR(DezDom1+23)=AnoCalendário,MONTH(DezDom1+23)=12),DezDom1+23,""))</f>
        <v>44550</v>
      </c>
      <c r="T38" s="32">
        <f>IF(DAY(DezDom1)=1,IF(AND(YEAR(DezDom1+17)=AnoCalendário,MONTH(DezDom1+17)=12),DezDom1+17,""),IF(AND(YEAR(DezDom1+24)=AnoCalendário,MONTH(DezDom1+24)=12),DezDom1+24,""))</f>
        <v>44551</v>
      </c>
      <c r="U38" s="32">
        <f>IF(DAY(DezDom1)=1,IF(AND(YEAR(DezDom1+18)=AnoCalendário,MONTH(DezDom1+18)=12),DezDom1+18,""),IF(AND(YEAR(DezDom1+25)=AnoCalendário,MONTH(DezDom1+25)=12),DezDom1+25,""))</f>
        <v>44552</v>
      </c>
      <c r="V38" s="32">
        <f>IF(DAY(DezDom1)=1,IF(AND(YEAR(DezDom1+19)=AnoCalendário,MONTH(DezDom1+19)=12),DezDom1+19,""),IF(AND(YEAR(DezDom1+26)=AnoCalendário,MONTH(DezDom1+26)=12),DezDom1+26,""))</f>
        <v>44553</v>
      </c>
      <c r="W38" s="32">
        <f>IF(DAY(DezDom1)=1,IF(AND(YEAR(DezDom1+20)=AnoCalendário,MONTH(DezDom1+20)=12),DezDom1+20,""),IF(AND(YEAR(DezDom1+27)=AnoCalendário,MONTH(DezDom1+27)=12),DezDom1+27,""))</f>
        <v>44554</v>
      </c>
      <c r="X38" s="34">
        <f>IF(DAY(DezDom1)=1,IF(AND(YEAR(DezDom1+21)=AnoCalendário,MONTH(DezDom1+21)=12),DezDom1+21,""),IF(AND(YEAR(DezDom1+28)=AnoCalendário,MONTH(DezDom1+28)=12),DezDom1+28,""))</f>
        <v>44555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44493</v>
      </c>
      <c r="C39" s="32">
        <f>IF(DAY(OutDom1)=1,IF(AND(YEAR(OutDom1+23)=AnoCalendário,MONTH(OutDom1+23)=10),OutDom1+23,""),IF(AND(YEAR(OutDom1+30)=AnoCalendário,MONTH(OutDom1+30)=10),OutDom1+30,""))</f>
        <v>44494</v>
      </c>
      <c r="D39" s="32">
        <f>IF(DAY(OutDom1)=1,IF(AND(YEAR(OutDom1+24)=AnoCalendário,MONTH(OutDom1+24)=10),OutDom1+24,""),IF(AND(YEAR(OutDom1+31)=AnoCalendário,MONTH(OutDom1+31)=10),OutDom1+31,""))</f>
        <v>44495</v>
      </c>
      <c r="E39" s="32">
        <f>IF(DAY(OutDom1)=1,IF(AND(YEAR(OutDom1+25)=AnoCalendário,MONTH(OutDom1+25)=10),OutDom1+25,""),IF(AND(YEAR(OutDom1+32)=AnoCalendário,MONTH(OutDom1+32)=10),OutDom1+32,""))</f>
        <v>44496</v>
      </c>
      <c r="F39" s="32">
        <f>IF(DAY(OutDom1)=1,IF(AND(YEAR(OutDom1+26)=AnoCalendário,MONTH(OutDom1+26)=10),OutDom1+26,""),IF(AND(YEAR(OutDom1+33)=AnoCalendário,MONTH(OutDom1+33)=10),OutDom1+33,""))</f>
        <v>44497</v>
      </c>
      <c r="G39" s="32">
        <f>IF(DAY(OutDom1)=1,IF(AND(YEAR(OutDom1+27)=AnoCalendário,MONTH(OutDom1+27)=10),OutDom1+27,""),IF(AND(YEAR(OutDom1+34)=AnoCalendário,MONTH(OutDom1+34)=10),OutDom1+34,""))</f>
        <v>44498</v>
      </c>
      <c r="H39" s="34">
        <f>IF(DAY(OutDom1)=1,IF(AND(YEAR(OutDom1+28)=AnoCalendário,MONTH(OutDom1+28)=10),OutDom1+28,""),IF(AND(YEAR(OutDom1+35)=AnoCalendário,MONTH(OutDom1+35)=10),OutDom1+35,""))</f>
        <v>44499</v>
      </c>
      <c r="I39" s="28"/>
      <c r="J39" s="33">
        <f>IF(DAY(NovDom1)=1,IF(AND(YEAR(NovDom1+22)=AnoCalendário,MONTH(NovDom1+22)=11),NovDom1+22,""),IF(AND(YEAR(NovDom1+29)=AnoCalendário,MONTH(NovDom1+29)=11),NovDom1+29,""))</f>
        <v>44528</v>
      </c>
      <c r="K39" s="32">
        <f>IF(DAY(NovDom1)=1,IF(AND(YEAR(NovDom1+23)=AnoCalendário,MONTH(NovDom1+23)=11),NovDom1+23,""),IF(AND(YEAR(NovDom1+30)=AnoCalendário,MONTH(NovDom1+30)=11),NovDom1+30,""))</f>
        <v>44529</v>
      </c>
      <c r="L39" s="32">
        <f>IF(DAY(NovDom1)=1,IF(AND(YEAR(NovDom1+24)=AnoCalendário,MONTH(NovDom1+24)=11),NovDom1+24,""),IF(AND(YEAR(NovDom1+31)=AnoCalendário,MONTH(NovDom1+31)=11),NovDom1+31,""))</f>
        <v>44530</v>
      </c>
      <c r="M39" s="32" t="str">
        <f>IF(DAY(NovDom1)=1,IF(AND(YEAR(NovDom1+25)=AnoCalendário,MONTH(NovDom1+25)=11),NovDom1+25,""),IF(AND(YEAR(NovDom1+32)=AnoCalendário,MONTH(NovDom1+32)=11),NovDom1+32,""))</f>
        <v/>
      </c>
      <c r="N39" s="32" t="str">
        <f>IF(DAY(NovDom1)=1,IF(AND(YEAR(NovDom1+26)=AnoCalendário,MONTH(NovDom1+26)=11),NovDom1+26,""),IF(AND(YEAR(NovDom1+33)=AnoCalendário,MONTH(NovDom1+33)=11),NovDom1+33,""))</f>
        <v/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44556</v>
      </c>
      <c r="S39" s="32">
        <f>IF(DAY(DezDom1)=1,IF(AND(YEAR(DezDom1+23)=AnoCalendário,MONTH(DezDom1+23)=12),DezDom1+23,""),IF(AND(YEAR(DezDom1+30)=AnoCalendário,MONTH(DezDom1+30)=12),DezDom1+30,""))</f>
        <v>44557</v>
      </c>
      <c r="T39" s="32">
        <f>IF(DAY(DezDom1)=1,IF(AND(YEAR(DezDom1+24)=AnoCalendário,MONTH(DezDom1+24)=12),DezDom1+24,""),IF(AND(YEAR(DezDom1+31)=AnoCalendário,MONTH(DezDom1+31)=12),DezDom1+31,""))</f>
        <v>44558</v>
      </c>
      <c r="U39" s="32">
        <f>IF(DAY(DezDom1)=1,IF(AND(YEAR(DezDom1+25)=AnoCalendário,MONTH(DezDom1+25)=12),DezDom1+25,""),IF(AND(YEAR(DezDom1+32)=AnoCalendário,MONTH(DezDom1+32)=12),DezDom1+32,""))</f>
        <v>44559</v>
      </c>
      <c r="V39" s="32">
        <f>IF(DAY(DezDom1)=1,IF(AND(YEAR(DezDom1+26)=AnoCalendário,MONTH(DezDom1+26)=12),DezDom1+26,""),IF(AND(YEAR(DezDom1+33)=AnoCalendário,MONTH(DezDom1+33)=12),DezDom1+33,""))</f>
        <v>44560</v>
      </c>
      <c r="W39" s="32">
        <f>IF(DAY(DezDom1)=1,IF(AND(YEAR(DezDom1+27)=AnoCalendário,MONTH(DezDom1+27)=12),DezDom1+27,""),IF(AND(YEAR(DezDom1+34)=AnoCalendário,MONTH(DezDom1+34)=12),DezDom1+34,""))</f>
        <v>44561</v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>
        <f>IF(DAY(OutDom1)=1,IF(AND(YEAR(OutDom1+29)=AnoCalendário,MONTH(OutDom1+29)=10),OutDom1+29,""),IF(AND(YEAR(OutDom1+36)=AnoCalendário,MONTH(OutDom1+36)=10),OutDom1+36,""))</f>
        <v>44500</v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243" priority="1">
      <formula>LEN(TRIM(B8))&gt;0</formula>
    </cfRule>
  </conditionalFormatting>
  <conditionalFormatting sqref="J8:P13">
    <cfRule type="notContainsBlanks" dxfId="1242" priority="2">
      <formula>LEN(TRIM(J8))&gt;0</formula>
    </cfRule>
  </conditionalFormatting>
  <conditionalFormatting sqref="R8:X13">
    <cfRule type="notContainsBlanks" dxfId="1241" priority="3">
      <formula>LEN(TRIM(R8))&gt;0</formula>
    </cfRule>
  </conditionalFormatting>
  <conditionalFormatting sqref="B17:H22">
    <cfRule type="notContainsBlanks" dxfId="1240" priority="4">
      <formula>LEN(TRIM(B17))&gt;0</formula>
    </cfRule>
  </conditionalFormatting>
  <conditionalFormatting sqref="J17:P22">
    <cfRule type="notContainsBlanks" dxfId="1239" priority="5">
      <formula>LEN(TRIM(J17))&gt;0</formula>
    </cfRule>
  </conditionalFormatting>
  <conditionalFormatting sqref="R17:X22">
    <cfRule type="notContainsBlanks" dxfId="1238" priority="6">
      <formula>LEN(TRIM(R17))&gt;0</formula>
    </cfRule>
  </conditionalFormatting>
  <conditionalFormatting sqref="R35:X40">
    <cfRule type="notContainsBlanks" dxfId="1237" priority="12">
      <formula>LEN(TRIM(R35))&gt;0</formula>
    </cfRule>
  </conditionalFormatting>
  <conditionalFormatting sqref="B26:H31">
    <cfRule type="notContainsBlanks" dxfId="1236" priority="7">
      <formula>LEN(TRIM(B26))&gt;0</formula>
    </cfRule>
  </conditionalFormatting>
  <conditionalFormatting sqref="J26:P31">
    <cfRule type="notContainsBlanks" dxfId="1235" priority="8">
      <formula>LEN(TRIM(J26))&gt;0</formula>
    </cfRule>
  </conditionalFormatting>
  <conditionalFormatting sqref="R26:X31">
    <cfRule type="notContainsBlanks" dxfId="1234" priority="9">
      <formula>LEN(TRIM(R26))&gt;0</formula>
    </cfRule>
  </conditionalFormatting>
  <conditionalFormatting sqref="B35:H40">
    <cfRule type="notContainsBlanks" dxfId="1233" priority="10">
      <formula>LEN(TRIM(B35))&gt;0</formula>
    </cfRule>
  </conditionalFormatting>
  <conditionalFormatting sqref="J35:P40">
    <cfRule type="notContainsBlanks" dxfId="1232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4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400-000001000000}"/>
  </dataValidations>
  <pageMargins left="0.75" right="0.75" top="0.75" bottom="0.75" header="0.3" footer="0.3"/>
  <pageSetup paperSize="9" scale="4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wsTCalendar6">
    <pageSetUpPr autoPageBreaks="0"/>
  </sheetPr>
  <dimension ref="A1:AC40"/>
  <sheetViews>
    <sheetView showGridLines="0" showRowColHeaders="0" zoomScaleNormal="100" workbookViewId="0">
      <selection activeCell="B3" sqref="B3:F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2022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 t="str">
        <f>IF(DAY(JanDom1)=1,"",IF(AND(YEAR(JanDom1+4)=AnoCalendário,MONTH(JanDom1+4)=1),JanDom1+4,""))</f>
        <v/>
      </c>
      <c r="F8" s="32" t="str">
        <f>IF(DAY(JanDom1)=1,"",IF(AND(YEAR(JanDom1+5)=AnoCalendário,MONTH(JanDom1+5)=1),JanDom1+5,""))</f>
        <v/>
      </c>
      <c r="G8" s="32" t="str">
        <f>IF(DAY(JanDom1)=1,"",IF(AND(YEAR(JanDom1+6)=AnoCalendário,MONTH(JanDom1+6)=1),JanDom1+6,""))</f>
        <v/>
      </c>
      <c r="H8" s="32">
        <f>IF(DAY(JanDom1)=1,IF(AND(YEAR(JanDom1)=AnoCalendário,MONTH(JanDom1)=1),JanDom1,""),IF(AND(YEAR(JanDom1+7)=AnoCalendário,MONTH(JanDom1+7)=1),JanDom1+7,""))</f>
        <v>44562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>
        <f>IF(DAY(FevDom1)=1,"",IF(AND(YEAR(FevDom1+3)=AnoCalendário,MONTH(FevDom1+3)=2),FevDom1+3,""))</f>
        <v>44593</v>
      </c>
      <c r="M8" s="32">
        <f>IF(DAY(FevDom1)=1,"",IF(AND(YEAR(FevDom1+4)=AnoCalendário,MONTH(FevDom1+4)=2),FevDom1+4,""))</f>
        <v>44594</v>
      </c>
      <c r="N8" s="32">
        <f>IF(DAY(FevDom1)=1,"",IF(AND(YEAR(FevDom1+5)=AnoCalendário,MONTH(FevDom1+5)=2),FevDom1+5,""))</f>
        <v>44595</v>
      </c>
      <c r="O8" s="32">
        <f>IF(DAY(FevDom1)=1,"",IF(AND(YEAR(FevDom1+6)=AnoCalendário,MONTH(FevDom1+6)=2),FevDom1+6,""))</f>
        <v>44596</v>
      </c>
      <c r="P8" s="32">
        <f>IF(DAY(FevDom1)=1,IF(AND(YEAR(FevDom1)=AnoCalendário,MONTH(FevDom1)=2),FevDom1,""),IF(AND(YEAR(FevDom1+7)=AnoCalendário,MONTH(FevDom1+7)=2),FevDom1+7,""))</f>
        <v>44597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>
        <f>IF(DAY(MarDom1)=1,"",IF(AND(YEAR(MarDom1+3)=AnoCalendário,MONTH(MarDom1+3)=3),MarDom1+3,""))</f>
        <v>44621</v>
      </c>
      <c r="U8" s="32">
        <f>IF(DAY(MarDom1)=1,"",IF(AND(YEAR(MarDom1+4)=AnoCalendário,MONTH(MarDom1+4)=3),MarDom1+4,""))</f>
        <v>44622</v>
      </c>
      <c r="V8" s="32">
        <f>IF(DAY(MarDom1)=1,"",IF(AND(YEAR(MarDom1+5)=AnoCalendário,MONTH(MarDom1+5)=3),MarDom1+5,""))</f>
        <v>44623</v>
      </c>
      <c r="W8" s="32">
        <f>IF(DAY(MarDom1)=1,"",IF(AND(YEAR(MarDom1+6)=AnoCalendário,MONTH(MarDom1+6)=3),MarDom1+6,""))</f>
        <v>44624</v>
      </c>
      <c r="X8" s="32">
        <f>IF(DAY(MarDom1)=1,IF(AND(YEAR(MarDom1)=AnoCalendário,MONTH(MarDom1)=3),MarDom1,""),IF(AND(YEAR(MarDom1+7)=AnoCalendário,MONTH(MarDom1+7)=3),MarDom1+7,""))</f>
        <v>44625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44563</v>
      </c>
      <c r="C9" s="32">
        <f>IF(DAY(JanDom1)=1,IF(AND(YEAR(JanDom1+2)=AnoCalendário,MONTH(JanDom1+2)=1),JanDom1+2,""),IF(AND(YEAR(JanDom1+9)=AnoCalendário,MONTH(JanDom1+9)=1),JanDom1+9,""))</f>
        <v>44564</v>
      </c>
      <c r="D9" s="32">
        <f>IF(DAY(JanDom1)=1,IF(AND(YEAR(JanDom1+3)=AnoCalendário,MONTH(JanDom1+3)=1),JanDom1+3,""),IF(AND(YEAR(JanDom1+10)=AnoCalendário,MONTH(JanDom1+10)=1),JanDom1+10,""))</f>
        <v>44565</v>
      </c>
      <c r="E9" s="32">
        <f>IF(DAY(JanDom1)=1,IF(AND(YEAR(JanDom1+4)=AnoCalendário,MONTH(JanDom1+4)=1),JanDom1+4,""),IF(AND(YEAR(JanDom1+11)=AnoCalendário,MONTH(JanDom1+11)=1),JanDom1+11,""))</f>
        <v>44566</v>
      </c>
      <c r="F9" s="32">
        <f>IF(DAY(JanDom1)=1,IF(AND(YEAR(JanDom1+5)=AnoCalendário,MONTH(JanDom1+5)=1),JanDom1+5,""),IF(AND(YEAR(JanDom1+12)=AnoCalendário,MONTH(JanDom1+12)=1),JanDom1+12,""))</f>
        <v>44567</v>
      </c>
      <c r="G9" s="32">
        <f>IF(DAY(JanDom1)=1,IF(AND(YEAR(JanDom1+6)=AnoCalendário,MONTH(JanDom1+6)=1),JanDom1+6,""),IF(AND(YEAR(JanDom1+13)=AnoCalendário,MONTH(JanDom1+13)=1),JanDom1+13,""))</f>
        <v>44568</v>
      </c>
      <c r="H9" s="32">
        <f>IF(DAY(JanDom1)=1,IF(AND(YEAR(JanDom1+7)=AnoCalendário,MONTH(JanDom1+7)=1),JanDom1+7,""),IF(AND(YEAR(JanDom1+14)=AnoCalendário,MONTH(JanDom1+14)=1),JanDom1+14,""))</f>
        <v>44569</v>
      </c>
      <c r="I9" s="28"/>
      <c r="J9" s="32">
        <f>IF(DAY(FevDom1)=1,IF(AND(YEAR(FevDom1+1)=AnoCalendário,MONTH(FevDom1+1)=2),FevDom1+1,""),IF(AND(YEAR(FevDom1+8)=AnoCalendário,MONTH(FevDom1+8)=2),FevDom1+8,""))</f>
        <v>44598</v>
      </c>
      <c r="K9" s="32">
        <f>IF(DAY(FevDom1)=1,IF(AND(YEAR(FevDom1+2)=AnoCalendário,MONTH(FevDom1+2)=2),FevDom1+2,""),IF(AND(YEAR(FevDom1+9)=AnoCalendário,MONTH(FevDom1+9)=2),FevDom1+9,""))</f>
        <v>44599</v>
      </c>
      <c r="L9" s="32">
        <f>IF(DAY(FevDom1)=1,IF(AND(YEAR(FevDom1+3)=AnoCalendário,MONTH(FevDom1+3)=2),FevDom1+3,""),IF(AND(YEAR(FevDom1+10)=AnoCalendário,MONTH(FevDom1+10)=2),FevDom1+10,""))</f>
        <v>44600</v>
      </c>
      <c r="M9" s="32">
        <f>IF(DAY(FevDom1)=1,IF(AND(YEAR(FevDom1+4)=AnoCalendário,MONTH(FevDom1+4)=2),FevDom1+4,""),IF(AND(YEAR(FevDom1+11)=AnoCalendário,MONTH(FevDom1+11)=2),FevDom1+11,""))</f>
        <v>44601</v>
      </c>
      <c r="N9" s="32">
        <f>IF(DAY(FevDom1)=1,IF(AND(YEAR(FevDom1+5)=AnoCalendário,MONTH(FevDom1+5)=2),FevDom1+5,""),IF(AND(YEAR(FevDom1+12)=AnoCalendário,MONTH(FevDom1+12)=2),FevDom1+12,""))</f>
        <v>44602</v>
      </c>
      <c r="O9" s="32">
        <f>IF(DAY(FevDom1)=1,IF(AND(YEAR(FevDom1+6)=AnoCalendário,MONTH(FevDom1+6)=2),FevDom1+6,""),IF(AND(YEAR(FevDom1+13)=AnoCalendário,MONTH(FevDom1+13)=2),FevDom1+13,""))</f>
        <v>44603</v>
      </c>
      <c r="P9" s="32">
        <f>IF(DAY(FevDom1)=1,IF(AND(YEAR(FevDom1+7)=AnoCalendário,MONTH(FevDom1+7)=2),FevDom1+7,""),IF(AND(YEAR(FevDom1+14)=AnoCalendário,MONTH(FevDom1+14)=2),FevDom1+14,""))</f>
        <v>44604</v>
      </c>
      <c r="Q9" s="28"/>
      <c r="R9" s="32">
        <f>IF(DAY(MarDom1)=1,IF(AND(YEAR(MarDom1+1)=AnoCalendário,MONTH(MarDom1+1)=3),MarDom1+1,""),IF(AND(YEAR(MarDom1+8)=AnoCalendário,MONTH(MarDom1+8)=3),MarDom1+8,""))</f>
        <v>44626</v>
      </c>
      <c r="S9" s="32">
        <f>IF(DAY(MarDom1)=1,IF(AND(YEAR(MarDom1+2)=AnoCalendário,MONTH(MarDom1+2)=3),MarDom1+2,""),IF(AND(YEAR(MarDom1+9)=AnoCalendário,MONTH(MarDom1+9)=3),MarDom1+9,""))</f>
        <v>44627</v>
      </c>
      <c r="T9" s="32">
        <f>IF(DAY(MarDom1)=1,IF(AND(YEAR(MarDom1+3)=AnoCalendário,MONTH(MarDom1+3)=3),MarDom1+3,""),IF(AND(YEAR(MarDom1+10)=AnoCalendário,MONTH(MarDom1+10)=3),MarDom1+10,""))</f>
        <v>44628</v>
      </c>
      <c r="U9" s="32">
        <f>IF(DAY(MarDom1)=1,IF(AND(YEAR(MarDom1+4)=AnoCalendário,MONTH(MarDom1+4)=3),MarDom1+4,""),IF(AND(YEAR(MarDom1+11)=AnoCalendário,MONTH(MarDom1+11)=3),MarDom1+11,""))</f>
        <v>44629</v>
      </c>
      <c r="V9" s="32">
        <f>IF(DAY(MarDom1)=1,IF(AND(YEAR(MarDom1+5)=AnoCalendário,MONTH(MarDom1+5)=3),MarDom1+5,""),IF(AND(YEAR(MarDom1+12)=AnoCalendário,MONTH(MarDom1+12)=3),MarDom1+12,""))</f>
        <v>44630</v>
      </c>
      <c r="W9" s="32">
        <f>IF(DAY(MarDom1)=1,IF(AND(YEAR(MarDom1+6)=AnoCalendário,MONTH(MarDom1+6)=3),MarDom1+6,""),IF(AND(YEAR(MarDom1+13)=AnoCalendário,MONTH(MarDom1+13)=3),MarDom1+13,""))</f>
        <v>44631</v>
      </c>
      <c r="X9" s="32">
        <f>IF(DAY(MarDom1)=1,IF(AND(YEAR(MarDom1+7)=AnoCalendário,MONTH(MarDom1+7)=3),MarDom1+7,""),IF(AND(YEAR(MarDom1+14)=AnoCalendário,MONTH(MarDom1+14)=3),MarDom1+14,""))</f>
        <v>44632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44570</v>
      </c>
      <c r="C10" s="32">
        <f>IF(DAY(JanDom1)=1,IF(AND(YEAR(JanDom1+9)=AnoCalendário,MONTH(JanDom1+9)=1),JanDom1+9,""),IF(AND(YEAR(JanDom1+16)=AnoCalendário,MONTH(JanDom1+16)=1),JanDom1+16,""))</f>
        <v>44571</v>
      </c>
      <c r="D10" s="32">
        <f>IF(DAY(JanDom1)=1,IF(AND(YEAR(JanDom1+10)=AnoCalendário,MONTH(JanDom1+10)=1),JanDom1+10,""),IF(AND(YEAR(JanDom1+17)=AnoCalendário,MONTH(JanDom1+17)=1),JanDom1+17,""))</f>
        <v>44572</v>
      </c>
      <c r="E10" s="32">
        <f>IF(DAY(JanDom1)=1,IF(AND(YEAR(JanDom1+11)=AnoCalendário,MONTH(JanDom1+11)=1),JanDom1+11,""),IF(AND(YEAR(JanDom1+18)=AnoCalendário,MONTH(JanDom1+18)=1),JanDom1+18,""))</f>
        <v>44573</v>
      </c>
      <c r="F10" s="32">
        <f>IF(DAY(JanDom1)=1,IF(AND(YEAR(JanDom1+12)=AnoCalendário,MONTH(JanDom1+12)=1),JanDom1+12,""),IF(AND(YEAR(JanDom1+19)=AnoCalendário,MONTH(JanDom1+19)=1),JanDom1+19,""))</f>
        <v>44574</v>
      </c>
      <c r="G10" s="32">
        <f>IF(DAY(JanDom1)=1,IF(AND(YEAR(JanDom1+13)=AnoCalendário,MONTH(JanDom1+13)=1),JanDom1+13,""),IF(AND(YEAR(JanDom1+20)=AnoCalendário,MONTH(JanDom1+20)=1),JanDom1+20,""))</f>
        <v>44575</v>
      </c>
      <c r="H10" s="32">
        <f>IF(DAY(JanDom1)=1,IF(AND(YEAR(JanDom1+14)=AnoCalendário,MONTH(JanDom1+14)=1),JanDom1+14,""),IF(AND(YEAR(JanDom1+21)=AnoCalendário,MONTH(JanDom1+21)=1),JanDom1+21,""))</f>
        <v>44576</v>
      </c>
      <c r="I10" s="28"/>
      <c r="J10" s="32">
        <f>IF(DAY(FevDom1)=1,IF(AND(YEAR(FevDom1+8)=AnoCalendário,MONTH(FevDom1+8)=2),FevDom1+8,""),IF(AND(YEAR(FevDom1+15)=AnoCalendário,MONTH(FevDom1+15)=2),FevDom1+15,""))</f>
        <v>44605</v>
      </c>
      <c r="K10" s="32">
        <f>IF(DAY(FevDom1)=1,IF(AND(YEAR(FevDom1+9)=AnoCalendário,MONTH(FevDom1+9)=2),FevDom1+9,""),IF(AND(YEAR(FevDom1+16)=AnoCalendário,MONTH(FevDom1+16)=2),FevDom1+16,""))</f>
        <v>44606</v>
      </c>
      <c r="L10" s="32">
        <f>IF(DAY(FevDom1)=1,IF(AND(YEAR(FevDom1+10)=AnoCalendário,MONTH(FevDom1+10)=2),FevDom1+10,""),IF(AND(YEAR(FevDom1+17)=AnoCalendário,MONTH(FevDom1+17)=2),FevDom1+17,""))</f>
        <v>44607</v>
      </c>
      <c r="M10" s="32">
        <f>IF(DAY(FevDom1)=1,IF(AND(YEAR(FevDom1+11)=AnoCalendário,MONTH(FevDom1+11)=2),FevDom1+11,""),IF(AND(YEAR(FevDom1+18)=AnoCalendário,MONTH(FevDom1+18)=2),FevDom1+18,""))</f>
        <v>44608</v>
      </c>
      <c r="N10" s="32">
        <f>IF(DAY(FevDom1)=1,IF(AND(YEAR(FevDom1+12)=AnoCalendário,MONTH(FevDom1+12)=2),FevDom1+12,""),IF(AND(YEAR(FevDom1+19)=AnoCalendário,MONTH(FevDom1+19)=2),FevDom1+19,""))</f>
        <v>44609</v>
      </c>
      <c r="O10" s="32">
        <f>IF(DAY(FevDom1)=1,IF(AND(YEAR(FevDom1+13)=AnoCalendário,MONTH(FevDom1+13)=2),FevDom1+13,""),IF(AND(YEAR(FevDom1+20)=AnoCalendário,MONTH(FevDom1+20)=2),FevDom1+20,""))</f>
        <v>44610</v>
      </c>
      <c r="P10" s="32">
        <f>IF(DAY(FevDom1)=1,IF(AND(YEAR(FevDom1+14)=AnoCalendário,MONTH(FevDom1+14)=2),FevDom1+14,""),IF(AND(YEAR(FevDom1+21)=AnoCalendário,MONTH(FevDom1+21)=2),FevDom1+21,""))</f>
        <v>44611</v>
      </c>
      <c r="Q10" s="28"/>
      <c r="R10" s="32">
        <f>IF(DAY(MarDom1)=1,IF(AND(YEAR(MarDom1+8)=AnoCalendário,MONTH(MarDom1+8)=3),MarDom1+8,""),IF(AND(YEAR(MarDom1+15)=AnoCalendário,MONTH(MarDom1+15)=3),MarDom1+15,""))</f>
        <v>44633</v>
      </c>
      <c r="S10" s="32">
        <f>IF(DAY(MarDom1)=1,IF(AND(YEAR(MarDom1+9)=AnoCalendário,MONTH(MarDom1+9)=3),MarDom1+9,""),IF(AND(YEAR(MarDom1+16)=AnoCalendário,MONTH(MarDom1+16)=3),MarDom1+16,""))</f>
        <v>44634</v>
      </c>
      <c r="T10" s="32">
        <f>IF(DAY(MarDom1)=1,IF(AND(YEAR(MarDom1+10)=AnoCalendário,MONTH(MarDom1+10)=3),MarDom1+10,""),IF(AND(YEAR(MarDom1+17)=AnoCalendário,MONTH(MarDom1+17)=3),MarDom1+17,""))</f>
        <v>44635</v>
      </c>
      <c r="U10" s="32">
        <f>IF(DAY(MarDom1)=1,IF(AND(YEAR(MarDom1+11)=AnoCalendário,MONTH(MarDom1+11)=3),MarDom1+11,""),IF(AND(YEAR(MarDom1+18)=AnoCalendário,MONTH(MarDom1+18)=3),MarDom1+18,""))</f>
        <v>44636</v>
      </c>
      <c r="V10" s="32">
        <f>IF(DAY(MarDom1)=1,IF(AND(YEAR(MarDom1+12)=AnoCalendário,MONTH(MarDom1+12)=3),MarDom1+12,""),IF(AND(YEAR(MarDom1+19)=AnoCalendário,MONTH(MarDom1+19)=3),MarDom1+19,""))</f>
        <v>44637</v>
      </c>
      <c r="W10" s="32">
        <f>IF(DAY(MarDom1)=1,IF(AND(YEAR(MarDom1+13)=AnoCalendário,MONTH(MarDom1+13)=3),MarDom1+13,""),IF(AND(YEAR(MarDom1+20)=AnoCalendário,MONTH(MarDom1+20)=3),MarDom1+20,""))</f>
        <v>44638</v>
      </c>
      <c r="X10" s="32">
        <f>IF(DAY(MarDom1)=1,IF(AND(YEAR(MarDom1+14)=AnoCalendário,MONTH(MarDom1+14)=3),MarDom1+14,""),IF(AND(YEAR(MarDom1+21)=AnoCalendário,MONTH(MarDom1+21)=3),MarDom1+21,""))</f>
        <v>44639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44577</v>
      </c>
      <c r="C11" s="32">
        <f>IF(DAY(JanDom1)=1,IF(AND(YEAR(JanDom1+16)=AnoCalendário,MONTH(JanDom1+16)=1),JanDom1+16,""),IF(AND(YEAR(JanDom1+23)=AnoCalendário,MONTH(JanDom1+23)=1),JanDom1+23,""))</f>
        <v>44578</v>
      </c>
      <c r="D11" s="32">
        <f>IF(DAY(JanDom1)=1,IF(AND(YEAR(JanDom1+17)=AnoCalendário,MONTH(JanDom1+17)=1),JanDom1+17,""),IF(AND(YEAR(JanDom1+24)=AnoCalendário,MONTH(JanDom1+24)=1),JanDom1+24,""))</f>
        <v>44579</v>
      </c>
      <c r="E11" s="32">
        <f>IF(DAY(JanDom1)=1,IF(AND(YEAR(JanDom1+18)=AnoCalendário,MONTH(JanDom1+18)=1),JanDom1+18,""),IF(AND(YEAR(JanDom1+25)=AnoCalendário,MONTH(JanDom1+25)=1),JanDom1+25,""))</f>
        <v>44580</v>
      </c>
      <c r="F11" s="32">
        <f>IF(DAY(JanDom1)=1,IF(AND(YEAR(JanDom1+19)=AnoCalendário,MONTH(JanDom1+19)=1),JanDom1+19,""),IF(AND(YEAR(JanDom1+26)=AnoCalendário,MONTH(JanDom1+26)=1),JanDom1+26,""))</f>
        <v>44581</v>
      </c>
      <c r="G11" s="32">
        <f>IF(DAY(JanDom1)=1,IF(AND(YEAR(JanDom1+20)=AnoCalendário,MONTH(JanDom1+20)=1),JanDom1+20,""),IF(AND(YEAR(JanDom1+27)=AnoCalendário,MONTH(JanDom1+27)=1),JanDom1+27,""))</f>
        <v>44582</v>
      </c>
      <c r="H11" s="32">
        <f>IF(DAY(JanDom1)=1,IF(AND(YEAR(JanDom1+21)=AnoCalendário,MONTH(JanDom1+21)=1),JanDom1+21,""),IF(AND(YEAR(JanDom1+28)=AnoCalendário,MONTH(JanDom1+28)=1),JanDom1+28,""))</f>
        <v>44583</v>
      </c>
      <c r="I11" s="28"/>
      <c r="J11" s="32">
        <f>IF(DAY(FevDom1)=1,IF(AND(YEAR(FevDom1+15)=AnoCalendário,MONTH(FevDom1+15)=2),FevDom1+15,""),IF(AND(YEAR(FevDom1+22)=AnoCalendário,MONTH(FevDom1+22)=2),FevDom1+22,""))</f>
        <v>44612</v>
      </c>
      <c r="K11" s="32">
        <f>IF(DAY(FevDom1)=1,IF(AND(YEAR(FevDom1+16)=AnoCalendário,MONTH(FevDom1+16)=2),FevDom1+16,""),IF(AND(YEAR(FevDom1+23)=AnoCalendário,MONTH(FevDom1+23)=2),FevDom1+23,""))</f>
        <v>44613</v>
      </c>
      <c r="L11" s="32">
        <f>IF(DAY(FevDom1)=1,IF(AND(YEAR(FevDom1+17)=AnoCalendário,MONTH(FevDom1+17)=2),FevDom1+17,""),IF(AND(YEAR(FevDom1+24)=AnoCalendário,MONTH(FevDom1+24)=2),FevDom1+24,""))</f>
        <v>44614</v>
      </c>
      <c r="M11" s="32">
        <f>IF(DAY(FevDom1)=1,IF(AND(YEAR(FevDom1+18)=AnoCalendário,MONTH(FevDom1+18)=2),FevDom1+18,""),IF(AND(YEAR(FevDom1+25)=AnoCalendário,MONTH(FevDom1+25)=2),FevDom1+25,""))</f>
        <v>44615</v>
      </c>
      <c r="N11" s="32">
        <f>IF(DAY(FevDom1)=1,IF(AND(YEAR(FevDom1+19)=AnoCalendário,MONTH(FevDom1+19)=2),FevDom1+19,""),IF(AND(YEAR(FevDom1+26)=AnoCalendário,MONTH(FevDom1+26)=2),FevDom1+26,""))</f>
        <v>44616</v>
      </c>
      <c r="O11" s="32">
        <f>IF(DAY(FevDom1)=1,IF(AND(YEAR(FevDom1+20)=AnoCalendário,MONTH(FevDom1+20)=2),FevDom1+20,""),IF(AND(YEAR(FevDom1+27)=AnoCalendário,MONTH(FevDom1+27)=2),FevDom1+27,""))</f>
        <v>44617</v>
      </c>
      <c r="P11" s="32">
        <f>IF(DAY(FevDom1)=1,IF(AND(YEAR(FevDom1+21)=AnoCalendário,MONTH(FevDom1+21)=2),FevDom1+21,""),IF(AND(YEAR(FevDom1+28)=AnoCalendário,MONTH(FevDom1+28)=2),FevDom1+28,""))</f>
        <v>44618</v>
      </c>
      <c r="Q11" s="28"/>
      <c r="R11" s="32">
        <f>IF(DAY(MarDom1)=1,IF(AND(YEAR(MarDom1+15)=AnoCalendário,MONTH(MarDom1+15)=3),MarDom1+15,""),IF(AND(YEAR(MarDom1+22)=AnoCalendário,MONTH(MarDom1+22)=3),MarDom1+22,""))</f>
        <v>44640</v>
      </c>
      <c r="S11" s="32">
        <f>IF(DAY(MarDom1)=1,IF(AND(YEAR(MarDom1+16)=AnoCalendário,MONTH(MarDom1+16)=3),MarDom1+16,""),IF(AND(YEAR(MarDom1+23)=AnoCalendário,MONTH(MarDom1+23)=3),MarDom1+23,""))</f>
        <v>44641</v>
      </c>
      <c r="T11" s="32">
        <f>IF(DAY(MarDom1)=1,IF(AND(YEAR(MarDom1+17)=AnoCalendário,MONTH(MarDom1+17)=3),MarDom1+17,""),IF(AND(YEAR(MarDom1+24)=AnoCalendário,MONTH(MarDom1+24)=3),MarDom1+24,""))</f>
        <v>44642</v>
      </c>
      <c r="U11" s="32">
        <f>IF(DAY(MarDom1)=1,IF(AND(YEAR(MarDom1+18)=AnoCalendário,MONTH(MarDom1+18)=3),MarDom1+18,""),IF(AND(YEAR(MarDom1+25)=AnoCalendário,MONTH(MarDom1+25)=3),MarDom1+25,""))</f>
        <v>44643</v>
      </c>
      <c r="V11" s="32">
        <f>IF(DAY(MarDom1)=1,IF(AND(YEAR(MarDom1+19)=AnoCalendário,MONTH(MarDom1+19)=3),MarDom1+19,""),IF(AND(YEAR(MarDom1+26)=AnoCalendário,MONTH(MarDom1+26)=3),MarDom1+26,""))</f>
        <v>44644</v>
      </c>
      <c r="W11" s="32">
        <f>IF(DAY(MarDom1)=1,IF(AND(YEAR(MarDom1+20)=AnoCalendário,MONTH(MarDom1+20)=3),MarDom1+20,""),IF(AND(YEAR(MarDom1+27)=AnoCalendário,MONTH(MarDom1+27)=3),MarDom1+27,""))</f>
        <v>44645</v>
      </c>
      <c r="X11" s="32">
        <f>IF(DAY(MarDom1)=1,IF(AND(YEAR(MarDom1+21)=AnoCalendário,MONTH(MarDom1+21)=3),MarDom1+21,""),IF(AND(YEAR(MarDom1+28)=AnoCalendário,MONTH(MarDom1+28)=3),MarDom1+28,""))</f>
        <v>44646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44584</v>
      </c>
      <c r="C12" s="32">
        <f>IF(DAY(JanDom1)=1,IF(AND(YEAR(JanDom1+23)=AnoCalendário,MONTH(JanDom1+23)=1),JanDom1+23,""),IF(AND(YEAR(JanDom1+30)=AnoCalendário,MONTH(JanDom1+30)=1),JanDom1+30,""))</f>
        <v>44585</v>
      </c>
      <c r="D12" s="32">
        <f>IF(DAY(JanDom1)=1,IF(AND(YEAR(JanDom1+24)=AnoCalendário,MONTH(JanDom1+24)=1),JanDom1+24,""),IF(AND(YEAR(JanDom1+31)=AnoCalendário,MONTH(JanDom1+31)=1),JanDom1+31,""))</f>
        <v>44586</v>
      </c>
      <c r="E12" s="32">
        <f>IF(DAY(JanDom1)=1,IF(AND(YEAR(JanDom1+25)=AnoCalendário,MONTH(JanDom1+25)=1),JanDom1+25,""),IF(AND(YEAR(JanDom1+32)=AnoCalendário,MONTH(JanDom1+32)=1),JanDom1+32,""))</f>
        <v>44587</v>
      </c>
      <c r="F12" s="32">
        <f>IF(DAY(JanDom1)=1,IF(AND(YEAR(JanDom1+26)=AnoCalendário,MONTH(JanDom1+26)=1),JanDom1+26,""),IF(AND(YEAR(JanDom1+33)=AnoCalendário,MONTH(JanDom1+33)=1),JanDom1+33,""))</f>
        <v>44588</v>
      </c>
      <c r="G12" s="32">
        <f>IF(DAY(JanDom1)=1,IF(AND(YEAR(JanDom1+27)=AnoCalendário,MONTH(JanDom1+27)=1),JanDom1+27,""),IF(AND(YEAR(JanDom1+34)=AnoCalendário,MONTH(JanDom1+34)=1),JanDom1+34,""))</f>
        <v>44589</v>
      </c>
      <c r="H12" s="32">
        <f>IF(DAY(JanDom1)=1,IF(AND(YEAR(JanDom1+28)=AnoCalendário,MONTH(JanDom1+28)=1),JanDom1+28,""),IF(AND(YEAR(JanDom1+35)=AnoCalendário,MONTH(JanDom1+35)=1),JanDom1+35,""))</f>
        <v>44590</v>
      </c>
      <c r="I12" s="28"/>
      <c r="J12" s="32">
        <f>IF(DAY(FevDom1)=1,IF(AND(YEAR(FevDom1+22)=AnoCalendário,MONTH(FevDom1+22)=2),FevDom1+22,""),IF(AND(YEAR(FevDom1+29)=AnoCalendário,MONTH(FevDom1+29)=2),FevDom1+29,""))</f>
        <v>44619</v>
      </c>
      <c r="K12" s="32">
        <f>IF(DAY(FevDom1)=1,IF(AND(YEAR(FevDom1+23)=AnoCalendário,MONTH(FevDom1+23)=2),FevDom1+23,""),IF(AND(YEAR(FevDom1+30)=AnoCalendário,MONTH(FevDom1+30)=2),FevDom1+30,""))</f>
        <v>44620</v>
      </c>
      <c r="L12" s="32" t="str">
        <f>IF(DAY(FevDom1)=1,IF(AND(YEAR(FevDom1+24)=AnoCalendário,MONTH(FevDom1+24)=2),FevDom1+24,""),IF(AND(YEAR(FevDom1+31)=AnoCalendário,MONTH(FevDom1+31)=2),FevDom1+31,""))</f>
        <v/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44647</v>
      </c>
      <c r="S12" s="32">
        <f>IF(DAY(MarDom1)=1,IF(AND(YEAR(MarDom1+23)=AnoCalendário,MONTH(MarDom1+23)=3),MarDom1+23,""),IF(AND(YEAR(MarDom1+30)=AnoCalendário,MONTH(MarDom1+30)=3),MarDom1+30,""))</f>
        <v>44648</v>
      </c>
      <c r="T12" s="32">
        <f>IF(DAY(MarDom1)=1,IF(AND(YEAR(MarDom1+24)=AnoCalendário,MONTH(MarDom1+24)=3),MarDom1+24,""),IF(AND(YEAR(MarDom1+31)=AnoCalendário,MONTH(MarDom1+31)=3),MarDom1+31,""))</f>
        <v>44649</v>
      </c>
      <c r="U12" s="32">
        <f>IF(DAY(MarDom1)=1,IF(AND(YEAR(MarDom1+25)=AnoCalendário,MONTH(MarDom1+25)=3),MarDom1+25,""),IF(AND(YEAR(MarDom1+32)=AnoCalendário,MONTH(MarDom1+32)=3),MarDom1+32,""))</f>
        <v>44650</v>
      </c>
      <c r="V12" s="32">
        <f>IF(DAY(MarDom1)=1,IF(AND(YEAR(MarDom1+26)=AnoCalendário,MONTH(MarDom1+26)=3),MarDom1+26,""),IF(AND(YEAR(MarDom1+33)=AnoCalendário,MONTH(MarDom1+33)=3),MarDom1+33,""))</f>
        <v>44651</v>
      </c>
      <c r="W12" s="32" t="str">
        <f>IF(DAY(MarDom1)=1,IF(AND(YEAR(MarDom1+27)=AnoCalendário,MONTH(MarDom1+27)=3),MarDom1+27,""),IF(AND(YEAR(MarDom1+34)=AnoCalendário,MONTH(MarDom1+34)=3),MarDom1+34,""))</f>
        <v/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>
        <f>IF(DAY(JanDom1)=1,IF(AND(YEAR(JanDom1+29)=AnoCalendário,MONTH(JanDom1+29)=1),JanDom1+29,""),IF(AND(YEAR(JanDom1+36)=AnoCalendário,MONTH(JanDom1+36)=1),JanDom1+36,""))</f>
        <v>44591</v>
      </c>
      <c r="C13" s="32">
        <f>IF(DAY(JanDom1)=1,IF(AND(YEAR(JanDom1+30)=AnoCalendário,MONTH(JanDom1+30)=1),JanDom1+30,""),IF(AND(YEAR(JanDom1+37)=AnoCalendário,MONTH(JanDom1+37)=1),JanDom1+37,""))</f>
        <v>44592</v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 t="str">
        <f>IF(DAY(AbrDom1)=1,"",IF(AND(YEAR(AbrDom1+5)=AnoCalendário,MONTH(AbrDom1+5)=4),AbrDom1+5,""))</f>
        <v/>
      </c>
      <c r="G17" s="32">
        <f>IF(DAY(AbrDom1)=1,"",IF(AND(YEAR(AbrDom1+6)=AnoCalendário,MONTH(AbrDom1+6)=4),AbrDom1+6,""))</f>
        <v>44652</v>
      </c>
      <c r="H17" s="34">
        <f>IF(DAY(AbrDom1)=1,IF(AND(YEAR(AbrDom1)=AnoCalendário,MONTH(AbrDom1)=4),AbrDom1,""),IF(AND(YEAR(AbrDom1+7)=AnoCalendário,MONTH(AbrDom1+7)=4),AbrDom1+7,""))</f>
        <v>44653</v>
      </c>
      <c r="I17" s="28"/>
      <c r="J17" s="33">
        <f>IF(DAY(MaiDom1)=1,"",IF(AND(YEAR(MaiDom1+1)=AnoCalendário,MONTH(MaiDom1+1)=5),MaiDom1+1,""))</f>
        <v>44682</v>
      </c>
      <c r="K17" s="32">
        <f>IF(DAY(MaiDom1)=1,"",IF(AND(YEAR(MaiDom1+2)=AnoCalendário,MONTH(MaiDom1+2)=5),MaiDom1+2,""))</f>
        <v>44683</v>
      </c>
      <c r="L17" s="32">
        <f>IF(DAY(MaiDom1)=1,"",IF(AND(YEAR(MaiDom1+3)=AnoCalendário,MONTH(MaiDom1+3)=5),MaiDom1+3,""))</f>
        <v>44684</v>
      </c>
      <c r="M17" s="32">
        <f>IF(DAY(MaiDom1)=1,"",IF(AND(YEAR(MaiDom1+4)=AnoCalendário,MONTH(MaiDom1+4)=5),MaiDom1+4,""))</f>
        <v>44685</v>
      </c>
      <c r="N17" s="32">
        <f>IF(DAY(MaiDom1)=1,"",IF(AND(YEAR(MaiDom1+5)=AnoCalendário,MONTH(MaiDom1+5)=5),MaiDom1+5,""))</f>
        <v>44686</v>
      </c>
      <c r="O17" s="32">
        <f>IF(DAY(MaiDom1)=1,"",IF(AND(YEAR(MaiDom1+6)=AnoCalendário,MONTH(MaiDom1+6)=5),MaiDom1+6,""))</f>
        <v>44687</v>
      </c>
      <c r="P17" s="34">
        <f>IF(DAY(MaiDom1)=1,IF(AND(YEAR(MaiDom1)=AnoCalendário,MONTH(MaiDom1)=5),MaiDom1,""),IF(AND(YEAR(MaiDom1+7)=AnoCalendário,MONTH(MaiDom1+7)=5),MaiDom1+7,""))</f>
        <v>44688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>
        <f>IF(DAY(JunDom1)=1,"",IF(AND(YEAR(JunDom1+4)=AnoCalendário,MONTH(JunDom1+4)=6),JunDom1+4,""))</f>
        <v>44713</v>
      </c>
      <c r="V17" s="32">
        <f>IF(DAY(JunDom1)=1,"",IF(AND(YEAR(JunDom1+5)=AnoCalendário,MONTH(JunDom1+5)=6),JunDom1+5,""))</f>
        <v>44714</v>
      </c>
      <c r="W17" s="32">
        <f>IF(DAY(JunDom1)=1,"",IF(AND(YEAR(JunDom1+6)=AnoCalendário,MONTH(JunDom1+6)=6),JunDom1+6,""))</f>
        <v>44715</v>
      </c>
      <c r="X17" s="34">
        <f>IF(DAY(JunDom1)=1,IF(AND(YEAR(JunDom1)=AnoCalendário,MONTH(JunDom1)=6),JunDom1,""),IF(AND(YEAR(JunDom1+7)=AnoCalendário,MONTH(JunDom1+7)=6),JunDom1+7,""))</f>
        <v>44716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44654</v>
      </c>
      <c r="C18" s="32">
        <f>IF(DAY(AbrDom1)=1,IF(AND(YEAR(AbrDom1+2)=AnoCalendário,MONTH(AbrDom1+2)=4),AbrDom1+2,""),IF(AND(YEAR(AbrDom1+9)=AnoCalendário,MONTH(AbrDom1+9)=4),AbrDom1+9,""))</f>
        <v>44655</v>
      </c>
      <c r="D18" s="32">
        <f>IF(DAY(AbrDom1)=1,IF(AND(YEAR(AbrDom1+3)=AnoCalendário,MONTH(AbrDom1+3)=4),AbrDom1+3,""),IF(AND(YEAR(AbrDom1+10)=AnoCalendário,MONTH(AbrDom1+10)=4),AbrDom1+10,""))</f>
        <v>44656</v>
      </c>
      <c r="E18" s="32">
        <f>IF(DAY(AbrDom1)=1,IF(AND(YEAR(AbrDom1+4)=AnoCalendário,MONTH(AbrDom1+4)=4),AbrDom1+4,""),IF(AND(YEAR(AbrDom1+11)=AnoCalendário,MONTH(AbrDom1+11)=4),AbrDom1+11,""))</f>
        <v>44657</v>
      </c>
      <c r="F18" s="32">
        <f>IF(DAY(AbrDom1)=1,IF(AND(YEAR(AbrDom1+5)=AnoCalendário,MONTH(AbrDom1+5)=4),AbrDom1+5,""),IF(AND(YEAR(AbrDom1+12)=AnoCalendário,MONTH(AbrDom1+12)=4),AbrDom1+12,""))</f>
        <v>44658</v>
      </c>
      <c r="G18" s="32">
        <f>IF(DAY(AbrDom1)=1,IF(AND(YEAR(AbrDom1+6)=AnoCalendário,MONTH(AbrDom1+6)=4),AbrDom1+6,""),IF(AND(YEAR(AbrDom1+13)=AnoCalendário,MONTH(AbrDom1+13)=4),AbrDom1+13,""))</f>
        <v>44659</v>
      </c>
      <c r="H18" s="34">
        <f>IF(DAY(AbrDom1)=1,IF(AND(YEAR(AbrDom1+7)=AnoCalendário,MONTH(AbrDom1+7)=4),AbrDom1+7,""),IF(AND(YEAR(AbrDom1+14)=AnoCalendário,MONTH(AbrDom1+14)=4),AbrDom1+14,""))</f>
        <v>44660</v>
      </c>
      <c r="I18" s="28"/>
      <c r="J18" s="33">
        <f>IF(DAY(MaiDom1)=1,IF(AND(YEAR(MaiDom1+1)=AnoCalendário,MONTH(MaiDom1+1)=5),MaiDom1+1,""),IF(AND(YEAR(MaiDom1+8)=AnoCalendário,MONTH(MaiDom1+8)=5),MaiDom1+8,""))</f>
        <v>44689</v>
      </c>
      <c r="K18" s="32">
        <f>IF(DAY(MaiDom1)=1,IF(AND(YEAR(MaiDom1+2)=AnoCalendário,MONTH(MaiDom1+2)=5),MaiDom1+2,""),IF(AND(YEAR(MaiDom1+9)=AnoCalendário,MONTH(MaiDom1+9)=5),MaiDom1+9,""))</f>
        <v>44690</v>
      </c>
      <c r="L18" s="32">
        <f>IF(DAY(MaiDom1)=1,IF(AND(YEAR(MaiDom1+3)=AnoCalendário,MONTH(MaiDom1+3)=5),MaiDom1+3,""),IF(AND(YEAR(MaiDom1+10)=AnoCalendário,MONTH(MaiDom1+10)=5),MaiDom1+10,""))</f>
        <v>44691</v>
      </c>
      <c r="M18" s="32">
        <f>IF(DAY(MaiDom1)=1,IF(AND(YEAR(MaiDom1+4)=AnoCalendário,MONTH(MaiDom1+4)=5),MaiDom1+4,""),IF(AND(YEAR(MaiDom1+11)=AnoCalendário,MONTH(MaiDom1+11)=5),MaiDom1+11,""))</f>
        <v>44692</v>
      </c>
      <c r="N18" s="32">
        <f>IF(DAY(MaiDom1)=1,IF(AND(YEAR(MaiDom1+5)=AnoCalendário,MONTH(MaiDom1+5)=5),MaiDom1+5,""),IF(AND(YEAR(MaiDom1+12)=AnoCalendário,MONTH(MaiDom1+12)=5),MaiDom1+12,""))</f>
        <v>44693</v>
      </c>
      <c r="O18" s="32">
        <f>IF(DAY(MaiDom1)=1,IF(AND(YEAR(MaiDom1+6)=AnoCalendário,MONTH(MaiDom1+6)=5),MaiDom1+6,""),IF(AND(YEAR(MaiDom1+13)=AnoCalendário,MONTH(MaiDom1+13)=5),MaiDom1+13,""))</f>
        <v>44694</v>
      </c>
      <c r="P18" s="34">
        <f>IF(DAY(MaiDom1)=1,IF(AND(YEAR(MaiDom1+7)=AnoCalendário,MONTH(MaiDom1+7)=5),MaiDom1+7,""),IF(AND(YEAR(MaiDom1+14)=AnoCalendário,MONTH(MaiDom1+14)=5),MaiDom1+14,""))</f>
        <v>44695</v>
      </c>
      <c r="Q18" s="28"/>
      <c r="R18" s="33">
        <f>IF(DAY(JunDom1)=1,IF(AND(YEAR(JunDom1+1)=AnoCalendário,MONTH(JunDom1+1)=6),JunDom1+1,""),IF(AND(YEAR(JunDom1+8)=AnoCalendário,MONTH(JunDom1+8)=6),JunDom1+8,""))</f>
        <v>44717</v>
      </c>
      <c r="S18" s="32">
        <f>IF(DAY(JunDom1)=1,IF(AND(YEAR(JunDom1+2)=AnoCalendário,MONTH(JunDom1+2)=6),JunDom1+2,""),IF(AND(YEAR(JunDom1+9)=AnoCalendário,MONTH(JunDom1+9)=6),JunDom1+9,""))</f>
        <v>44718</v>
      </c>
      <c r="T18" s="32">
        <f>IF(DAY(JunDom1)=1,IF(AND(YEAR(JunDom1+3)=AnoCalendário,MONTH(JunDom1+3)=6),JunDom1+3,""),IF(AND(YEAR(JunDom1+10)=AnoCalendário,MONTH(JunDom1+10)=6),JunDom1+10,""))</f>
        <v>44719</v>
      </c>
      <c r="U18" s="32">
        <f>IF(DAY(JunDom1)=1,IF(AND(YEAR(JunDom1+4)=AnoCalendário,MONTH(JunDom1+4)=6),JunDom1+4,""),IF(AND(YEAR(JunDom1+11)=AnoCalendário,MONTH(JunDom1+11)=6),JunDom1+11,""))</f>
        <v>44720</v>
      </c>
      <c r="V18" s="32">
        <f>IF(DAY(JunDom1)=1,IF(AND(YEAR(JunDom1+5)=AnoCalendário,MONTH(JunDom1+5)=6),JunDom1+5,""),IF(AND(YEAR(JunDom1+12)=AnoCalendário,MONTH(JunDom1+12)=6),JunDom1+12,""))</f>
        <v>44721</v>
      </c>
      <c r="W18" s="32">
        <f>IF(DAY(JunDom1)=1,IF(AND(YEAR(JunDom1+6)=AnoCalendário,MONTH(JunDom1+6)=6),JunDom1+6,""),IF(AND(YEAR(JunDom1+13)=AnoCalendário,MONTH(JunDom1+13)=6),JunDom1+13,""))</f>
        <v>44722</v>
      </c>
      <c r="X18" s="34">
        <f>IF(DAY(JunDom1)=1,IF(AND(YEAR(JunDom1+7)=AnoCalendário,MONTH(JunDom1+7)=6),JunDom1+7,""),IF(AND(YEAR(JunDom1+14)=AnoCalendário,MONTH(JunDom1+14)=6),JunDom1+14,""))</f>
        <v>44723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44661</v>
      </c>
      <c r="C19" s="32">
        <f>IF(DAY(AbrDom1)=1,IF(AND(YEAR(AbrDom1+9)=AnoCalendário,MONTH(AbrDom1+9)=4),AbrDom1+9,""),IF(AND(YEAR(AbrDom1+16)=AnoCalendário,MONTH(AbrDom1+16)=4),AbrDom1+16,""))</f>
        <v>44662</v>
      </c>
      <c r="D19" s="32">
        <f>IF(DAY(AbrDom1)=1,IF(AND(YEAR(AbrDom1+10)=AnoCalendário,MONTH(AbrDom1+10)=4),AbrDom1+10,""),IF(AND(YEAR(AbrDom1+17)=AnoCalendário,MONTH(AbrDom1+17)=4),AbrDom1+17,""))</f>
        <v>44663</v>
      </c>
      <c r="E19" s="32">
        <f>IF(DAY(AbrDom1)=1,IF(AND(YEAR(AbrDom1+11)=AnoCalendário,MONTH(AbrDom1+11)=4),AbrDom1+11,""),IF(AND(YEAR(AbrDom1+18)=AnoCalendário,MONTH(AbrDom1+18)=4),AbrDom1+18,""))</f>
        <v>44664</v>
      </c>
      <c r="F19" s="32">
        <f>IF(DAY(AbrDom1)=1,IF(AND(YEAR(AbrDom1+12)=AnoCalendário,MONTH(AbrDom1+12)=4),AbrDom1+12,""),IF(AND(YEAR(AbrDom1+19)=AnoCalendário,MONTH(AbrDom1+19)=4),AbrDom1+19,""))</f>
        <v>44665</v>
      </c>
      <c r="G19" s="32">
        <f>IF(DAY(AbrDom1)=1,IF(AND(YEAR(AbrDom1+13)=AnoCalendário,MONTH(AbrDom1+13)=4),AbrDom1+13,""),IF(AND(YEAR(AbrDom1+20)=AnoCalendário,MONTH(AbrDom1+20)=4),AbrDom1+20,""))</f>
        <v>44666</v>
      </c>
      <c r="H19" s="34">
        <f>IF(DAY(AbrDom1)=1,IF(AND(YEAR(AbrDom1+14)=AnoCalendário,MONTH(AbrDom1+14)=4),AbrDom1+14,""),IF(AND(YEAR(AbrDom1+21)=AnoCalendário,MONTH(AbrDom1+21)=4),AbrDom1+21,""))</f>
        <v>44667</v>
      </c>
      <c r="I19" s="28"/>
      <c r="J19" s="33">
        <f>IF(DAY(MaiDom1)=1,IF(AND(YEAR(MaiDom1+8)=AnoCalendário,MONTH(MaiDom1+8)=5),MaiDom1+8,""),IF(AND(YEAR(MaiDom1+15)=AnoCalendário,MONTH(MaiDom1+15)=5),MaiDom1+15,""))</f>
        <v>44696</v>
      </c>
      <c r="K19" s="32">
        <f>IF(DAY(MaiDom1)=1,IF(AND(YEAR(MaiDom1+9)=AnoCalendário,MONTH(MaiDom1+9)=5),MaiDom1+9,""),IF(AND(YEAR(MaiDom1+16)=AnoCalendário,MONTH(MaiDom1+16)=5),MaiDom1+16,""))</f>
        <v>44697</v>
      </c>
      <c r="L19" s="32">
        <f>IF(DAY(MaiDom1)=1,IF(AND(YEAR(MaiDom1+10)=AnoCalendário,MONTH(MaiDom1+10)=5),MaiDom1+10,""),IF(AND(YEAR(MaiDom1+17)=AnoCalendário,MONTH(MaiDom1+17)=5),MaiDom1+17,""))</f>
        <v>44698</v>
      </c>
      <c r="M19" s="32">
        <f>IF(DAY(MaiDom1)=1,IF(AND(YEAR(MaiDom1+11)=AnoCalendário,MONTH(MaiDom1+11)=5),MaiDom1+11,""),IF(AND(YEAR(MaiDom1+18)=AnoCalendário,MONTH(MaiDom1+18)=5),MaiDom1+18,""))</f>
        <v>44699</v>
      </c>
      <c r="N19" s="32">
        <f>IF(DAY(MaiDom1)=1,IF(AND(YEAR(MaiDom1+12)=AnoCalendário,MONTH(MaiDom1+12)=5),MaiDom1+12,""),IF(AND(YEAR(MaiDom1+19)=AnoCalendário,MONTH(MaiDom1+19)=5),MaiDom1+19,""))</f>
        <v>44700</v>
      </c>
      <c r="O19" s="32">
        <f>IF(DAY(MaiDom1)=1,IF(AND(YEAR(MaiDom1+13)=AnoCalendário,MONTH(MaiDom1+13)=5),MaiDom1+13,""),IF(AND(YEAR(MaiDom1+20)=AnoCalendário,MONTH(MaiDom1+20)=5),MaiDom1+20,""))</f>
        <v>44701</v>
      </c>
      <c r="P19" s="34">
        <f>IF(DAY(MaiDom1)=1,IF(AND(YEAR(MaiDom1+14)=AnoCalendário,MONTH(MaiDom1+14)=5),MaiDom1+14,""),IF(AND(YEAR(MaiDom1+21)=AnoCalendário,MONTH(MaiDom1+21)=5),MaiDom1+21,""))</f>
        <v>44702</v>
      </c>
      <c r="Q19" s="28"/>
      <c r="R19" s="33">
        <f>IF(DAY(JunDom1)=1,IF(AND(YEAR(JunDom1+8)=AnoCalendário,MONTH(JunDom1+8)=6),JunDom1+8,""),IF(AND(YEAR(JunDom1+15)=AnoCalendário,MONTH(JunDom1+15)=6),JunDom1+15,""))</f>
        <v>44724</v>
      </c>
      <c r="S19" s="32">
        <f>IF(DAY(JunDom1)=1,IF(AND(YEAR(JunDom1+9)=AnoCalendário,MONTH(JunDom1+9)=6),JunDom1+9,""),IF(AND(YEAR(JunDom1+16)=AnoCalendário,MONTH(JunDom1+16)=6),JunDom1+16,""))</f>
        <v>44725</v>
      </c>
      <c r="T19" s="32">
        <f>IF(DAY(JunDom1)=1,IF(AND(YEAR(JunDom1+10)=AnoCalendário,MONTH(JunDom1+10)=6),JunDom1+10,""),IF(AND(YEAR(JunDom1+17)=AnoCalendário,MONTH(JunDom1+17)=6),JunDom1+17,""))</f>
        <v>44726</v>
      </c>
      <c r="U19" s="32">
        <f>IF(DAY(JunDom1)=1,IF(AND(YEAR(JunDom1+11)=AnoCalendário,MONTH(JunDom1+11)=6),JunDom1+11,""),IF(AND(YEAR(JunDom1+18)=AnoCalendário,MONTH(JunDom1+18)=6),JunDom1+18,""))</f>
        <v>44727</v>
      </c>
      <c r="V19" s="32">
        <f>IF(DAY(JunDom1)=1,IF(AND(YEAR(JunDom1+12)=AnoCalendário,MONTH(JunDom1+12)=6),JunDom1+12,""),IF(AND(YEAR(JunDom1+19)=AnoCalendário,MONTH(JunDom1+19)=6),JunDom1+19,""))</f>
        <v>44728</v>
      </c>
      <c r="W19" s="32">
        <f>IF(DAY(JunDom1)=1,IF(AND(YEAR(JunDom1+13)=AnoCalendário,MONTH(JunDom1+13)=6),JunDom1+13,""),IF(AND(YEAR(JunDom1+20)=AnoCalendário,MONTH(JunDom1+20)=6),JunDom1+20,""))</f>
        <v>44729</v>
      </c>
      <c r="X19" s="34">
        <f>IF(DAY(JunDom1)=1,IF(AND(YEAR(JunDom1+14)=AnoCalendário,MONTH(JunDom1+14)=6),JunDom1+14,""),IF(AND(YEAR(JunDom1+21)=AnoCalendário,MONTH(JunDom1+21)=6),JunDom1+21,""))</f>
        <v>44730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44668</v>
      </c>
      <c r="C20" s="32">
        <f>IF(DAY(AbrDom1)=1,IF(AND(YEAR(AbrDom1+16)=AnoCalendário,MONTH(AbrDom1+16)=4),AbrDom1+16,""),IF(AND(YEAR(AbrDom1+23)=AnoCalendário,MONTH(AbrDom1+23)=4),AbrDom1+23,""))</f>
        <v>44669</v>
      </c>
      <c r="D20" s="32">
        <f>IF(DAY(AbrDom1)=1,IF(AND(YEAR(AbrDom1+17)=AnoCalendário,MONTH(AbrDom1+17)=4),AbrDom1+17,""),IF(AND(YEAR(AbrDom1+24)=AnoCalendário,MONTH(AbrDom1+24)=4),AbrDom1+24,""))</f>
        <v>44670</v>
      </c>
      <c r="E20" s="32">
        <f>IF(DAY(AbrDom1)=1,IF(AND(YEAR(AbrDom1+18)=AnoCalendário,MONTH(AbrDom1+18)=4),AbrDom1+18,""),IF(AND(YEAR(AbrDom1+25)=AnoCalendário,MONTH(AbrDom1+25)=4),AbrDom1+25,""))</f>
        <v>44671</v>
      </c>
      <c r="F20" s="32">
        <f>IF(DAY(AbrDom1)=1,IF(AND(YEAR(AbrDom1+19)=AnoCalendário,MONTH(AbrDom1+19)=4),AbrDom1+19,""),IF(AND(YEAR(AbrDom1+26)=AnoCalendário,MONTH(AbrDom1+26)=4),AbrDom1+26,""))</f>
        <v>44672</v>
      </c>
      <c r="G20" s="32">
        <f>IF(DAY(AbrDom1)=1,IF(AND(YEAR(AbrDom1+20)=AnoCalendário,MONTH(AbrDom1+20)=4),AbrDom1+20,""),IF(AND(YEAR(AbrDom1+27)=AnoCalendário,MONTH(AbrDom1+27)=4),AbrDom1+27,""))</f>
        <v>44673</v>
      </c>
      <c r="H20" s="34">
        <f>IF(DAY(AbrDom1)=1,IF(AND(YEAR(AbrDom1+21)=AnoCalendário,MONTH(AbrDom1+21)=4),AbrDom1+21,""),IF(AND(YEAR(AbrDom1+28)=AnoCalendário,MONTH(AbrDom1+28)=4),AbrDom1+28,""))</f>
        <v>44674</v>
      </c>
      <c r="I20" s="28"/>
      <c r="J20" s="33">
        <f>IF(DAY(MaiDom1)=1,IF(AND(YEAR(MaiDom1+15)=AnoCalendário,MONTH(MaiDom1+15)=5),MaiDom1+15,""),IF(AND(YEAR(MaiDom1+22)=AnoCalendário,MONTH(MaiDom1+22)=5),MaiDom1+22,""))</f>
        <v>44703</v>
      </c>
      <c r="K20" s="32">
        <f>IF(DAY(MaiDom1)=1,IF(AND(YEAR(MaiDom1+16)=AnoCalendário,MONTH(MaiDom1+16)=5),MaiDom1+16,""),IF(AND(YEAR(MaiDom1+23)=AnoCalendário,MONTH(MaiDom1+23)=5),MaiDom1+23,""))</f>
        <v>44704</v>
      </c>
      <c r="L20" s="32">
        <f>IF(DAY(MaiDom1)=1,IF(AND(YEAR(MaiDom1+17)=AnoCalendário,MONTH(MaiDom1+17)=5),MaiDom1+17,""),IF(AND(YEAR(MaiDom1+24)=AnoCalendário,MONTH(MaiDom1+24)=5),MaiDom1+24,""))</f>
        <v>44705</v>
      </c>
      <c r="M20" s="32">
        <f>IF(DAY(MaiDom1)=1,IF(AND(YEAR(MaiDom1+18)=AnoCalendário,MONTH(MaiDom1+18)=5),MaiDom1+18,""),IF(AND(YEAR(MaiDom1+25)=AnoCalendário,MONTH(MaiDom1+25)=5),MaiDom1+25,""))</f>
        <v>44706</v>
      </c>
      <c r="N20" s="32">
        <f>IF(DAY(MaiDom1)=1,IF(AND(YEAR(MaiDom1+19)=AnoCalendário,MONTH(MaiDom1+19)=5),MaiDom1+19,""),IF(AND(YEAR(MaiDom1+26)=AnoCalendário,MONTH(MaiDom1+26)=5),MaiDom1+26,""))</f>
        <v>44707</v>
      </c>
      <c r="O20" s="32">
        <f>IF(DAY(MaiDom1)=1,IF(AND(YEAR(MaiDom1+20)=AnoCalendário,MONTH(MaiDom1+20)=5),MaiDom1+20,""),IF(AND(YEAR(MaiDom1+27)=AnoCalendário,MONTH(MaiDom1+27)=5),MaiDom1+27,""))</f>
        <v>44708</v>
      </c>
      <c r="P20" s="34">
        <f>IF(DAY(MaiDom1)=1,IF(AND(YEAR(MaiDom1+21)=AnoCalendário,MONTH(MaiDom1+21)=5),MaiDom1+21,""),IF(AND(YEAR(MaiDom1+28)=AnoCalendário,MONTH(MaiDom1+28)=5),MaiDom1+28,""))</f>
        <v>44709</v>
      </c>
      <c r="Q20" s="28"/>
      <c r="R20" s="33">
        <f>IF(DAY(JunDom1)=1,IF(AND(YEAR(JunDom1+15)=AnoCalendário,MONTH(JunDom1+15)=6),JunDom1+15,""),IF(AND(YEAR(JunDom1+22)=AnoCalendário,MONTH(JunDom1+22)=6),JunDom1+22,""))</f>
        <v>44731</v>
      </c>
      <c r="S20" s="32">
        <f>IF(DAY(JunDom1)=1,IF(AND(YEAR(JunDom1+16)=AnoCalendário,MONTH(JunDom1+16)=6),JunDom1+16,""),IF(AND(YEAR(JunDom1+23)=AnoCalendário,MONTH(JunDom1+23)=6),JunDom1+23,""))</f>
        <v>44732</v>
      </c>
      <c r="T20" s="32">
        <f>IF(DAY(JunDom1)=1,IF(AND(YEAR(JunDom1+17)=AnoCalendário,MONTH(JunDom1+17)=6),JunDom1+17,""),IF(AND(YEAR(JunDom1+24)=AnoCalendário,MONTH(JunDom1+24)=6),JunDom1+24,""))</f>
        <v>44733</v>
      </c>
      <c r="U20" s="32">
        <f>IF(DAY(JunDom1)=1,IF(AND(YEAR(JunDom1+18)=AnoCalendário,MONTH(JunDom1+18)=6),JunDom1+18,""),IF(AND(YEAR(JunDom1+25)=AnoCalendário,MONTH(JunDom1+25)=6),JunDom1+25,""))</f>
        <v>44734</v>
      </c>
      <c r="V20" s="32">
        <f>IF(DAY(JunDom1)=1,IF(AND(YEAR(JunDom1+19)=AnoCalendário,MONTH(JunDom1+19)=6),JunDom1+19,""),IF(AND(YEAR(JunDom1+26)=AnoCalendário,MONTH(JunDom1+26)=6),JunDom1+26,""))</f>
        <v>44735</v>
      </c>
      <c r="W20" s="32">
        <f>IF(DAY(JunDom1)=1,IF(AND(YEAR(JunDom1+20)=AnoCalendário,MONTH(JunDom1+20)=6),JunDom1+20,""),IF(AND(YEAR(JunDom1+27)=AnoCalendário,MONTH(JunDom1+27)=6),JunDom1+27,""))</f>
        <v>44736</v>
      </c>
      <c r="X20" s="34">
        <f>IF(DAY(JunDom1)=1,IF(AND(YEAR(JunDom1+21)=AnoCalendário,MONTH(JunDom1+21)=6),JunDom1+21,""),IF(AND(YEAR(JunDom1+28)=AnoCalendário,MONTH(JunDom1+28)=6),JunDom1+28,""))</f>
        <v>44737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44675</v>
      </c>
      <c r="C21" s="32">
        <f>IF(DAY(AbrDom1)=1,IF(AND(YEAR(AbrDom1+23)=AnoCalendário,MONTH(AbrDom1+23)=4),AbrDom1+23,""),IF(AND(YEAR(AbrDom1+30)=AnoCalendário,MONTH(AbrDom1+30)=4),AbrDom1+30,""))</f>
        <v>44676</v>
      </c>
      <c r="D21" s="32">
        <f>IF(DAY(AbrDom1)=1,IF(AND(YEAR(AbrDom1+24)=AnoCalendário,MONTH(AbrDom1+24)=4),AbrDom1+24,""),IF(AND(YEAR(AbrDom1+31)=AnoCalendário,MONTH(AbrDom1+31)=4),AbrDom1+31,""))</f>
        <v>44677</v>
      </c>
      <c r="E21" s="32">
        <f>IF(DAY(AbrDom1)=1,IF(AND(YEAR(AbrDom1+25)=AnoCalendário,MONTH(AbrDom1+25)=4),AbrDom1+25,""),IF(AND(YEAR(AbrDom1+32)=AnoCalendário,MONTH(AbrDom1+32)=4),AbrDom1+32,""))</f>
        <v>44678</v>
      </c>
      <c r="F21" s="32">
        <f>IF(DAY(AbrDom1)=1,IF(AND(YEAR(AbrDom1+26)=AnoCalendário,MONTH(AbrDom1+26)=4),AbrDom1+26,""),IF(AND(YEAR(AbrDom1+33)=AnoCalendário,MONTH(AbrDom1+33)=4),AbrDom1+33,""))</f>
        <v>44679</v>
      </c>
      <c r="G21" s="32">
        <f>IF(DAY(AbrDom1)=1,IF(AND(YEAR(AbrDom1+27)=AnoCalendário,MONTH(AbrDom1+27)=4),AbrDom1+27,""),IF(AND(YEAR(AbrDom1+34)=AnoCalendário,MONTH(AbrDom1+34)=4),AbrDom1+34,""))</f>
        <v>44680</v>
      </c>
      <c r="H21" s="34">
        <f>IF(DAY(AbrDom1)=1,IF(AND(YEAR(AbrDom1+28)=AnoCalendário,MONTH(AbrDom1+28)=4),AbrDom1+28,""),IF(AND(YEAR(AbrDom1+35)=AnoCalendário,MONTH(AbrDom1+35)=4),AbrDom1+35,""))</f>
        <v>44681</v>
      </c>
      <c r="I21" s="28"/>
      <c r="J21" s="33">
        <f>IF(DAY(MaiDom1)=1,IF(AND(YEAR(MaiDom1+22)=AnoCalendário,MONTH(MaiDom1+22)=5),MaiDom1+22,""),IF(AND(YEAR(MaiDom1+29)=AnoCalendário,MONTH(MaiDom1+29)=5),MaiDom1+29,""))</f>
        <v>44710</v>
      </c>
      <c r="K21" s="32">
        <f>IF(DAY(MaiDom1)=1,IF(AND(YEAR(MaiDom1+23)=AnoCalendário,MONTH(MaiDom1+23)=5),MaiDom1+23,""),IF(AND(YEAR(MaiDom1+30)=AnoCalendário,MONTH(MaiDom1+30)=5),MaiDom1+30,""))</f>
        <v>44711</v>
      </c>
      <c r="L21" s="32">
        <f>IF(DAY(MaiDom1)=1,IF(AND(YEAR(MaiDom1+24)=AnoCalendário,MONTH(MaiDom1+24)=5),MaiDom1+24,""),IF(AND(YEAR(MaiDom1+31)=AnoCalendário,MONTH(MaiDom1+31)=5),MaiDom1+31,""))</f>
        <v>44712</v>
      </c>
      <c r="M21" s="32" t="str">
        <f>IF(DAY(MaiDom1)=1,IF(AND(YEAR(MaiDom1+25)=AnoCalendário,MONTH(MaiDom1+25)=5),MaiDom1+25,""),IF(AND(YEAR(MaiDom1+32)=AnoCalendário,MONTH(MaiDom1+32)=5),MaiDom1+32,""))</f>
        <v/>
      </c>
      <c r="N21" s="32" t="str">
        <f>IF(DAY(MaiDom1)=1,IF(AND(YEAR(MaiDom1+26)=AnoCalendário,MONTH(MaiDom1+26)=5),MaiDom1+26,""),IF(AND(YEAR(MaiDom1+33)=AnoCalendário,MONTH(MaiDom1+33)=5),MaiDom1+33,""))</f>
        <v/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44738</v>
      </c>
      <c r="S21" s="32">
        <f>IF(DAY(JunDom1)=1,IF(AND(YEAR(JunDom1+23)=AnoCalendário,MONTH(JunDom1+23)=6),JunDom1+23,""),IF(AND(YEAR(JunDom1+30)=AnoCalendário,MONTH(JunDom1+30)=6),JunDom1+30,""))</f>
        <v>44739</v>
      </c>
      <c r="T21" s="32">
        <f>IF(DAY(JunDom1)=1,IF(AND(YEAR(JunDom1+24)=AnoCalendário,MONTH(JunDom1+24)=6),JunDom1+24,""),IF(AND(YEAR(JunDom1+31)=AnoCalendário,MONTH(JunDom1+31)=6),JunDom1+31,""))</f>
        <v>44740</v>
      </c>
      <c r="U21" s="32">
        <f>IF(DAY(JunDom1)=1,IF(AND(YEAR(JunDom1+25)=AnoCalendário,MONTH(JunDom1+25)=6),JunDom1+25,""),IF(AND(YEAR(JunDom1+32)=AnoCalendário,MONTH(JunDom1+32)=6),JunDom1+32,""))</f>
        <v>44741</v>
      </c>
      <c r="V21" s="32">
        <f>IF(DAY(JunDom1)=1,IF(AND(YEAR(JunDom1+26)=AnoCalendário,MONTH(JunDom1+26)=6),JunDom1+26,""),IF(AND(YEAR(JunDom1+33)=AnoCalendário,MONTH(JunDom1+33)=6),JunDom1+33,""))</f>
        <v>44742</v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 t="str">
        <f>IF(DAY(JulDom1)=1,"",IF(AND(YEAR(JulDom1+5)=AnoCalendário,MONTH(JulDom1+5)=7),JulDom1+5,""))</f>
        <v/>
      </c>
      <c r="G26" s="32">
        <f>IF(DAY(JulDom1)=1,"",IF(AND(YEAR(JulDom1+6)=AnoCalendário,MONTH(JulDom1+6)=7),JulDom1+6,""))</f>
        <v>44743</v>
      </c>
      <c r="H26" s="34">
        <f>IF(DAY(JulDom1)=1,IF(AND(YEAR(JulDom1)=AnoCalendário,MONTH(JulDom1)=7),JulDom1,""),IF(AND(YEAR(JulDom1+7)=AnoCalendário,MONTH(JulDom1+7)=7),JulDom1+7,""))</f>
        <v>44744</v>
      </c>
      <c r="J26" s="33" t="str">
        <f>IF(DAY(AgoDom1)=1,"",IF(AND(YEAR(AgoDom1+1)=AnoCalendário,MONTH(AgoDom1+1)=8),AgoDom1+1,""))</f>
        <v/>
      </c>
      <c r="K26" s="32">
        <f>IF(DAY(AgoDom1)=1,"",IF(AND(YEAR(AgoDom1+2)=AnoCalendário,MONTH(AgoDom1+2)=8),AgoDom1+2,""))</f>
        <v>44774</v>
      </c>
      <c r="L26" s="32">
        <f>IF(DAY(AgoDom1)=1,"",IF(AND(YEAR(AgoDom1+3)=AnoCalendário,MONTH(AgoDom1+3)=8),AgoDom1+3,""))</f>
        <v>44775</v>
      </c>
      <c r="M26" s="32">
        <f>IF(DAY(AgoDom1)=1,"",IF(AND(YEAR(AgoDom1+4)=AnoCalendário,MONTH(AgoDom1+4)=8),AgoDom1+4,""))</f>
        <v>44776</v>
      </c>
      <c r="N26" s="32">
        <f>IF(DAY(AgoDom1)=1,"",IF(AND(YEAR(AgoDom1+5)=AnoCalendário,MONTH(AgoDom1+5)=8),AgoDom1+5,""))</f>
        <v>44777</v>
      </c>
      <c r="O26" s="32">
        <f>IF(DAY(AgoDom1)=1,"",IF(AND(YEAR(AgoDom1+6)=AnoCalendário,MONTH(AgoDom1+6)=8),AgoDom1+6,""))</f>
        <v>44778</v>
      </c>
      <c r="P26" s="34">
        <f>IF(DAY(AgoDom1)=1,IF(AND(YEAR(AgoDom1)=AnoCalendário,MONTH(AgoDom1)=8),AgoDom1,""),IF(AND(YEAR(AgoDom1+7)=AnoCalendário,MONTH(AgoDom1+7)=8),AgoDom1+7,""))</f>
        <v>44779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>
        <f>IF(DAY(SetDom1)=1,"",IF(AND(YEAR(SetDom1+5)=AnoCalendário,MONTH(SetDom1+5)=9),SetDom1+5,""))</f>
        <v>44805</v>
      </c>
      <c r="W26" s="32">
        <f>IF(DAY(SetDom1)=1,"",IF(AND(YEAR(SetDom1+6)=AnoCalendário,MONTH(SetDom1+6)=9),SetDom1+6,""))</f>
        <v>44806</v>
      </c>
      <c r="X26" s="34">
        <f>IF(DAY(SetDom1)=1,IF(AND(YEAR(SetDom1)=AnoCalendário,MONTH(SetDom1)=9),SetDom1,""),IF(AND(YEAR(SetDom1+7)=AnoCalendário,MONTH(SetDom1+7)=9),SetDom1+7,""))</f>
        <v>44807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44745</v>
      </c>
      <c r="C27" s="32">
        <f>IF(DAY(JulDom1)=1,IF(AND(YEAR(JulDom1+2)=AnoCalendário,MONTH(JulDom1+2)=7),JulDom1+2,""),IF(AND(YEAR(JulDom1+9)=AnoCalendário,MONTH(JulDom1+9)=7),JulDom1+9,""))</f>
        <v>44746</v>
      </c>
      <c r="D27" s="32">
        <f>IF(DAY(JulDom1)=1,IF(AND(YEAR(JulDom1+3)=AnoCalendário,MONTH(JulDom1+3)=7),JulDom1+3,""),IF(AND(YEAR(JulDom1+10)=AnoCalendário,MONTH(JulDom1+10)=7),JulDom1+10,""))</f>
        <v>44747</v>
      </c>
      <c r="E27" s="32">
        <f>IF(DAY(JulDom1)=1,IF(AND(YEAR(JulDom1+4)=AnoCalendário,MONTH(JulDom1+4)=7),JulDom1+4,""),IF(AND(YEAR(JulDom1+11)=AnoCalendário,MONTH(JulDom1+11)=7),JulDom1+11,""))</f>
        <v>44748</v>
      </c>
      <c r="F27" s="32">
        <f>IF(DAY(JulDom1)=1,IF(AND(YEAR(JulDom1+5)=AnoCalendário,MONTH(JulDom1+5)=7),JulDom1+5,""),IF(AND(YEAR(JulDom1+12)=AnoCalendário,MONTH(JulDom1+12)=7),JulDom1+12,""))</f>
        <v>44749</v>
      </c>
      <c r="G27" s="32">
        <f>IF(DAY(JulDom1)=1,IF(AND(YEAR(JulDom1+6)=AnoCalendário,MONTH(JulDom1+6)=7),JulDom1+6,""),IF(AND(YEAR(JulDom1+13)=AnoCalendário,MONTH(JulDom1+13)=7),JulDom1+13,""))</f>
        <v>44750</v>
      </c>
      <c r="H27" s="34">
        <f>IF(DAY(JulDom1)=1,IF(AND(YEAR(JulDom1+7)=AnoCalendário,MONTH(JulDom1+7)=7),JulDom1+7,""),IF(AND(YEAR(JulDom1+14)=AnoCalendário,MONTH(JulDom1+14)=7),JulDom1+14,""))</f>
        <v>44751</v>
      </c>
      <c r="J27" s="33">
        <f>IF(DAY(AgoDom1)=1,IF(AND(YEAR(AgoDom1+1)=AnoCalendário,MONTH(AgoDom1+1)=8),AgoDom1+1,""),IF(AND(YEAR(AgoDom1+8)=AnoCalendário,MONTH(AgoDom1+8)=8),AgoDom1+8,""))</f>
        <v>44780</v>
      </c>
      <c r="K27" s="32">
        <f>IF(DAY(AgoDom1)=1,IF(AND(YEAR(AgoDom1+2)=AnoCalendário,MONTH(AgoDom1+2)=8),AgoDom1+2,""),IF(AND(YEAR(AgoDom1+9)=AnoCalendário,MONTH(AgoDom1+9)=8),AgoDom1+9,""))</f>
        <v>44781</v>
      </c>
      <c r="L27" s="32">
        <f>IF(DAY(AgoDom1)=1,IF(AND(YEAR(AgoDom1+3)=AnoCalendário,MONTH(AgoDom1+3)=8),AgoDom1+3,""),IF(AND(YEAR(AgoDom1+10)=AnoCalendário,MONTH(AgoDom1+10)=8),AgoDom1+10,""))</f>
        <v>44782</v>
      </c>
      <c r="M27" s="32">
        <f>IF(DAY(AgoDom1)=1,IF(AND(YEAR(AgoDom1+4)=AnoCalendário,MONTH(AgoDom1+4)=8),AgoDom1+4,""),IF(AND(YEAR(AgoDom1+11)=AnoCalendário,MONTH(AgoDom1+11)=8),AgoDom1+11,""))</f>
        <v>44783</v>
      </c>
      <c r="N27" s="32">
        <f>IF(DAY(AgoDom1)=1,IF(AND(YEAR(AgoDom1+5)=AnoCalendário,MONTH(AgoDom1+5)=8),AgoDom1+5,""),IF(AND(YEAR(AgoDom1+12)=AnoCalendário,MONTH(AgoDom1+12)=8),AgoDom1+12,""))</f>
        <v>44784</v>
      </c>
      <c r="O27" s="32">
        <f>IF(DAY(AgoDom1)=1,IF(AND(YEAR(AgoDom1+6)=AnoCalendário,MONTH(AgoDom1+6)=8),AgoDom1+6,""),IF(AND(YEAR(AgoDom1+13)=AnoCalendário,MONTH(AgoDom1+13)=8),AgoDom1+13,""))</f>
        <v>44785</v>
      </c>
      <c r="P27" s="34">
        <f>IF(DAY(AgoDom1)=1,IF(AND(YEAR(AgoDom1+7)=AnoCalendário,MONTH(AgoDom1+7)=8),AgoDom1+7,""),IF(AND(YEAR(AgoDom1+14)=AnoCalendário,MONTH(AgoDom1+14)=8),AgoDom1+14,""))</f>
        <v>44786</v>
      </c>
      <c r="Q27" s="1"/>
      <c r="R27" s="33">
        <f>IF(DAY(SetDom1)=1,IF(AND(YEAR(SetDom1+1)=AnoCalendário,MONTH(SetDom1+1)=9),SetDom1+1,""),IF(AND(YEAR(SetDom1+8)=AnoCalendário,MONTH(SetDom1+8)=9),SetDom1+8,""))</f>
        <v>44808</v>
      </c>
      <c r="S27" s="32">
        <f>IF(DAY(SetDom1)=1,IF(AND(YEAR(SetDom1+2)=AnoCalendário,MONTH(SetDom1+2)=9),SetDom1+2,""),IF(AND(YEAR(SetDom1+9)=AnoCalendário,MONTH(SetDom1+9)=9),SetDom1+9,""))</f>
        <v>44809</v>
      </c>
      <c r="T27" s="32">
        <f>IF(DAY(SetDom1)=1,IF(AND(YEAR(SetDom1+3)=AnoCalendário,MONTH(SetDom1+3)=9),SetDom1+3,""),IF(AND(YEAR(SetDom1+10)=AnoCalendário,MONTH(SetDom1+10)=9),SetDom1+10,""))</f>
        <v>44810</v>
      </c>
      <c r="U27" s="32">
        <f>IF(DAY(SetDom1)=1,IF(AND(YEAR(SetDom1+4)=AnoCalendário,MONTH(SetDom1+4)=9),SetDom1+4,""),IF(AND(YEAR(SetDom1+11)=AnoCalendário,MONTH(SetDom1+11)=9),SetDom1+11,""))</f>
        <v>44811</v>
      </c>
      <c r="V27" s="32">
        <f>IF(DAY(SetDom1)=1,IF(AND(YEAR(SetDom1+5)=AnoCalendário,MONTH(SetDom1+5)=9),SetDom1+5,""),IF(AND(YEAR(SetDom1+12)=AnoCalendário,MONTH(SetDom1+12)=9),SetDom1+12,""))</f>
        <v>44812</v>
      </c>
      <c r="W27" s="32">
        <f>IF(DAY(SetDom1)=1,IF(AND(YEAR(SetDom1+6)=AnoCalendário,MONTH(SetDom1+6)=9),SetDom1+6,""),IF(AND(YEAR(SetDom1+13)=AnoCalendário,MONTH(SetDom1+13)=9),SetDom1+13,""))</f>
        <v>44813</v>
      </c>
      <c r="X27" s="34">
        <f>IF(DAY(SetDom1)=1,IF(AND(YEAR(SetDom1+7)=AnoCalendário,MONTH(SetDom1+7)=9),SetDom1+7,""),IF(AND(YEAR(SetDom1+14)=AnoCalendário,MONTH(SetDom1+14)=9),SetDom1+14,""))</f>
        <v>44814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44752</v>
      </c>
      <c r="C28" s="32">
        <f>IF(DAY(JulDom1)=1,IF(AND(YEAR(JulDom1+9)=AnoCalendário,MONTH(JulDom1+9)=7),JulDom1+9,""),IF(AND(YEAR(JulDom1+16)=AnoCalendário,MONTH(JulDom1+16)=7),JulDom1+16,""))</f>
        <v>44753</v>
      </c>
      <c r="D28" s="32">
        <f>IF(DAY(JulDom1)=1,IF(AND(YEAR(JulDom1+10)=AnoCalendário,MONTH(JulDom1+10)=7),JulDom1+10,""),IF(AND(YEAR(JulDom1+17)=AnoCalendário,MONTH(JulDom1+17)=7),JulDom1+17,""))</f>
        <v>44754</v>
      </c>
      <c r="E28" s="32">
        <f>IF(DAY(JulDom1)=1,IF(AND(YEAR(JulDom1+11)=AnoCalendário,MONTH(JulDom1+11)=7),JulDom1+11,""),IF(AND(YEAR(JulDom1+18)=AnoCalendário,MONTH(JulDom1+18)=7),JulDom1+18,""))</f>
        <v>44755</v>
      </c>
      <c r="F28" s="32">
        <f>IF(DAY(JulDom1)=1,IF(AND(YEAR(JulDom1+12)=AnoCalendário,MONTH(JulDom1+12)=7),JulDom1+12,""),IF(AND(YEAR(JulDom1+19)=AnoCalendário,MONTH(JulDom1+19)=7),JulDom1+19,""))</f>
        <v>44756</v>
      </c>
      <c r="G28" s="32">
        <f>IF(DAY(JulDom1)=1,IF(AND(YEAR(JulDom1+13)=AnoCalendário,MONTH(JulDom1+13)=7),JulDom1+13,""),IF(AND(YEAR(JulDom1+20)=AnoCalendário,MONTH(JulDom1+20)=7),JulDom1+20,""))</f>
        <v>44757</v>
      </c>
      <c r="H28" s="34">
        <f>IF(DAY(JulDom1)=1,IF(AND(YEAR(JulDom1+14)=AnoCalendário,MONTH(JulDom1+14)=7),JulDom1+14,""),IF(AND(YEAR(JulDom1+21)=AnoCalendário,MONTH(JulDom1+21)=7),JulDom1+21,""))</f>
        <v>44758</v>
      </c>
      <c r="J28" s="33">
        <f>IF(DAY(AgoDom1)=1,IF(AND(YEAR(AgoDom1+8)=AnoCalendário,MONTH(AgoDom1+8)=8),AgoDom1+8,""),IF(AND(YEAR(AgoDom1+15)=AnoCalendário,MONTH(AgoDom1+15)=8),AgoDom1+15,""))</f>
        <v>44787</v>
      </c>
      <c r="K28" s="32">
        <f>IF(DAY(AgoDom1)=1,IF(AND(YEAR(AgoDom1+9)=AnoCalendário,MONTH(AgoDom1+9)=8),AgoDom1+9,""),IF(AND(YEAR(AgoDom1+16)=AnoCalendário,MONTH(AgoDom1+16)=8),AgoDom1+16,""))</f>
        <v>44788</v>
      </c>
      <c r="L28" s="32">
        <f>IF(DAY(AgoDom1)=1,IF(AND(YEAR(AgoDom1+10)=AnoCalendário,MONTH(AgoDom1+10)=8),AgoDom1+10,""),IF(AND(YEAR(AgoDom1+17)=AnoCalendário,MONTH(AgoDom1+17)=8),AgoDom1+17,""))</f>
        <v>44789</v>
      </c>
      <c r="M28" s="32">
        <f>IF(DAY(AgoDom1)=1,IF(AND(YEAR(AgoDom1+11)=AnoCalendário,MONTH(AgoDom1+11)=8),AgoDom1+11,""),IF(AND(YEAR(AgoDom1+18)=AnoCalendário,MONTH(AgoDom1+18)=8),AgoDom1+18,""))</f>
        <v>44790</v>
      </c>
      <c r="N28" s="32">
        <f>IF(DAY(AgoDom1)=1,IF(AND(YEAR(AgoDom1+12)=AnoCalendário,MONTH(AgoDom1+12)=8),AgoDom1+12,""),IF(AND(YEAR(AgoDom1+19)=AnoCalendário,MONTH(AgoDom1+19)=8),AgoDom1+19,""))</f>
        <v>44791</v>
      </c>
      <c r="O28" s="32">
        <f>IF(DAY(AgoDom1)=1,IF(AND(YEAR(AgoDom1+13)=AnoCalendário,MONTH(AgoDom1+13)=8),AgoDom1+13,""),IF(AND(YEAR(AgoDom1+20)=AnoCalendário,MONTH(AgoDom1+20)=8),AgoDom1+20,""))</f>
        <v>44792</v>
      </c>
      <c r="P28" s="34">
        <f>IF(DAY(AgoDom1)=1,IF(AND(YEAR(AgoDom1+14)=AnoCalendário,MONTH(AgoDom1+14)=8),AgoDom1+14,""),IF(AND(YEAR(AgoDom1+21)=AnoCalendário,MONTH(AgoDom1+21)=8),AgoDom1+21,""))</f>
        <v>44793</v>
      </c>
      <c r="Q28" s="1"/>
      <c r="R28" s="33">
        <f>IF(DAY(SetDom1)=1,IF(AND(YEAR(SetDom1+8)=AnoCalendário,MONTH(SetDom1+8)=9),SetDom1+8,""),IF(AND(YEAR(SetDom1+15)=AnoCalendário,MONTH(SetDom1+15)=9),SetDom1+15,""))</f>
        <v>44815</v>
      </c>
      <c r="S28" s="32">
        <f>IF(DAY(SetDom1)=1,IF(AND(YEAR(SetDom1+9)=AnoCalendário,MONTH(SetDom1+9)=9),SetDom1+9,""),IF(AND(YEAR(SetDom1+16)=AnoCalendário,MONTH(SetDom1+16)=9),SetDom1+16,""))</f>
        <v>44816</v>
      </c>
      <c r="T28" s="32">
        <f>IF(DAY(SetDom1)=1,IF(AND(YEAR(SetDom1+10)=AnoCalendário,MONTH(SetDom1+10)=9),SetDom1+10,""),IF(AND(YEAR(SetDom1+17)=AnoCalendário,MONTH(SetDom1+17)=9),SetDom1+17,""))</f>
        <v>44817</v>
      </c>
      <c r="U28" s="32">
        <f>IF(DAY(SetDom1)=1,IF(AND(YEAR(SetDom1+11)=AnoCalendário,MONTH(SetDom1+11)=9),SetDom1+11,""),IF(AND(YEAR(SetDom1+18)=AnoCalendário,MONTH(SetDom1+18)=9),SetDom1+18,""))</f>
        <v>44818</v>
      </c>
      <c r="V28" s="32">
        <f>IF(DAY(SetDom1)=1,IF(AND(YEAR(SetDom1+12)=AnoCalendário,MONTH(SetDom1+12)=9),SetDom1+12,""),IF(AND(YEAR(SetDom1+19)=AnoCalendário,MONTH(SetDom1+19)=9),SetDom1+19,""))</f>
        <v>44819</v>
      </c>
      <c r="W28" s="32">
        <f>IF(DAY(SetDom1)=1,IF(AND(YEAR(SetDom1+13)=AnoCalendário,MONTH(SetDom1+13)=9),SetDom1+13,""),IF(AND(YEAR(SetDom1+20)=AnoCalendário,MONTH(SetDom1+20)=9),SetDom1+20,""))</f>
        <v>44820</v>
      </c>
      <c r="X28" s="34">
        <f>IF(DAY(SetDom1)=1,IF(AND(YEAR(SetDom1+14)=AnoCalendário,MONTH(SetDom1+14)=9),SetDom1+14,""),IF(AND(YEAR(SetDom1+21)=AnoCalendário,MONTH(SetDom1+21)=9),SetDom1+21,""))</f>
        <v>44821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44759</v>
      </c>
      <c r="C29" s="32">
        <f>IF(DAY(JulDom1)=1,IF(AND(YEAR(JulDom1+16)=AnoCalendário,MONTH(JulDom1+16)=7),JulDom1+16,""),IF(AND(YEAR(JulDom1+23)=AnoCalendário,MONTH(JulDom1+23)=7),JulDom1+23,""))</f>
        <v>44760</v>
      </c>
      <c r="D29" s="32">
        <f>IF(DAY(JulDom1)=1,IF(AND(YEAR(JulDom1+17)=AnoCalendário,MONTH(JulDom1+17)=7),JulDom1+17,""),IF(AND(YEAR(JulDom1+24)=AnoCalendário,MONTH(JulDom1+24)=7),JulDom1+24,""))</f>
        <v>44761</v>
      </c>
      <c r="E29" s="32">
        <f>IF(DAY(JulDom1)=1,IF(AND(YEAR(JulDom1+18)=AnoCalendário,MONTH(JulDom1+18)=7),JulDom1+18,""),IF(AND(YEAR(JulDom1+25)=AnoCalendário,MONTH(JulDom1+25)=7),JulDom1+25,""))</f>
        <v>44762</v>
      </c>
      <c r="F29" s="32">
        <f>IF(DAY(JulDom1)=1,IF(AND(YEAR(JulDom1+19)=AnoCalendário,MONTH(JulDom1+19)=7),JulDom1+19,""),IF(AND(YEAR(JulDom1+26)=AnoCalendário,MONTH(JulDom1+26)=7),JulDom1+26,""))</f>
        <v>44763</v>
      </c>
      <c r="G29" s="32">
        <f>IF(DAY(JulDom1)=1,IF(AND(YEAR(JulDom1+20)=AnoCalendário,MONTH(JulDom1+20)=7),JulDom1+20,""),IF(AND(YEAR(JulDom1+27)=AnoCalendário,MONTH(JulDom1+27)=7),JulDom1+27,""))</f>
        <v>44764</v>
      </c>
      <c r="H29" s="34">
        <f>IF(DAY(JulDom1)=1,IF(AND(YEAR(JulDom1+21)=AnoCalendário,MONTH(JulDom1+21)=7),JulDom1+21,""),IF(AND(YEAR(JulDom1+28)=AnoCalendário,MONTH(JulDom1+28)=7),JulDom1+28,""))</f>
        <v>44765</v>
      </c>
      <c r="J29" s="33">
        <f>IF(DAY(AgoDom1)=1,IF(AND(YEAR(AgoDom1+15)=AnoCalendário,MONTH(AgoDom1+15)=8),AgoDom1+15,""),IF(AND(YEAR(AgoDom1+22)=AnoCalendário,MONTH(AgoDom1+22)=8),AgoDom1+22,""))</f>
        <v>44794</v>
      </c>
      <c r="K29" s="32">
        <f>IF(DAY(AgoDom1)=1,IF(AND(YEAR(AgoDom1+16)=AnoCalendário,MONTH(AgoDom1+16)=8),AgoDom1+16,""),IF(AND(YEAR(AgoDom1+23)=AnoCalendário,MONTH(AgoDom1+23)=8),AgoDom1+23,""))</f>
        <v>44795</v>
      </c>
      <c r="L29" s="32">
        <f>IF(DAY(AgoDom1)=1,IF(AND(YEAR(AgoDom1+17)=AnoCalendário,MONTH(AgoDom1+17)=8),AgoDom1+17,""),IF(AND(YEAR(AgoDom1+24)=AnoCalendário,MONTH(AgoDom1+24)=8),AgoDom1+24,""))</f>
        <v>44796</v>
      </c>
      <c r="M29" s="32">
        <f>IF(DAY(AgoDom1)=1,IF(AND(YEAR(AgoDom1+18)=AnoCalendário,MONTH(AgoDom1+18)=8),AgoDom1+18,""),IF(AND(YEAR(AgoDom1+25)=AnoCalendário,MONTH(AgoDom1+25)=8),AgoDom1+25,""))</f>
        <v>44797</v>
      </c>
      <c r="N29" s="32">
        <f>IF(DAY(AgoDom1)=1,IF(AND(YEAR(AgoDom1+19)=AnoCalendário,MONTH(AgoDom1+19)=8),AgoDom1+19,""),IF(AND(YEAR(AgoDom1+26)=AnoCalendário,MONTH(AgoDom1+26)=8),AgoDom1+26,""))</f>
        <v>44798</v>
      </c>
      <c r="O29" s="32">
        <f>IF(DAY(AgoDom1)=1,IF(AND(YEAR(AgoDom1+20)=AnoCalendário,MONTH(AgoDom1+20)=8),AgoDom1+20,""),IF(AND(YEAR(AgoDom1+27)=AnoCalendário,MONTH(AgoDom1+27)=8),AgoDom1+27,""))</f>
        <v>44799</v>
      </c>
      <c r="P29" s="34">
        <f>IF(DAY(AgoDom1)=1,IF(AND(YEAR(AgoDom1+21)=AnoCalendário,MONTH(AgoDom1+21)=8),AgoDom1+21,""),IF(AND(YEAR(AgoDom1+28)=AnoCalendário,MONTH(AgoDom1+28)=8),AgoDom1+28,""))</f>
        <v>44800</v>
      </c>
      <c r="Q29" s="1"/>
      <c r="R29" s="33">
        <f>IF(DAY(SetDom1)=1,IF(AND(YEAR(SetDom1+15)=AnoCalendário,MONTH(SetDom1+15)=9),SetDom1+15,""),IF(AND(YEAR(SetDom1+22)=AnoCalendário,MONTH(SetDom1+22)=9),SetDom1+22,""))</f>
        <v>44822</v>
      </c>
      <c r="S29" s="32">
        <f>IF(DAY(SetDom1)=1,IF(AND(YEAR(SetDom1+16)=AnoCalendário,MONTH(SetDom1+16)=9),SetDom1+16,""),IF(AND(YEAR(SetDom1+23)=AnoCalendário,MONTH(SetDom1+23)=9),SetDom1+23,""))</f>
        <v>44823</v>
      </c>
      <c r="T29" s="32">
        <f>IF(DAY(SetDom1)=1,IF(AND(YEAR(SetDom1+17)=AnoCalendário,MONTH(SetDom1+17)=9),SetDom1+17,""),IF(AND(YEAR(SetDom1+24)=AnoCalendário,MONTH(SetDom1+24)=9),SetDom1+24,""))</f>
        <v>44824</v>
      </c>
      <c r="U29" s="32">
        <f>IF(DAY(SetDom1)=1,IF(AND(YEAR(SetDom1+18)=AnoCalendário,MONTH(SetDom1+18)=9),SetDom1+18,""),IF(AND(YEAR(SetDom1+25)=AnoCalendário,MONTH(SetDom1+25)=9),SetDom1+25,""))</f>
        <v>44825</v>
      </c>
      <c r="V29" s="32">
        <f>IF(DAY(SetDom1)=1,IF(AND(YEAR(SetDom1+19)=AnoCalendário,MONTH(SetDom1+19)=9),SetDom1+19,""),IF(AND(YEAR(SetDom1+26)=AnoCalendário,MONTH(SetDom1+26)=9),SetDom1+26,""))</f>
        <v>44826</v>
      </c>
      <c r="W29" s="32">
        <f>IF(DAY(SetDom1)=1,IF(AND(YEAR(SetDom1+20)=AnoCalendário,MONTH(SetDom1+20)=9),SetDom1+20,""),IF(AND(YEAR(SetDom1+27)=AnoCalendário,MONTH(SetDom1+27)=9),SetDom1+27,""))</f>
        <v>44827</v>
      </c>
      <c r="X29" s="34">
        <f>IF(DAY(SetDom1)=1,IF(AND(YEAR(SetDom1+21)=AnoCalendário,MONTH(SetDom1+21)=9),SetDom1+21,""),IF(AND(YEAR(SetDom1+28)=AnoCalendário,MONTH(SetDom1+28)=9),SetDom1+28,""))</f>
        <v>44828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44766</v>
      </c>
      <c r="C30" s="32">
        <f>IF(DAY(JulDom1)=1,IF(AND(YEAR(JulDom1+23)=AnoCalendário,MONTH(JulDom1+23)=7),JulDom1+23,""),IF(AND(YEAR(JulDom1+30)=AnoCalendário,MONTH(JulDom1+30)=7),JulDom1+30,""))</f>
        <v>44767</v>
      </c>
      <c r="D30" s="32">
        <f>IF(DAY(JulDom1)=1,IF(AND(YEAR(JulDom1+24)=AnoCalendário,MONTH(JulDom1+24)=7),JulDom1+24,""),IF(AND(YEAR(JulDom1+31)=AnoCalendário,MONTH(JulDom1+31)=7),JulDom1+31,""))</f>
        <v>44768</v>
      </c>
      <c r="E30" s="32">
        <f>IF(DAY(JulDom1)=1,IF(AND(YEAR(JulDom1+25)=AnoCalendário,MONTH(JulDom1+25)=7),JulDom1+25,""),IF(AND(YEAR(JulDom1+32)=AnoCalendário,MONTH(JulDom1+32)=7),JulDom1+32,""))</f>
        <v>44769</v>
      </c>
      <c r="F30" s="32">
        <f>IF(DAY(JulDom1)=1,IF(AND(YEAR(JulDom1+26)=AnoCalendário,MONTH(JulDom1+26)=7),JulDom1+26,""),IF(AND(YEAR(JulDom1+33)=AnoCalendário,MONTH(JulDom1+33)=7),JulDom1+33,""))</f>
        <v>44770</v>
      </c>
      <c r="G30" s="32">
        <f>IF(DAY(JulDom1)=1,IF(AND(YEAR(JulDom1+27)=AnoCalendário,MONTH(JulDom1+27)=7),JulDom1+27,""),IF(AND(YEAR(JulDom1+34)=AnoCalendário,MONTH(JulDom1+34)=7),JulDom1+34,""))</f>
        <v>44771</v>
      </c>
      <c r="H30" s="34">
        <f>IF(DAY(JulDom1)=1,IF(AND(YEAR(JulDom1+28)=AnoCalendário,MONTH(JulDom1+28)=7),JulDom1+28,""),IF(AND(YEAR(JulDom1+35)=AnoCalendário,MONTH(JulDom1+35)=7),JulDom1+35,""))</f>
        <v>44772</v>
      </c>
      <c r="J30" s="33">
        <f>IF(DAY(AgoDom1)=1,IF(AND(YEAR(AgoDom1+22)=AnoCalendário,MONTH(AgoDom1+22)=8),AgoDom1+22,""),IF(AND(YEAR(AgoDom1+29)=AnoCalendário,MONTH(AgoDom1+29)=8),AgoDom1+29,""))</f>
        <v>44801</v>
      </c>
      <c r="K30" s="32">
        <f>IF(DAY(AgoDom1)=1,IF(AND(YEAR(AgoDom1+23)=AnoCalendário,MONTH(AgoDom1+23)=8),AgoDom1+23,""),IF(AND(YEAR(AgoDom1+30)=AnoCalendário,MONTH(AgoDom1+30)=8),AgoDom1+30,""))</f>
        <v>44802</v>
      </c>
      <c r="L30" s="32">
        <f>IF(DAY(AgoDom1)=1,IF(AND(YEAR(AgoDom1+24)=AnoCalendário,MONTH(AgoDom1+24)=8),AgoDom1+24,""),IF(AND(YEAR(AgoDom1+31)=AnoCalendário,MONTH(AgoDom1+31)=8),AgoDom1+31,""))</f>
        <v>44803</v>
      </c>
      <c r="M30" s="32">
        <f>IF(DAY(AgoDom1)=1,IF(AND(YEAR(AgoDom1+25)=AnoCalendário,MONTH(AgoDom1+25)=8),AgoDom1+25,""),IF(AND(YEAR(AgoDom1+32)=AnoCalendário,MONTH(AgoDom1+32)=8),AgoDom1+32,""))</f>
        <v>44804</v>
      </c>
      <c r="N30" s="32" t="str">
        <f>IF(DAY(AgoDom1)=1,IF(AND(YEAR(AgoDom1+26)=AnoCalendário,MONTH(AgoDom1+26)=8),AgoDom1+26,""),IF(AND(YEAR(AgoDom1+33)=AnoCalendário,MONTH(AgoDom1+33)=8),AgoDom1+33,""))</f>
        <v/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44829</v>
      </c>
      <c r="S30" s="32">
        <f>IF(DAY(SetDom1)=1,IF(AND(YEAR(SetDom1+23)=AnoCalendário,MONTH(SetDom1+23)=9),SetDom1+23,""),IF(AND(YEAR(SetDom1+30)=AnoCalendário,MONTH(SetDom1+30)=9),SetDom1+30,""))</f>
        <v>44830</v>
      </c>
      <c r="T30" s="32">
        <f>IF(DAY(SetDom1)=1,IF(AND(YEAR(SetDom1+24)=AnoCalendário,MONTH(SetDom1+24)=9),SetDom1+24,""),IF(AND(YEAR(SetDom1+31)=AnoCalendário,MONTH(SetDom1+31)=9),SetDom1+31,""))</f>
        <v>44831</v>
      </c>
      <c r="U30" s="32">
        <f>IF(DAY(SetDom1)=1,IF(AND(YEAR(SetDom1+25)=AnoCalendário,MONTH(SetDom1+25)=9),SetDom1+25,""),IF(AND(YEAR(SetDom1+32)=AnoCalendário,MONTH(SetDom1+32)=9),SetDom1+32,""))</f>
        <v>44832</v>
      </c>
      <c r="V30" s="32">
        <f>IF(DAY(SetDom1)=1,IF(AND(YEAR(SetDom1+26)=AnoCalendário,MONTH(SetDom1+26)=9),SetDom1+26,""),IF(AND(YEAR(SetDom1+33)=AnoCalendário,MONTH(SetDom1+33)=9),SetDom1+33,""))</f>
        <v>44833</v>
      </c>
      <c r="W30" s="32">
        <f>IF(DAY(SetDom1)=1,IF(AND(YEAR(SetDom1+27)=AnoCalendário,MONTH(SetDom1+27)=9),SetDom1+27,""),IF(AND(YEAR(SetDom1+34)=AnoCalendário,MONTH(SetDom1+34)=9),SetDom1+34,""))</f>
        <v>44834</v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>
        <f>IF(DAY(JulDom1)=1,IF(AND(YEAR(JulDom1+29)=AnoCalendário,MONTH(JulDom1+29)=7),JulDom1+29,""),IF(AND(YEAR(JulDom1+36)=AnoCalendário,MONTH(JulDom1+36)=7),JulDom1+36,""))</f>
        <v>44773</v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 t="str">
        <f>IF(DAY(OutDom1)=1,"",IF(AND(YEAR(OutDom1+4)=AnoCalendário,MONTH(OutDom1+4)=10),OutDom1+4,""))</f>
        <v/>
      </c>
      <c r="F35" s="32" t="str">
        <f>IF(DAY(OutDom1)=1,"",IF(AND(YEAR(OutDom1+5)=AnoCalendário,MONTH(OutDom1+5)=10),OutDom1+5,""))</f>
        <v/>
      </c>
      <c r="G35" s="32" t="str">
        <f>IF(DAY(OutDom1)=1,"",IF(AND(YEAR(OutDom1+6)=AnoCalendário,MONTH(OutDom1+6)=10),OutDom1+6,""))</f>
        <v/>
      </c>
      <c r="H35" s="34">
        <f>IF(DAY(OutDom1)=1,IF(AND(YEAR(OutDom1)=AnoCalendário,MONTH(OutDom1)=10),OutDom1,""),IF(AND(YEAR(OutDom1+7)=AnoCalendário,MONTH(OutDom1+7)=10),OutDom1+7,""))</f>
        <v>44835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>
        <f>IF(DAY(NovDom1)=1,"",IF(AND(YEAR(NovDom1+3)=AnoCalendário,MONTH(NovDom1+3)=11),NovDom1+3,""))</f>
        <v>44866</v>
      </c>
      <c r="M35" s="32">
        <f>IF(DAY(NovDom1)=1,"",IF(AND(YEAR(NovDom1+4)=AnoCalendário,MONTH(NovDom1+4)=11),NovDom1+4,""))</f>
        <v>44867</v>
      </c>
      <c r="N35" s="32">
        <f>IF(DAY(NovDom1)=1,"",IF(AND(YEAR(NovDom1+5)=AnoCalendário,MONTH(NovDom1+5)=11),NovDom1+5,""))</f>
        <v>44868</v>
      </c>
      <c r="O35" s="32">
        <f>IF(DAY(NovDom1)=1,"",IF(AND(YEAR(NovDom1+6)=AnoCalendário,MONTH(NovDom1+6)=11),NovDom1+6,""))</f>
        <v>44869</v>
      </c>
      <c r="P35" s="34">
        <f>IF(DAY(NovDom1)=1,IF(AND(YEAR(NovDom1)=AnoCalendário,MONTH(NovDom1)=11),NovDom1,""),IF(AND(YEAR(NovDom1+7)=AnoCalendário,MONTH(NovDom1+7)=11),NovDom1+7,""))</f>
        <v>44870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>
        <f>IF(DAY(DezDom1)=1,"",IF(AND(YEAR(DezDom1+5)=AnoCalendário,MONTH(DezDom1+5)=12),DezDom1+5,""))</f>
        <v>44896</v>
      </c>
      <c r="W35" s="32">
        <f>IF(DAY(DezDom1)=1,"",IF(AND(YEAR(DezDom1+6)=AnoCalendário,MONTH(DezDom1+6)=12),DezDom1+6,""))</f>
        <v>44897</v>
      </c>
      <c r="X35" s="34">
        <f>IF(DAY(DezDom1)=1,IF(AND(YEAR(DezDom1)=AnoCalendário,MONTH(DezDom1)=12),DezDom1,""),IF(AND(YEAR(DezDom1+7)=AnoCalendário,MONTH(DezDom1+7)=12),DezDom1+7,""))</f>
        <v>44898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44836</v>
      </c>
      <c r="C36" s="32">
        <f>IF(DAY(OutDom1)=1,IF(AND(YEAR(OutDom1+2)=AnoCalendário,MONTH(OutDom1+2)=10),OutDom1+2,""),IF(AND(YEAR(OutDom1+9)=AnoCalendário,MONTH(OutDom1+9)=10),OutDom1+9,""))</f>
        <v>44837</v>
      </c>
      <c r="D36" s="32">
        <f>IF(DAY(OutDom1)=1,IF(AND(YEAR(OutDom1+3)=AnoCalendário,MONTH(OutDom1+3)=10),OutDom1+3,""),IF(AND(YEAR(OutDom1+10)=AnoCalendário,MONTH(OutDom1+10)=10),OutDom1+10,""))</f>
        <v>44838</v>
      </c>
      <c r="E36" s="32">
        <f>IF(DAY(OutDom1)=1,IF(AND(YEAR(OutDom1+4)=AnoCalendário,MONTH(OutDom1+4)=10),OutDom1+4,""),IF(AND(YEAR(OutDom1+11)=AnoCalendário,MONTH(OutDom1+11)=10),OutDom1+11,""))</f>
        <v>44839</v>
      </c>
      <c r="F36" s="32">
        <f>IF(DAY(OutDom1)=1,IF(AND(YEAR(OutDom1+5)=AnoCalendário,MONTH(OutDom1+5)=10),OutDom1+5,""),IF(AND(YEAR(OutDom1+12)=AnoCalendário,MONTH(OutDom1+12)=10),OutDom1+12,""))</f>
        <v>44840</v>
      </c>
      <c r="G36" s="32">
        <f>IF(DAY(OutDom1)=1,IF(AND(YEAR(OutDom1+6)=AnoCalendário,MONTH(OutDom1+6)=10),OutDom1+6,""),IF(AND(YEAR(OutDom1+13)=AnoCalendário,MONTH(OutDom1+13)=10),OutDom1+13,""))</f>
        <v>44841</v>
      </c>
      <c r="H36" s="34">
        <f>IF(DAY(OutDom1)=1,IF(AND(YEAR(OutDom1+7)=AnoCalendário,MONTH(OutDom1+7)=10),OutDom1+7,""),IF(AND(YEAR(OutDom1+14)=AnoCalendário,MONTH(OutDom1+14)=10),OutDom1+14,""))</f>
        <v>44842</v>
      </c>
      <c r="I36" s="28"/>
      <c r="J36" s="33">
        <f>IF(DAY(NovDom1)=1,IF(AND(YEAR(NovDom1+1)=AnoCalendário,MONTH(NovDom1+1)=11),NovDom1+1,""),IF(AND(YEAR(NovDom1+8)=AnoCalendário,MONTH(NovDom1+8)=11),NovDom1+8,""))</f>
        <v>44871</v>
      </c>
      <c r="K36" s="32">
        <f>IF(DAY(NovDom1)=1,IF(AND(YEAR(NovDom1+2)=AnoCalendário,MONTH(NovDom1+2)=11),NovDom1+2,""),IF(AND(YEAR(NovDom1+9)=AnoCalendário,MONTH(NovDom1+9)=11),NovDom1+9,""))</f>
        <v>44872</v>
      </c>
      <c r="L36" s="32">
        <f>IF(DAY(NovDom1)=1,IF(AND(YEAR(NovDom1+3)=AnoCalendário,MONTH(NovDom1+3)=11),NovDom1+3,""),IF(AND(YEAR(NovDom1+10)=AnoCalendário,MONTH(NovDom1+10)=11),NovDom1+10,""))</f>
        <v>44873</v>
      </c>
      <c r="M36" s="32">
        <f>IF(DAY(NovDom1)=1,IF(AND(YEAR(NovDom1+4)=AnoCalendário,MONTH(NovDom1+4)=11),NovDom1+4,""),IF(AND(YEAR(NovDom1+11)=AnoCalendário,MONTH(NovDom1+11)=11),NovDom1+11,""))</f>
        <v>44874</v>
      </c>
      <c r="N36" s="32">
        <f>IF(DAY(NovDom1)=1,IF(AND(YEAR(NovDom1+5)=AnoCalendário,MONTH(NovDom1+5)=11),NovDom1+5,""),IF(AND(YEAR(NovDom1+12)=AnoCalendário,MONTH(NovDom1+12)=11),NovDom1+12,""))</f>
        <v>44875</v>
      </c>
      <c r="O36" s="32">
        <f>IF(DAY(NovDom1)=1,IF(AND(YEAR(NovDom1+6)=AnoCalendário,MONTH(NovDom1+6)=11),NovDom1+6,""),IF(AND(YEAR(NovDom1+13)=AnoCalendário,MONTH(NovDom1+13)=11),NovDom1+13,""))</f>
        <v>44876</v>
      </c>
      <c r="P36" s="34">
        <f>IF(DAY(NovDom1)=1,IF(AND(YEAR(NovDom1+7)=AnoCalendário,MONTH(NovDom1+7)=11),NovDom1+7,""),IF(AND(YEAR(NovDom1+14)=AnoCalendário,MONTH(NovDom1+14)=11),NovDom1+14,""))</f>
        <v>44877</v>
      </c>
      <c r="R36" s="33">
        <f>IF(DAY(DezDom1)=1,IF(AND(YEAR(DezDom1+1)=AnoCalendário,MONTH(DezDom1+1)=12),DezDom1+1,""),IF(AND(YEAR(DezDom1+8)=AnoCalendário,MONTH(DezDom1+8)=12),DezDom1+8,""))</f>
        <v>44899</v>
      </c>
      <c r="S36" s="32">
        <f>IF(DAY(DezDom1)=1,IF(AND(YEAR(DezDom1+2)=AnoCalendário,MONTH(DezDom1+2)=12),DezDom1+2,""),IF(AND(YEAR(DezDom1+9)=AnoCalendário,MONTH(DezDom1+9)=12),DezDom1+9,""))</f>
        <v>44900</v>
      </c>
      <c r="T36" s="32">
        <f>IF(DAY(DezDom1)=1,IF(AND(YEAR(DezDom1+3)=AnoCalendário,MONTH(DezDom1+3)=12),DezDom1+3,""),IF(AND(YEAR(DezDom1+10)=AnoCalendário,MONTH(DezDom1+10)=12),DezDom1+10,""))</f>
        <v>44901</v>
      </c>
      <c r="U36" s="32">
        <f>IF(DAY(DezDom1)=1,IF(AND(YEAR(DezDom1+4)=AnoCalendário,MONTH(DezDom1+4)=12),DezDom1+4,""),IF(AND(YEAR(DezDom1+11)=AnoCalendário,MONTH(DezDom1+11)=12),DezDom1+11,""))</f>
        <v>44902</v>
      </c>
      <c r="V36" s="32">
        <f>IF(DAY(DezDom1)=1,IF(AND(YEAR(DezDom1+5)=AnoCalendário,MONTH(DezDom1+5)=12),DezDom1+5,""),IF(AND(YEAR(DezDom1+12)=AnoCalendário,MONTH(DezDom1+12)=12),DezDom1+12,""))</f>
        <v>44903</v>
      </c>
      <c r="W36" s="32">
        <f>IF(DAY(DezDom1)=1,IF(AND(YEAR(DezDom1+6)=AnoCalendário,MONTH(DezDom1+6)=12),DezDom1+6,""),IF(AND(YEAR(DezDom1+13)=AnoCalendário,MONTH(DezDom1+13)=12),DezDom1+13,""))</f>
        <v>44904</v>
      </c>
      <c r="X36" s="34">
        <f>IF(DAY(DezDom1)=1,IF(AND(YEAR(DezDom1+7)=AnoCalendário,MONTH(DezDom1+7)=12),DezDom1+7,""),IF(AND(YEAR(DezDom1+14)=AnoCalendário,MONTH(DezDom1+14)=12),DezDom1+14,""))</f>
        <v>44905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44843</v>
      </c>
      <c r="C37" s="32">
        <f>IF(DAY(OutDom1)=1,IF(AND(YEAR(OutDom1+9)=AnoCalendário,MONTH(OutDom1+9)=10),OutDom1+9,""),IF(AND(YEAR(OutDom1+16)=AnoCalendário,MONTH(OutDom1+16)=10),OutDom1+16,""))</f>
        <v>44844</v>
      </c>
      <c r="D37" s="32">
        <f>IF(DAY(OutDom1)=1,IF(AND(YEAR(OutDom1+10)=AnoCalendário,MONTH(OutDom1+10)=10),OutDom1+10,""),IF(AND(YEAR(OutDom1+17)=AnoCalendário,MONTH(OutDom1+17)=10),OutDom1+17,""))</f>
        <v>44845</v>
      </c>
      <c r="E37" s="32">
        <f>IF(DAY(OutDom1)=1,IF(AND(YEAR(OutDom1+11)=AnoCalendário,MONTH(OutDom1+11)=10),OutDom1+11,""),IF(AND(YEAR(OutDom1+18)=AnoCalendário,MONTH(OutDom1+18)=10),OutDom1+18,""))</f>
        <v>44846</v>
      </c>
      <c r="F37" s="32">
        <f>IF(DAY(OutDom1)=1,IF(AND(YEAR(OutDom1+12)=AnoCalendário,MONTH(OutDom1+12)=10),OutDom1+12,""),IF(AND(YEAR(OutDom1+19)=AnoCalendário,MONTH(OutDom1+19)=10),OutDom1+19,""))</f>
        <v>44847</v>
      </c>
      <c r="G37" s="32">
        <f>IF(DAY(OutDom1)=1,IF(AND(YEAR(OutDom1+13)=AnoCalendário,MONTH(OutDom1+13)=10),OutDom1+13,""),IF(AND(YEAR(OutDom1+20)=AnoCalendário,MONTH(OutDom1+20)=10),OutDom1+20,""))</f>
        <v>44848</v>
      </c>
      <c r="H37" s="34">
        <f>IF(DAY(OutDom1)=1,IF(AND(YEAR(OutDom1+14)=AnoCalendário,MONTH(OutDom1+14)=10),OutDom1+14,""),IF(AND(YEAR(OutDom1+21)=AnoCalendário,MONTH(OutDom1+21)=10),OutDom1+21,""))</f>
        <v>44849</v>
      </c>
      <c r="I37" s="28"/>
      <c r="J37" s="33">
        <f>IF(DAY(NovDom1)=1,IF(AND(YEAR(NovDom1+8)=AnoCalendário,MONTH(NovDom1+8)=11),NovDom1+8,""),IF(AND(YEAR(NovDom1+15)=AnoCalendário,MONTH(NovDom1+15)=11),NovDom1+15,""))</f>
        <v>44878</v>
      </c>
      <c r="K37" s="32">
        <f>IF(DAY(NovDom1)=1,IF(AND(YEAR(NovDom1+9)=AnoCalendário,MONTH(NovDom1+9)=11),NovDom1+9,""),IF(AND(YEAR(NovDom1+16)=AnoCalendário,MONTH(NovDom1+16)=11),NovDom1+16,""))</f>
        <v>44879</v>
      </c>
      <c r="L37" s="32">
        <f>IF(DAY(NovDom1)=1,IF(AND(YEAR(NovDom1+10)=AnoCalendário,MONTH(NovDom1+10)=11),NovDom1+10,""),IF(AND(YEAR(NovDom1+17)=AnoCalendário,MONTH(NovDom1+17)=11),NovDom1+17,""))</f>
        <v>44880</v>
      </c>
      <c r="M37" s="32">
        <f>IF(DAY(NovDom1)=1,IF(AND(YEAR(NovDom1+11)=AnoCalendário,MONTH(NovDom1+11)=11),NovDom1+11,""),IF(AND(YEAR(NovDom1+18)=AnoCalendário,MONTH(NovDom1+18)=11),NovDom1+18,""))</f>
        <v>44881</v>
      </c>
      <c r="N37" s="32">
        <f>IF(DAY(NovDom1)=1,IF(AND(YEAR(NovDom1+12)=AnoCalendário,MONTH(NovDom1+12)=11),NovDom1+12,""),IF(AND(YEAR(NovDom1+19)=AnoCalendário,MONTH(NovDom1+19)=11),NovDom1+19,""))</f>
        <v>44882</v>
      </c>
      <c r="O37" s="32">
        <f>IF(DAY(NovDom1)=1,IF(AND(YEAR(NovDom1+13)=AnoCalendário,MONTH(NovDom1+13)=11),NovDom1+13,""),IF(AND(YEAR(NovDom1+20)=AnoCalendário,MONTH(NovDom1+20)=11),NovDom1+20,""))</f>
        <v>44883</v>
      </c>
      <c r="P37" s="34">
        <f>IF(DAY(NovDom1)=1,IF(AND(YEAR(NovDom1+14)=AnoCalendário,MONTH(NovDom1+14)=11),NovDom1+14,""),IF(AND(YEAR(NovDom1+21)=AnoCalendário,MONTH(NovDom1+21)=11),NovDom1+21,""))</f>
        <v>44884</v>
      </c>
      <c r="R37" s="33">
        <f>IF(DAY(DezDom1)=1,IF(AND(YEAR(DezDom1+8)=AnoCalendário,MONTH(DezDom1+8)=12),DezDom1+8,""),IF(AND(YEAR(DezDom1+15)=AnoCalendário,MONTH(DezDom1+15)=12),DezDom1+15,""))</f>
        <v>44906</v>
      </c>
      <c r="S37" s="32">
        <f>IF(DAY(DezDom1)=1,IF(AND(YEAR(DezDom1+9)=AnoCalendário,MONTH(DezDom1+9)=12),DezDom1+9,""),IF(AND(YEAR(DezDom1+16)=AnoCalendário,MONTH(DezDom1+16)=12),DezDom1+16,""))</f>
        <v>44907</v>
      </c>
      <c r="T37" s="32">
        <f>IF(DAY(DezDom1)=1,IF(AND(YEAR(DezDom1+10)=AnoCalendário,MONTH(DezDom1+10)=12),DezDom1+10,""),IF(AND(YEAR(DezDom1+17)=AnoCalendário,MONTH(DezDom1+17)=12),DezDom1+17,""))</f>
        <v>44908</v>
      </c>
      <c r="U37" s="32">
        <f>IF(DAY(DezDom1)=1,IF(AND(YEAR(DezDom1+11)=AnoCalendário,MONTH(DezDom1+11)=12),DezDom1+11,""),IF(AND(YEAR(DezDom1+18)=AnoCalendário,MONTH(DezDom1+18)=12),DezDom1+18,""))</f>
        <v>44909</v>
      </c>
      <c r="V37" s="32">
        <f>IF(DAY(DezDom1)=1,IF(AND(YEAR(DezDom1+12)=AnoCalendário,MONTH(DezDom1+12)=12),DezDom1+12,""),IF(AND(YEAR(DezDom1+19)=AnoCalendário,MONTH(DezDom1+19)=12),DezDom1+19,""))</f>
        <v>44910</v>
      </c>
      <c r="W37" s="32">
        <f>IF(DAY(DezDom1)=1,IF(AND(YEAR(DezDom1+13)=AnoCalendário,MONTH(DezDom1+13)=12),DezDom1+13,""),IF(AND(YEAR(DezDom1+20)=AnoCalendário,MONTH(DezDom1+20)=12),DezDom1+20,""))</f>
        <v>44911</v>
      </c>
      <c r="X37" s="34">
        <f>IF(DAY(DezDom1)=1,IF(AND(YEAR(DezDom1+14)=AnoCalendário,MONTH(DezDom1+14)=12),DezDom1+14,""),IF(AND(YEAR(DezDom1+21)=AnoCalendário,MONTH(DezDom1+21)=12),DezDom1+21,""))</f>
        <v>44912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44850</v>
      </c>
      <c r="C38" s="32">
        <f>IF(DAY(OutDom1)=1,IF(AND(YEAR(OutDom1+16)=AnoCalendário,MONTH(OutDom1+16)=10),OutDom1+16,""),IF(AND(YEAR(OutDom1+23)=AnoCalendário,MONTH(OutDom1+23)=10),OutDom1+23,""))</f>
        <v>44851</v>
      </c>
      <c r="D38" s="32">
        <f>IF(DAY(OutDom1)=1,IF(AND(YEAR(OutDom1+17)=AnoCalendário,MONTH(OutDom1+17)=10),OutDom1+17,""),IF(AND(YEAR(OutDom1+24)=AnoCalendário,MONTH(OutDom1+24)=10),OutDom1+24,""))</f>
        <v>44852</v>
      </c>
      <c r="E38" s="32">
        <f>IF(DAY(OutDom1)=1,IF(AND(YEAR(OutDom1+18)=AnoCalendário,MONTH(OutDom1+18)=10),OutDom1+18,""),IF(AND(YEAR(OutDom1+25)=AnoCalendário,MONTH(OutDom1+25)=10),OutDom1+25,""))</f>
        <v>44853</v>
      </c>
      <c r="F38" s="32">
        <f>IF(DAY(OutDom1)=1,IF(AND(YEAR(OutDom1+19)=AnoCalendário,MONTH(OutDom1+19)=10),OutDom1+19,""),IF(AND(YEAR(OutDom1+26)=AnoCalendário,MONTH(OutDom1+26)=10),OutDom1+26,""))</f>
        <v>44854</v>
      </c>
      <c r="G38" s="32">
        <f>IF(DAY(OutDom1)=1,IF(AND(YEAR(OutDom1+20)=AnoCalendário,MONTH(OutDom1+20)=10),OutDom1+20,""),IF(AND(YEAR(OutDom1+27)=AnoCalendário,MONTH(OutDom1+27)=10),OutDom1+27,""))</f>
        <v>44855</v>
      </c>
      <c r="H38" s="34">
        <f>IF(DAY(OutDom1)=1,IF(AND(YEAR(OutDom1+21)=AnoCalendário,MONTH(OutDom1+21)=10),OutDom1+21,""),IF(AND(YEAR(OutDom1+28)=AnoCalendário,MONTH(OutDom1+28)=10),OutDom1+28,""))</f>
        <v>44856</v>
      </c>
      <c r="I38" s="28"/>
      <c r="J38" s="33">
        <f>IF(DAY(NovDom1)=1,IF(AND(YEAR(NovDom1+15)=AnoCalendário,MONTH(NovDom1+15)=11),NovDom1+15,""),IF(AND(YEAR(NovDom1+22)=AnoCalendário,MONTH(NovDom1+22)=11),NovDom1+22,""))</f>
        <v>44885</v>
      </c>
      <c r="K38" s="32">
        <f>IF(DAY(NovDom1)=1,IF(AND(YEAR(NovDom1+16)=AnoCalendário,MONTH(NovDom1+16)=11),NovDom1+16,""),IF(AND(YEAR(NovDom1+23)=AnoCalendário,MONTH(NovDom1+23)=11),NovDom1+23,""))</f>
        <v>44886</v>
      </c>
      <c r="L38" s="32">
        <f>IF(DAY(NovDom1)=1,IF(AND(YEAR(NovDom1+17)=AnoCalendário,MONTH(NovDom1+17)=11),NovDom1+17,""),IF(AND(YEAR(NovDom1+24)=AnoCalendário,MONTH(NovDom1+24)=11),NovDom1+24,""))</f>
        <v>44887</v>
      </c>
      <c r="M38" s="32">
        <f>IF(DAY(NovDom1)=1,IF(AND(YEAR(NovDom1+18)=AnoCalendário,MONTH(NovDom1+18)=11),NovDom1+18,""),IF(AND(YEAR(NovDom1+25)=AnoCalendário,MONTH(NovDom1+25)=11),NovDom1+25,""))</f>
        <v>44888</v>
      </c>
      <c r="N38" s="32">
        <f>IF(DAY(NovDom1)=1,IF(AND(YEAR(NovDom1+19)=AnoCalendário,MONTH(NovDom1+19)=11),NovDom1+19,""),IF(AND(YEAR(NovDom1+26)=AnoCalendário,MONTH(NovDom1+26)=11),NovDom1+26,""))</f>
        <v>44889</v>
      </c>
      <c r="O38" s="32">
        <f>IF(DAY(NovDom1)=1,IF(AND(YEAR(NovDom1+20)=AnoCalendário,MONTH(NovDom1+20)=11),NovDom1+20,""),IF(AND(YEAR(NovDom1+27)=AnoCalendário,MONTH(NovDom1+27)=11),NovDom1+27,""))</f>
        <v>44890</v>
      </c>
      <c r="P38" s="34">
        <f>IF(DAY(NovDom1)=1,IF(AND(YEAR(NovDom1+21)=AnoCalendário,MONTH(NovDom1+21)=11),NovDom1+21,""),IF(AND(YEAR(NovDom1+28)=AnoCalendário,MONTH(NovDom1+28)=11),NovDom1+28,""))</f>
        <v>44891</v>
      </c>
      <c r="R38" s="33">
        <f>IF(DAY(DezDom1)=1,IF(AND(YEAR(DezDom1+15)=AnoCalendário,MONTH(DezDom1+15)=12),DezDom1+15,""),IF(AND(YEAR(DezDom1+22)=AnoCalendário,MONTH(DezDom1+22)=12),DezDom1+22,""))</f>
        <v>44913</v>
      </c>
      <c r="S38" s="32">
        <f>IF(DAY(DezDom1)=1,IF(AND(YEAR(DezDom1+16)=AnoCalendário,MONTH(DezDom1+16)=12),DezDom1+16,""),IF(AND(YEAR(DezDom1+23)=AnoCalendário,MONTH(DezDom1+23)=12),DezDom1+23,""))</f>
        <v>44914</v>
      </c>
      <c r="T38" s="32">
        <f>IF(DAY(DezDom1)=1,IF(AND(YEAR(DezDom1+17)=AnoCalendário,MONTH(DezDom1+17)=12),DezDom1+17,""),IF(AND(YEAR(DezDom1+24)=AnoCalendário,MONTH(DezDom1+24)=12),DezDom1+24,""))</f>
        <v>44915</v>
      </c>
      <c r="U38" s="32">
        <f>IF(DAY(DezDom1)=1,IF(AND(YEAR(DezDom1+18)=AnoCalendário,MONTH(DezDom1+18)=12),DezDom1+18,""),IF(AND(YEAR(DezDom1+25)=AnoCalendário,MONTH(DezDom1+25)=12),DezDom1+25,""))</f>
        <v>44916</v>
      </c>
      <c r="V38" s="32">
        <f>IF(DAY(DezDom1)=1,IF(AND(YEAR(DezDom1+19)=AnoCalendário,MONTH(DezDom1+19)=12),DezDom1+19,""),IF(AND(YEAR(DezDom1+26)=AnoCalendário,MONTH(DezDom1+26)=12),DezDom1+26,""))</f>
        <v>44917</v>
      </c>
      <c r="W38" s="32">
        <f>IF(DAY(DezDom1)=1,IF(AND(YEAR(DezDom1+20)=AnoCalendário,MONTH(DezDom1+20)=12),DezDom1+20,""),IF(AND(YEAR(DezDom1+27)=AnoCalendário,MONTH(DezDom1+27)=12),DezDom1+27,""))</f>
        <v>44918</v>
      </c>
      <c r="X38" s="34">
        <f>IF(DAY(DezDom1)=1,IF(AND(YEAR(DezDom1+21)=AnoCalendário,MONTH(DezDom1+21)=12),DezDom1+21,""),IF(AND(YEAR(DezDom1+28)=AnoCalendário,MONTH(DezDom1+28)=12),DezDom1+28,""))</f>
        <v>44919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44857</v>
      </c>
      <c r="C39" s="32">
        <f>IF(DAY(OutDom1)=1,IF(AND(YEAR(OutDom1+23)=AnoCalendário,MONTH(OutDom1+23)=10),OutDom1+23,""),IF(AND(YEAR(OutDom1+30)=AnoCalendário,MONTH(OutDom1+30)=10),OutDom1+30,""))</f>
        <v>44858</v>
      </c>
      <c r="D39" s="32">
        <f>IF(DAY(OutDom1)=1,IF(AND(YEAR(OutDom1+24)=AnoCalendário,MONTH(OutDom1+24)=10),OutDom1+24,""),IF(AND(YEAR(OutDom1+31)=AnoCalendário,MONTH(OutDom1+31)=10),OutDom1+31,""))</f>
        <v>44859</v>
      </c>
      <c r="E39" s="32">
        <f>IF(DAY(OutDom1)=1,IF(AND(YEAR(OutDom1+25)=AnoCalendário,MONTH(OutDom1+25)=10),OutDom1+25,""),IF(AND(YEAR(OutDom1+32)=AnoCalendário,MONTH(OutDom1+32)=10),OutDom1+32,""))</f>
        <v>44860</v>
      </c>
      <c r="F39" s="32">
        <f>IF(DAY(OutDom1)=1,IF(AND(YEAR(OutDom1+26)=AnoCalendário,MONTH(OutDom1+26)=10),OutDom1+26,""),IF(AND(YEAR(OutDom1+33)=AnoCalendário,MONTH(OutDom1+33)=10),OutDom1+33,""))</f>
        <v>44861</v>
      </c>
      <c r="G39" s="32">
        <f>IF(DAY(OutDom1)=1,IF(AND(YEAR(OutDom1+27)=AnoCalendário,MONTH(OutDom1+27)=10),OutDom1+27,""),IF(AND(YEAR(OutDom1+34)=AnoCalendário,MONTH(OutDom1+34)=10),OutDom1+34,""))</f>
        <v>44862</v>
      </c>
      <c r="H39" s="34">
        <f>IF(DAY(OutDom1)=1,IF(AND(YEAR(OutDom1+28)=AnoCalendário,MONTH(OutDom1+28)=10),OutDom1+28,""),IF(AND(YEAR(OutDom1+35)=AnoCalendário,MONTH(OutDom1+35)=10),OutDom1+35,""))</f>
        <v>44863</v>
      </c>
      <c r="I39" s="28"/>
      <c r="J39" s="33">
        <f>IF(DAY(NovDom1)=1,IF(AND(YEAR(NovDom1+22)=AnoCalendário,MONTH(NovDom1+22)=11),NovDom1+22,""),IF(AND(YEAR(NovDom1+29)=AnoCalendário,MONTH(NovDom1+29)=11),NovDom1+29,""))</f>
        <v>44892</v>
      </c>
      <c r="K39" s="32">
        <f>IF(DAY(NovDom1)=1,IF(AND(YEAR(NovDom1+23)=AnoCalendário,MONTH(NovDom1+23)=11),NovDom1+23,""),IF(AND(YEAR(NovDom1+30)=AnoCalendário,MONTH(NovDom1+30)=11),NovDom1+30,""))</f>
        <v>44893</v>
      </c>
      <c r="L39" s="32">
        <f>IF(DAY(NovDom1)=1,IF(AND(YEAR(NovDom1+24)=AnoCalendário,MONTH(NovDom1+24)=11),NovDom1+24,""),IF(AND(YEAR(NovDom1+31)=AnoCalendário,MONTH(NovDom1+31)=11),NovDom1+31,""))</f>
        <v>44894</v>
      </c>
      <c r="M39" s="32">
        <f>IF(DAY(NovDom1)=1,IF(AND(YEAR(NovDom1+25)=AnoCalendário,MONTH(NovDom1+25)=11),NovDom1+25,""),IF(AND(YEAR(NovDom1+32)=AnoCalendário,MONTH(NovDom1+32)=11),NovDom1+32,""))</f>
        <v>44895</v>
      </c>
      <c r="N39" s="32" t="str">
        <f>IF(DAY(NovDom1)=1,IF(AND(YEAR(NovDom1+26)=AnoCalendário,MONTH(NovDom1+26)=11),NovDom1+26,""),IF(AND(YEAR(NovDom1+33)=AnoCalendário,MONTH(NovDom1+33)=11),NovDom1+33,""))</f>
        <v/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44920</v>
      </c>
      <c r="S39" s="32">
        <f>IF(DAY(DezDom1)=1,IF(AND(YEAR(DezDom1+23)=AnoCalendário,MONTH(DezDom1+23)=12),DezDom1+23,""),IF(AND(YEAR(DezDom1+30)=AnoCalendário,MONTH(DezDom1+30)=12),DezDom1+30,""))</f>
        <v>44921</v>
      </c>
      <c r="T39" s="32">
        <f>IF(DAY(DezDom1)=1,IF(AND(YEAR(DezDom1+24)=AnoCalendário,MONTH(DezDom1+24)=12),DezDom1+24,""),IF(AND(YEAR(DezDom1+31)=AnoCalendário,MONTH(DezDom1+31)=12),DezDom1+31,""))</f>
        <v>44922</v>
      </c>
      <c r="U39" s="32">
        <f>IF(DAY(DezDom1)=1,IF(AND(YEAR(DezDom1+25)=AnoCalendário,MONTH(DezDom1+25)=12),DezDom1+25,""),IF(AND(YEAR(DezDom1+32)=AnoCalendário,MONTH(DezDom1+32)=12),DezDom1+32,""))</f>
        <v>44923</v>
      </c>
      <c r="V39" s="32">
        <f>IF(DAY(DezDom1)=1,IF(AND(YEAR(DezDom1+26)=AnoCalendário,MONTH(DezDom1+26)=12),DezDom1+26,""),IF(AND(YEAR(DezDom1+33)=AnoCalendário,MONTH(DezDom1+33)=12),DezDom1+33,""))</f>
        <v>44924</v>
      </c>
      <c r="W39" s="32">
        <f>IF(DAY(DezDom1)=1,IF(AND(YEAR(DezDom1+27)=AnoCalendário,MONTH(DezDom1+27)=12),DezDom1+27,""),IF(AND(YEAR(DezDom1+34)=AnoCalendário,MONTH(DezDom1+34)=12),DezDom1+34,""))</f>
        <v>44925</v>
      </c>
      <c r="X39" s="34">
        <f>IF(DAY(DezDom1)=1,IF(AND(YEAR(DezDom1+28)=AnoCalendário,MONTH(DezDom1+28)=12),DezDom1+28,""),IF(AND(YEAR(DezDom1+35)=AnoCalendário,MONTH(DezDom1+35)=12),DezDom1+35,""))</f>
        <v>44926</v>
      </c>
    </row>
    <row r="40" spans="1:24" ht="36" customHeight="1" x14ac:dyDescent="0.25">
      <c r="B40" s="35">
        <f>IF(DAY(OutDom1)=1,IF(AND(YEAR(OutDom1+29)=AnoCalendário,MONTH(OutDom1+29)=10),OutDom1+29,""),IF(AND(YEAR(OutDom1+36)=AnoCalendário,MONTH(OutDom1+36)=10),OutDom1+36,""))</f>
        <v>44864</v>
      </c>
      <c r="C40" s="36">
        <f>IF(DAY(OutDom1)=1,IF(AND(YEAR(OutDom1+30)=AnoCalendário,MONTH(OutDom1+30)=10),OutDom1+30,""),IF(AND(YEAR(OutDom1+37)=AnoCalendário,MONTH(OutDom1+37)=10),OutDom1+37,""))</f>
        <v>44865</v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1113" priority="1">
      <formula>LEN(TRIM(B8))&gt;0</formula>
    </cfRule>
  </conditionalFormatting>
  <conditionalFormatting sqref="J8:P13">
    <cfRule type="notContainsBlanks" dxfId="1112" priority="2">
      <formula>LEN(TRIM(J8))&gt;0</formula>
    </cfRule>
  </conditionalFormatting>
  <conditionalFormatting sqref="R8:X13">
    <cfRule type="notContainsBlanks" dxfId="1111" priority="3">
      <formula>LEN(TRIM(R8))&gt;0</formula>
    </cfRule>
  </conditionalFormatting>
  <conditionalFormatting sqref="B17:H22">
    <cfRule type="notContainsBlanks" dxfId="1110" priority="4">
      <formula>LEN(TRIM(B17))&gt;0</formula>
    </cfRule>
  </conditionalFormatting>
  <conditionalFormatting sqref="J17:P22">
    <cfRule type="notContainsBlanks" dxfId="1109" priority="5">
      <formula>LEN(TRIM(J17))&gt;0</formula>
    </cfRule>
  </conditionalFormatting>
  <conditionalFormatting sqref="R17:X22">
    <cfRule type="notContainsBlanks" dxfId="1108" priority="6">
      <formula>LEN(TRIM(R17))&gt;0</formula>
    </cfRule>
  </conditionalFormatting>
  <conditionalFormatting sqref="R35:X40">
    <cfRule type="notContainsBlanks" dxfId="1107" priority="12">
      <formula>LEN(TRIM(R35))&gt;0</formula>
    </cfRule>
  </conditionalFormatting>
  <conditionalFormatting sqref="B26:H31">
    <cfRule type="notContainsBlanks" dxfId="1106" priority="7">
      <formula>LEN(TRIM(B26))&gt;0</formula>
    </cfRule>
  </conditionalFormatting>
  <conditionalFormatting sqref="J26:P31">
    <cfRule type="notContainsBlanks" dxfId="1105" priority="8">
      <formula>LEN(TRIM(J26))&gt;0</formula>
    </cfRule>
  </conditionalFormatting>
  <conditionalFormatting sqref="R26:X31">
    <cfRule type="notContainsBlanks" dxfId="1104" priority="9">
      <formula>LEN(TRIM(R26))&gt;0</formula>
    </cfRule>
  </conditionalFormatting>
  <conditionalFormatting sqref="B35:H40">
    <cfRule type="notContainsBlanks" dxfId="1103" priority="10">
      <formula>LEN(TRIM(B35))&gt;0</formula>
    </cfRule>
  </conditionalFormatting>
  <conditionalFormatting sqref="J35:P40">
    <cfRule type="notContainsBlanks" dxfId="1102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5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5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wsTCalendar7">
    <pageSetUpPr autoPageBreaks="0"/>
  </sheetPr>
  <dimension ref="A1:AC40"/>
  <sheetViews>
    <sheetView showGridLines="0" showRowColHeaders="0" zoomScaleNormal="100" workbookViewId="0">
      <selection activeCell="B3" sqref="B3:F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2023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>
        <f>IF(DAY(JanDom1)=1,"",IF(AND(YEAR(JanDom1+1)=AnoCalendário,MONTH(JanDom1+1)=1),JanDom1+1,""))</f>
        <v>44927</v>
      </c>
      <c r="C8" s="32">
        <f>IF(DAY(JanDom1)=1,"",IF(AND(YEAR(JanDom1+2)=AnoCalendário,MONTH(JanDom1+2)=1),JanDom1+2,""))</f>
        <v>44928</v>
      </c>
      <c r="D8" s="32">
        <f>IF(DAY(JanDom1)=1,"",IF(AND(YEAR(JanDom1+3)=AnoCalendário,MONTH(JanDom1+3)=1),JanDom1+3,""))</f>
        <v>44929</v>
      </c>
      <c r="E8" s="32">
        <f>IF(DAY(JanDom1)=1,"",IF(AND(YEAR(JanDom1+4)=AnoCalendário,MONTH(JanDom1+4)=1),JanDom1+4,""))</f>
        <v>44930</v>
      </c>
      <c r="F8" s="32">
        <f>IF(DAY(JanDom1)=1,"",IF(AND(YEAR(JanDom1+5)=AnoCalendário,MONTH(JanDom1+5)=1),JanDom1+5,""))</f>
        <v>44931</v>
      </c>
      <c r="G8" s="32">
        <f>IF(DAY(JanDom1)=1,"",IF(AND(YEAR(JanDom1+6)=AnoCalendário,MONTH(JanDom1+6)=1),JanDom1+6,""))</f>
        <v>44932</v>
      </c>
      <c r="H8" s="32">
        <f>IF(DAY(JanDom1)=1,IF(AND(YEAR(JanDom1)=AnoCalendário,MONTH(JanDom1)=1),JanDom1,""),IF(AND(YEAR(JanDom1+7)=AnoCalendário,MONTH(JanDom1+7)=1),JanDom1+7,""))</f>
        <v>44933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>
        <f>IF(DAY(FevDom1)=1,"",IF(AND(YEAR(FevDom1+4)=AnoCalendário,MONTH(FevDom1+4)=2),FevDom1+4,""))</f>
        <v>44958</v>
      </c>
      <c r="N8" s="32">
        <f>IF(DAY(FevDom1)=1,"",IF(AND(YEAR(FevDom1+5)=AnoCalendário,MONTH(FevDom1+5)=2),FevDom1+5,""))</f>
        <v>44959</v>
      </c>
      <c r="O8" s="32">
        <f>IF(DAY(FevDom1)=1,"",IF(AND(YEAR(FevDom1+6)=AnoCalendário,MONTH(FevDom1+6)=2),FevDom1+6,""))</f>
        <v>44960</v>
      </c>
      <c r="P8" s="32">
        <f>IF(DAY(FevDom1)=1,IF(AND(YEAR(FevDom1)=AnoCalendário,MONTH(FevDom1)=2),FevDom1,""),IF(AND(YEAR(FevDom1+7)=AnoCalendário,MONTH(FevDom1+7)=2),FevDom1+7,""))</f>
        <v>44961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>
        <f>IF(DAY(MarDom1)=1,"",IF(AND(YEAR(MarDom1+4)=AnoCalendário,MONTH(MarDom1+4)=3),MarDom1+4,""))</f>
        <v>44986</v>
      </c>
      <c r="V8" s="32">
        <f>IF(DAY(MarDom1)=1,"",IF(AND(YEAR(MarDom1+5)=AnoCalendário,MONTH(MarDom1+5)=3),MarDom1+5,""))</f>
        <v>44987</v>
      </c>
      <c r="W8" s="32">
        <f>IF(DAY(MarDom1)=1,"",IF(AND(YEAR(MarDom1+6)=AnoCalendário,MONTH(MarDom1+6)=3),MarDom1+6,""))</f>
        <v>44988</v>
      </c>
      <c r="X8" s="32">
        <f>IF(DAY(MarDom1)=1,IF(AND(YEAR(MarDom1)=AnoCalendário,MONTH(MarDom1)=3),MarDom1,""),IF(AND(YEAR(MarDom1+7)=AnoCalendário,MONTH(MarDom1+7)=3),MarDom1+7,""))</f>
        <v>44989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44934</v>
      </c>
      <c r="C9" s="32">
        <f>IF(DAY(JanDom1)=1,IF(AND(YEAR(JanDom1+2)=AnoCalendário,MONTH(JanDom1+2)=1),JanDom1+2,""),IF(AND(YEAR(JanDom1+9)=AnoCalendário,MONTH(JanDom1+9)=1),JanDom1+9,""))</f>
        <v>44935</v>
      </c>
      <c r="D9" s="32">
        <f>IF(DAY(JanDom1)=1,IF(AND(YEAR(JanDom1+3)=AnoCalendário,MONTH(JanDom1+3)=1),JanDom1+3,""),IF(AND(YEAR(JanDom1+10)=AnoCalendário,MONTH(JanDom1+10)=1),JanDom1+10,""))</f>
        <v>44936</v>
      </c>
      <c r="E9" s="32">
        <f>IF(DAY(JanDom1)=1,IF(AND(YEAR(JanDom1+4)=AnoCalendário,MONTH(JanDom1+4)=1),JanDom1+4,""),IF(AND(YEAR(JanDom1+11)=AnoCalendário,MONTH(JanDom1+11)=1),JanDom1+11,""))</f>
        <v>44937</v>
      </c>
      <c r="F9" s="32">
        <f>IF(DAY(JanDom1)=1,IF(AND(YEAR(JanDom1+5)=AnoCalendário,MONTH(JanDom1+5)=1),JanDom1+5,""),IF(AND(YEAR(JanDom1+12)=AnoCalendário,MONTH(JanDom1+12)=1),JanDom1+12,""))</f>
        <v>44938</v>
      </c>
      <c r="G9" s="32">
        <f>IF(DAY(JanDom1)=1,IF(AND(YEAR(JanDom1+6)=AnoCalendário,MONTH(JanDom1+6)=1),JanDom1+6,""),IF(AND(YEAR(JanDom1+13)=AnoCalendário,MONTH(JanDom1+13)=1),JanDom1+13,""))</f>
        <v>44939</v>
      </c>
      <c r="H9" s="32">
        <f>IF(DAY(JanDom1)=1,IF(AND(YEAR(JanDom1+7)=AnoCalendário,MONTH(JanDom1+7)=1),JanDom1+7,""),IF(AND(YEAR(JanDom1+14)=AnoCalendário,MONTH(JanDom1+14)=1),JanDom1+14,""))</f>
        <v>44940</v>
      </c>
      <c r="I9" s="28"/>
      <c r="J9" s="32">
        <f>IF(DAY(FevDom1)=1,IF(AND(YEAR(FevDom1+1)=AnoCalendário,MONTH(FevDom1+1)=2),FevDom1+1,""),IF(AND(YEAR(FevDom1+8)=AnoCalendário,MONTH(FevDom1+8)=2),FevDom1+8,""))</f>
        <v>44962</v>
      </c>
      <c r="K9" s="32">
        <f>IF(DAY(FevDom1)=1,IF(AND(YEAR(FevDom1+2)=AnoCalendário,MONTH(FevDom1+2)=2),FevDom1+2,""),IF(AND(YEAR(FevDom1+9)=AnoCalendário,MONTH(FevDom1+9)=2),FevDom1+9,""))</f>
        <v>44963</v>
      </c>
      <c r="L9" s="32">
        <f>IF(DAY(FevDom1)=1,IF(AND(YEAR(FevDom1+3)=AnoCalendário,MONTH(FevDom1+3)=2),FevDom1+3,""),IF(AND(YEAR(FevDom1+10)=AnoCalendário,MONTH(FevDom1+10)=2),FevDom1+10,""))</f>
        <v>44964</v>
      </c>
      <c r="M9" s="32">
        <f>IF(DAY(FevDom1)=1,IF(AND(YEAR(FevDom1+4)=AnoCalendário,MONTH(FevDom1+4)=2),FevDom1+4,""),IF(AND(YEAR(FevDom1+11)=AnoCalendário,MONTH(FevDom1+11)=2),FevDom1+11,""))</f>
        <v>44965</v>
      </c>
      <c r="N9" s="32">
        <f>IF(DAY(FevDom1)=1,IF(AND(YEAR(FevDom1+5)=AnoCalendário,MONTH(FevDom1+5)=2),FevDom1+5,""),IF(AND(YEAR(FevDom1+12)=AnoCalendário,MONTH(FevDom1+12)=2),FevDom1+12,""))</f>
        <v>44966</v>
      </c>
      <c r="O9" s="32">
        <f>IF(DAY(FevDom1)=1,IF(AND(YEAR(FevDom1+6)=AnoCalendário,MONTH(FevDom1+6)=2),FevDom1+6,""),IF(AND(YEAR(FevDom1+13)=AnoCalendário,MONTH(FevDom1+13)=2),FevDom1+13,""))</f>
        <v>44967</v>
      </c>
      <c r="P9" s="32">
        <f>IF(DAY(FevDom1)=1,IF(AND(YEAR(FevDom1+7)=AnoCalendário,MONTH(FevDom1+7)=2),FevDom1+7,""),IF(AND(YEAR(FevDom1+14)=AnoCalendário,MONTH(FevDom1+14)=2),FevDom1+14,""))</f>
        <v>44968</v>
      </c>
      <c r="Q9" s="28"/>
      <c r="R9" s="32">
        <f>IF(DAY(MarDom1)=1,IF(AND(YEAR(MarDom1+1)=AnoCalendário,MONTH(MarDom1+1)=3),MarDom1+1,""),IF(AND(YEAR(MarDom1+8)=AnoCalendário,MONTH(MarDom1+8)=3),MarDom1+8,""))</f>
        <v>44990</v>
      </c>
      <c r="S9" s="32">
        <f>IF(DAY(MarDom1)=1,IF(AND(YEAR(MarDom1+2)=AnoCalendário,MONTH(MarDom1+2)=3),MarDom1+2,""),IF(AND(YEAR(MarDom1+9)=AnoCalendário,MONTH(MarDom1+9)=3),MarDom1+9,""))</f>
        <v>44991</v>
      </c>
      <c r="T9" s="32">
        <f>IF(DAY(MarDom1)=1,IF(AND(YEAR(MarDom1+3)=AnoCalendário,MONTH(MarDom1+3)=3),MarDom1+3,""),IF(AND(YEAR(MarDom1+10)=AnoCalendário,MONTH(MarDom1+10)=3),MarDom1+10,""))</f>
        <v>44992</v>
      </c>
      <c r="U9" s="32">
        <f>IF(DAY(MarDom1)=1,IF(AND(YEAR(MarDom1+4)=AnoCalendário,MONTH(MarDom1+4)=3),MarDom1+4,""),IF(AND(YEAR(MarDom1+11)=AnoCalendário,MONTH(MarDom1+11)=3),MarDom1+11,""))</f>
        <v>44993</v>
      </c>
      <c r="V9" s="32">
        <f>IF(DAY(MarDom1)=1,IF(AND(YEAR(MarDom1+5)=AnoCalendário,MONTH(MarDom1+5)=3),MarDom1+5,""),IF(AND(YEAR(MarDom1+12)=AnoCalendário,MONTH(MarDom1+12)=3),MarDom1+12,""))</f>
        <v>44994</v>
      </c>
      <c r="W9" s="32">
        <f>IF(DAY(MarDom1)=1,IF(AND(YEAR(MarDom1+6)=AnoCalendário,MONTH(MarDom1+6)=3),MarDom1+6,""),IF(AND(YEAR(MarDom1+13)=AnoCalendário,MONTH(MarDom1+13)=3),MarDom1+13,""))</f>
        <v>44995</v>
      </c>
      <c r="X9" s="32">
        <f>IF(DAY(MarDom1)=1,IF(AND(YEAR(MarDom1+7)=AnoCalendário,MONTH(MarDom1+7)=3),MarDom1+7,""),IF(AND(YEAR(MarDom1+14)=AnoCalendário,MONTH(MarDom1+14)=3),MarDom1+14,""))</f>
        <v>44996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44941</v>
      </c>
      <c r="C10" s="32">
        <f>IF(DAY(JanDom1)=1,IF(AND(YEAR(JanDom1+9)=AnoCalendário,MONTH(JanDom1+9)=1),JanDom1+9,""),IF(AND(YEAR(JanDom1+16)=AnoCalendário,MONTH(JanDom1+16)=1),JanDom1+16,""))</f>
        <v>44942</v>
      </c>
      <c r="D10" s="32">
        <f>IF(DAY(JanDom1)=1,IF(AND(YEAR(JanDom1+10)=AnoCalendário,MONTH(JanDom1+10)=1),JanDom1+10,""),IF(AND(YEAR(JanDom1+17)=AnoCalendário,MONTH(JanDom1+17)=1),JanDom1+17,""))</f>
        <v>44943</v>
      </c>
      <c r="E10" s="32">
        <f>IF(DAY(JanDom1)=1,IF(AND(YEAR(JanDom1+11)=AnoCalendário,MONTH(JanDom1+11)=1),JanDom1+11,""),IF(AND(YEAR(JanDom1+18)=AnoCalendário,MONTH(JanDom1+18)=1),JanDom1+18,""))</f>
        <v>44944</v>
      </c>
      <c r="F10" s="32">
        <f>IF(DAY(JanDom1)=1,IF(AND(YEAR(JanDom1+12)=AnoCalendário,MONTH(JanDom1+12)=1),JanDom1+12,""),IF(AND(YEAR(JanDom1+19)=AnoCalendário,MONTH(JanDom1+19)=1),JanDom1+19,""))</f>
        <v>44945</v>
      </c>
      <c r="G10" s="32">
        <f>IF(DAY(JanDom1)=1,IF(AND(YEAR(JanDom1+13)=AnoCalendário,MONTH(JanDom1+13)=1),JanDom1+13,""),IF(AND(YEAR(JanDom1+20)=AnoCalendário,MONTH(JanDom1+20)=1),JanDom1+20,""))</f>
        <v>44946</v>
      </c>
      <c r="H10" s="32">
        <f>IF(DAY(JanDom1)=1,IF(AND(YEAR(JanDom1+14)=AnoCalendário,MONTH(JanDom1+14)=1),JanDom1+14,""),IF(AND(YEAR(JanDom1+21)=AnoCalendário,MONTH(JanDom1+21)=1),JanDom1+21,""))</f>
        <v>44947</v>
      </c>
      <c r="I10" s="28"/>
      <c r="J10" s="32">
        <f>IF(DAY(FevDom1)=1,IF(AND(YEAR(FevDom1+8)=AnoCalendário,MONTH(FevDom1+8)=2),FevDom1+8,""),IF(AND(YEAR(FevDom1+15)=AnoCalendário,MONTH(FevDom1+15)=2),FevDom1+15,""))</f>
        <v>44969</v>
      </c>
      <c r="K10" s="32">
        <f>IF(DAY(FevDom1)=1,IF(AND(YEAR(FevDom1+9)=AnoCalendário,MONTH(FevDom1+9)=2),FevDom1+9,""),IF(AND(YEAR(FevDom1+16)=AnoCalendário,MONTH(FevDom1+16)=2),FevDom1+16,""))</f>
        <v>44970</v>
      </c>
      <c r="L10" s="32">
        <f>IF(DAY(FevDom1)=1,IF(AND(YEAR(FevDom1+10)=AnoCalendário,MONTH(FevDom1+10)=2),FevDom1+10,""),IF(AND(YEAR(FevDom1+17)=AnoCalendário,MONTH(FevDom1+17)=2),FevDom1+17,""))</f>
        <v>44971</v>
      </c>
      <c r="M10" s="32">
        <f>IF(DAY(FevDom1)=1,IF(AND(YEAR(FevDom1+11)=AnoCalendário,MONTH(FevDom1+11)=2),FevDom1+11,""),IF(AND(YEAR(FevDom1+18)=AnoCalendário,MONTH(FevDom1+18)=2),FevDom1+18,""))</f>
        <v>44972</v>
      </c>
      <c r="N10" s="32">
        <f>IF(DAY(FevDom1)=1,IF(AND(YEAR(FevDom1+12)=AnoCalendário,MONTH(FevDom1+12)=2),FevDom1+12,""),IF(AND(YEAR(FevDom1+19)=AnoCalendário,MONTH(FevDom1+19)=2),FevDom1+19,""))</f>
        <v>44973</v>
      </c>
      <c r="O10" s="32">
        <f>IF(DAY(FevDom1)=1,IF(AND(YEAR(FevDom1+13)=AnoCalendário,MONTH(FevDom1+13)=2),FevDom1+13,""),IF(AND(YEAR(FevDom1+20)=AnoCalendário,MONTH(FevDom1+20)=2),FevDom1+20,""))</f>
        <v>44974</v>
      </c>
      <c r="P10" s="32">
        <f>IF(DAY(FevDom1)=1,IF(AND(YEAR(FevDom1+14)=AnoCalendário,MONTH(FevDom1+14)=2),FevDom1+14,""),IF(AND(YEAR(FevDom1+21)=AnoCalendário,MONTH(FevDom1+21)=2),FevDom1+21,""))</f>
        <v>44975</v>
      </c>
      <c r="Q10" s="28"/>
      <c r="R10" s="32">
        <f>IF(DAY(MarDom1)=1,IF(AND(YEAR(MarDom1+8)=AnoCalendário,MONTH(MarDom1+8)=3),MarDom1+8,""),IF(AND(YEAR(MarDom1+15)=AnoCalendário,MONTH(MarDom1+15)=3),MarDom1+15,""))</f>
        <v>44997</v>
      </c>
      <c r="S10" s="32">
        <f>IF(DAY(MarDom1)=1,IF(AND(YEAR(MarDom1+9)=AnoCalendário,MONTH(MarDom1+9)=3),MarDom1+9,""),IF(AND(YEAR(MarDom1+16)=AnoCalendário,MONTH(MarDom1+16)=3),MarDom1+16,""))</f>
        <v>44998</v>
      </c>
      <c r="T10" s="32">
        <f>IF(DAY(MarDom1)=1,IF(AND(YEAR(MarDom1+10)=AnoCalendário,MONTH(MarDom1+10)=3),MarDom1+10,""),IF(AND(YEAR(MarDom1+17)=AnoCalendário,MONTH(MarDom1+17)=3),MarDom1+17,""))</f>
        <v>44999</v>
      </c>
      <c r="U10" s="32">
        <f>IF(DAY(MarDom1)=1,IF(AND(YEAR(MarDom1+11)=AnoCalendário,MONTH(MarDom1+11)=3),MarDom1+11,""),IF(AND(YEAR(MarDom1+18)=AnoCalendário,MONTH(MarDom1+18)=3),MarDom1+18,""))</f>
        <v>45000</v>
      </c>
      <c r="V10" s="32">
        <f>IF(DAY(MarDom1)=1,IF(AND(YEAR(MarDom1+12)=AnoCalendário,MONTH(MarDom1+12)=3),MarDom1+12,""),IF(AND(YEAR(MarDom1+19)=AnoCalendário,MONTH(MarDom1+19)=3),MarDom1+19,""))</f>
        <v>45001</v>
      </c>
      <c r="W10" s="32">
        <f>IF(DAY(MarDom1)=1,IF(AND(YEAR(MarDom1+13)=AnoCalendário,MONTH(MarDom1+13)=3),MarDom1+13,""),IF(AND(YEAR(MarDom1+20)=AnoCalendário,MONTH(MarDom1+20)=3),MarDom1+20,""))</f>
        <v>45002</v>
      </c>
      <c r="X10" s="32">
        <f>IF(DAY(MarDom1)=1,IF(AND(YEAR(MarDom1+14)=AnoCalendário,MONTH(MarDom1+14)=3),MarDom1+14,""),IF(AND(YEAR(MarDom1+21)=AnoCalendário,MONTH(MarDom1+21)=3),MarDom1+21,""))</f>
        <v>45003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44948</v>
      </c>
      <c r="C11" s="32">
        <f>IF(DAY(JanDom1)=1,IF(AND(YEAR(JanDom1+16)=AnoCalendário,MONTH(JanDom1+16)=1),JanDom1+16,""),IF(AND(YEAR(JanDom1+23)=AnoCalendário,MONTH(JanDom1+23)=1),JanDom1+23,""))</f>
        <v>44949</v>
      </c>
      <c r="D11" s="32">
        <f>IF(DAY(JanDom1)=1,IF(AND(YEAR(JanDom1+17)=AnoCalendário,MONTH(JanDom1+17)=1),JanDom1+17,""),IF(AND(YEAR(JanDom1+24)=AnoCalendário,MONTH(JanDom1+24)=1),JanDom1+24,""))</f>
        <v>44950</v>
      </c>
      <c r="E11" s="32">
        <f>IF(DAY(JanDom1)=1,IF(AND(YEAR(JanDom1+18)=AnoCalendário,MONTH(JanDom1+18)=1),JanDom1+18,""),IF(AND(YEAR(JanDom1+25)=AnoCalendário,MONTH(JanDom1+25)=1),JanDom1+25,""))</f>
        <v>44951</v>
      </c>
      <c r="F11" s="32">
        <f>IF(DAY(JanDom1)=1,IF(AND(YEAR(JanDom1+19)=AnoCalendário,MONTH(JanDom1+19)=1),JanDom1+19,""),IF(AND(YEAR(JanDom1+26)=AnoCalendário,MONTH(JanDom1+26)=1),JanDom1+26,""))</f>
        <v>44952</v>
      </c>
      <c r="G11" s="32">
        <f>IF(DAY(JanDom1)=1,IF(AND(YEAR(JanDom1+20)=AnoCalendário,MONTH(JanDom1+20)=1),JanDom1+20,""),IF(AND(YEAR(JanDom1+27)=AnoCalendário,MONTH(JanDom1+27)=1),JanDom1+27,""))</f>
        <v>44953</v>
      </c>
      <c r="H11" s="32">
        <f>IF(DAY(JanDom1)=1,IF(AND(YEAR(JanDom1+21)=AnoCalendário,MONTH(JanDom1+21)=1),JanDom1+21,""),IF(AND(YEAR(JanDom1+28)=AnoCalendário,MONTH(JanDom1+28)=1),JanDom1+28,""))</f>
        <v>44954</v>
      </c>
      <c r="I11" s="28"/>
      <c r="J11" s="32">
        <f>IF(DAY(FevDom1)=1,IF(AND(YEAR(FevDom1+15)=AnoCalendário,MONTH(FevDom1+15)=2),FevDom1+15,""),IF(AND(YEAR(FevDom1+22)=AnoCalendário,MONTH(FevDom1+22)=2),FevDom1+22,""))</f>
        <v>44976</v>
      </c>
      <c r="K11" s="32">
        <f>IF(DAY(FevDom1)=1,IF(AND(YEAR(FevDom1+16)=AnoCalendário,MONTH(FevDom1+16)=2),FevDom1+16,""),IF(AND(YEAR(FevDom1+23)=AnoCalendário,MONTH(FevDom1+23)=2),FevDom1+23,""))</f>
        <v>44977</v>
      </c>
      <c r="L11" s="32">
        <f>IF(DAY(FevDom1)=1,IF(AND(YEAR(FevDom1+17)=AnoCalendário,MONTH(FevDom1+17)=2),FevDom1+17,""),IF(AND(YEAR(FevDom1+24)=AnoCalendário,MONTH(FevDom1+24)=2),FevDom1+24,""))</f>
        <v>44978</v>
      </c>
      <c r="M11" s="32">
        <f>IF(DAY(FevDom1)=1,IF(AND(YEAR(FevDom1+18)=AnoCalendário,MONTH(FevDom1+18)=2),FevDom1+18,""),IF(AND(YEAR(FevDom1+25)=AnoCalendário,MONTH(FevDom1+25)=2),FevDom1+25,""))</f>
        <v>44979</v>
      </c>
      <c r="N11" s="32">
        <f>IF(DAY(FevDom1)=1,IF(AND(YEAR(FevDom1+19)=AnoCalendário,MONTH(FevDom1+19)=2),FevDom1+19,""),IF(AND(YEAR(FevDom1+26)=AnoCalendário,MONTH(FevDom1+26)=2),FevDom1+26,""))</f>
        <v>44980</v>
      </c>
      <c r="O11" s="32">
        <f>IF(DAY(FevDom1)=1,IF(AND(YEAR(FevDom1+20)=AnoCalendário,MONTH(FevDom1+20)=2),FevDom1+20,""),IF(AND(YEAR(FevDom1+27)=AnoCalendário,MONTH(FevDom1+27)=2),FevDom1+27,""))</f>
        <v>44981</v>
      </c>
      <c r="P11" s="32">
        <f>IF(DAY(FevDom1)=1,IF(AND(YEAR(FevDom1+21)=AnoCalendário,MONTH(FevDom1+21)=2),FevDom1+21,""),IF(AND(YEAR(FevDom1+28)=AnoCalendário,MONTH(FevDom1+28)=2),FevDom1+28,""))</f>
        <v>44982</v>
      </c>
      <c r="Q11" s="28"/>
      <c r="R11" s="32">
        <f>IF(DAY(MarDom1)=1,IF(AND(YEAR(MarDom1+15)=AnoCalendário,MONTH(MarDom1+15)=3),MarDom1+15,""),IF(AND(YEAR(MarDom1+22)=AnoCalendário,MONTH(MarDom1+22)=3),MarDom1+22,""))</f>
        <v>45004</v>
      </c>
      <c r="S11" s="32">
        <f>IF(DAY(MarDom1)=1,IF(AND(YEAR(MarDom1+16)=AnoCalendário,MONTH(MarDom1+16)=3),MarDom1+16,""),IF(AND(YEAR(MarDom1+23)=AnoCalendário,MONTH(MarDom1+23)=3),MarDom1+23,""))</f>
        <v>45005</v>
      </c>
      <c r="T11" s="32">
        <f>IF(DAY(MarDom1)=1,IF(AND(YEAR(MarDom1+17)=AnoCalendário,MONTH(MarDom1+17)=3),MarDom1+17,""),IF(AND(YEAR(MarDom1+24)=AnoCalendário,MONTH(MarDom1+24)=3),MarDom1+24,""))</f>
        <v>45006</v>
      </c>
      <c r="U11" s="32">
        <f>IF(DAY(MarDom1)=1,IF(AND(YEAR(MarDom1+18)=AnoCalendário,MONTH(MarDom1+18)=3),MarDom1+18,""),IF(AND(YEAR(MarDom1+25)=AnoCalendário,MONTH(MarDom1+25)=3),MarDom1+25,""))</f>
        <v>45007</v>
      </c>
      <c r="V11" s="32">
        <f>IF(DAY(MarDom1)=1,IF(AND(YEAR(MarDom1+19)=AnoCalendário,MONTH(MarDom1+19)=3),MarDom1+19,""),IF(AND(YEAR(MarDom1+26)=AnoCalendário,MONTH(MarDom1+26)=3),MarDom1+26,""))</f>
        <v>45008</v>
      </c>
      <c r="W11" s="32">
        <f>IF(DAY(MarDom1)=1,IF(AND(YEAR(MarDom1+20)=AnoCalendário,MONTH(MarDom1+20)=3),MarDom1+20,""),IF(AND(YEAR(MarDom1+27)=AnoCalendário,MONTH(MarDom1+27)=3),MarDom1+27,""))</f>
        <v>45009</v>
      </c>
      <c r="X11" s="32">
        <f>IF(DAY(MarDom1)=1,IF(AND(YEAR(MarDom1+21)=AnoCalendário,MONTH(MarDom1+21)=3),MarDom1+21,""),IF(AND(YEAR(MarDom1+28)=AnoCalendário,MONTH(MarDom1+28)=3),MarDom1+28,""))</f>
        <v>45010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44955</v>
      </c>
      <c r="C12" s="32">
        <f>IF(DAY(JanDom1)=1,IF(AND(YEAR(JanDom1+23)=AnoCalendário,MONTH(JanDom1+23)=1),JanDom1+23,""),IF(AND(YEAR(JanDom1+30)=AnoCalendário,MONTH(JanDom1+30)=1),JanDom1+30,""))</f>
        <v>44956</v>
      </c>
      <c r="D12" s="32">
        <f>IF(DAY(JanDom1)=1,IF(AND(YEAR(JanDom1+24)=AnoCalendário,MONTH(JanDom1+24)=1),JanDom1+24,""),IF(AND(YEAR(JanDom1+31)=AnoCalendário,MONTH(JanDom1+31)=1),JanDom1+31,""))</f>
        <v>44957</v>
      </c>
      <c r="E12" s="32" t="str">
        <f>IF(DAY(JanDom1)=1,IF(AND(YEAR(JanDom1+25)=AnoCalendário,MONTH(JanDom1+25)=1),JanDom1+25,""),IF(AND(YEAR(JanDom1+32)=AnoCalendário,MONTH(JanDom1+32)=1),JanDom1+32,""))</f>
        <v/>
      </c>
      <c r="F12" s="32" t="str">
        <f>IF(DAY(JanDom1)=1,IF(AND(YEAR(JanDom1+26)=AnoCalendário,MONTH(JanDom1+26)=1),JanDom1+26,""),IF(AND(YEAR(JanDom1+33)=AnoCalendário,MONTH(JanDom1+33)=1),JanDom1+33,""))</f>
        <v/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44983</v>
      </c>
      <c r="K12" s="32">
        <f>IF(DAY(FevDom1)=1,IF(AND(YEAR(FevDom1+23)=AnoCalendário,MONTH(FevDom1+23)=2),FevDom1+23,""),IF(AND(YEAR(FevDom1+30)=AnoCalendário,MONTH(FevDom1+30)=2),FevDom1+30,""))</f>
        <v>44984</v>
      </c>
      <c r="L12" s="32">
        <f>IF(DAY(FevDom1)=1,IF(AND(YEAR(FevDom1+24)=AnoCalendário,MONTH(FevDom1+24)=2),FevDom1+24,""),IF(AND(YEAR(FevDom1+31)=AnoCalendário,MONTH(FevDom1+31)=2),FevDom1+31,""))</f>
        <v>44985</v>
      </c>
      <c r="M12" s="32" t="str">
        <f>IF(DAY(FevDom1)=1,IF(AND(YEAR(FevDom1+25)=AnoCalendário,MONTH(FevDom1+25)=2),FevDom1+25,""),IF(AND(YEAR(FevDom1+32)=AnoCalendário,MONTH(FevDom1+32)=2),FevDom1+32,""))</f>
        <v/>
      </c>
      <c r="N12" s="32" t="str">
        <f>IF(DAY(FevDom1)=1,IF(AND(YEAR(FevDom1+26)=AnoCalendário,MONTH(FevDom1+26)=2),FevDom1+26,""),IF(AND(YEAR(FevDom1+33)=AnoCalendário,MONTH(FevDom1+33)=2),FevDom1+33,""))</f>
        <v/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45011</v>
      </c>
      <c r="S12" s="32">
        <f>IF(DAY(MarDom1)=1,IF(AND(YEAR(MarDom1+23)=AnoCalendário,MONTH(MarDom1+23)=3),MarDom1+23,""),IF(AND(YEAR(MarDom1+30)=AnoCalendário,MONTH(MarDom1+30)=3),MarDom1+30,""))</f>
        <v>45012</v>
      </c>
      <c r="T12" s="32">
        <f>IF(DAY(MarDom1)=1,IF(AND(YEAR(MarDom1+24)=AnoCalendário,MONTH(MarDom1+24)=3),MarDom1+24,""),IF(AND(YEAR(MarDom1+31)=AnoCalendário,MONTH(MarDom1+31)=3),MarDom1+31,""))</f>
        <v>45013</v>
      </c>
      <c r="U12" s="32">
        <f>IF(DAY(MarDom1)=1,IF(AND(YEAR(MarDom1+25)=AnoCalendário,MONTH(MarDom1+25)=3),MarDom1+25,""),IF(AND(YEAR(MarDom1+32)=AnoCalendário,MONTH(MarDom1+32)=3),MarDom1+32,""))</f>
        <v>45014</v>
      </c>
      <c r="V12" s="32">
        <f>IF(DAY(MarDom1)=1,IF(AND(YEAR(MarDom1+26)=AnoCalendário,MONTH(MarDom1+26)=3),MarDom1+26,""),IF(AND(YEAR(MarDom1+33)=AnoCalendário,MONTH(MarDom1+33)=3),MarDom1+33,""))</f>
        <v>45015</v>
      </c>
      <c r="W12" s="32">
        <f>IF(DAY(MarDom1)=1,IF(AND(YEAR(MarDom1+27)=AnoCalendário,MONTH(MarDom1+27)=3),MarDom1+27,""),IF(AND(YEAR(MarDom1+34)=AnoCalendário,MONTH(MarDom1+34)=3),MarDom1+34,""))</f>
        <v>45016</v>
      </c>
      <c r="X12" s="32" t="str">
        <f>IF(DAY(MarDom1)=1,IF(AND(YEAR(MarDom1+28)=AnoCalendário,MONTH(MarDom1+28)=3),MarDom1+28,""),IF(AND(YEAR(MarDom1+35)=AnoCalendário,MONTH(MarDom1+35)=3),MarDom1+35,""))</f>
        <v/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 t="str">
        <f>IF(DAY(MarDom1)=1,IF(AND(YEAR(MarDom1+29)=AnoCalendário,MONTH(MarDom1+29)=3),MarDom1+29,""),IF(AND(YEAR(MarDom1+36)=AnoCalendário,MONTH(MarDom1+36)=3),MarDom1+36,""))</f>
        <v/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 t="str">
        <f>IF(DAY(AbrDom1)=1,"",IF(AND(YEAR(AbrDom1+3)=AnoCalendário,MONTH(AbrDom1+3)=4),AbrDom1+3,""))</f>
        <v/>
      </c>
      <c r="E17" s="32" t="str">
        <f>IF(DAY(AbrDom1)=1,"",IF(AND(YEAR(AbrDom1+4)=AnoCalendário,MONTH(AbrDom1+4)=4),AbrDom1+4,""))</f>
        <v/>
      </c>
      <c r="F17" s="32" t="str">
        <f>IF(DAY(AbrDom1)=1,"",IF(AND(YEAR(AbrDom1+5)=AnoCalendário,MONTH(AbrDom1+5)=4),AbrDom1+5,""))</f>
        <v/>
      </c>
      <c r="G17" s="32" t="str">
        <f>IF(DAY(AbrDom1)=1,"",IF(AND(YEAR(AbrDom1+6)=AnoCalendário,MONTH(AbrDom1+6)=4),AbrDom1+6,""))</f>
        <v/>
      </c>
      <c r="H17" s="34">
        <f>IF(DAY(AbrDom1)=1,IF(AND(YEAR(AbrDom1)=AnoCalendário,MONTH(AbrDom1)=4),AbrDom1,""),IF(AND(YEAR(AbrDom1+7)=AnoCalendário,MONTH(AbrDom1+7)=4),AbrDom1+7,""))</f>
        <v>45017</v>
      </c>
      <c r="I17" s="28"/>
      <c r="J17" s="33" t="str">
        <f>IF(DAY(MaiDom1)=1,"",IF(AND(YEAR(MaiDom1+1)=AnoCalendário,MONTH(MaiDom1+1)=5),MaiDom1+1,""))</f>
        <v/>
      </c>
      <c r="K17" s="32">
        <f>IF(DAY(MaiDom1)=1,"",IF(AND(YEAR(MaiDom1+2)=AnoCalendário,MONTH(MaiDom1+2)=5),MaiDom1+2,""))</f>
        <v>45047</v>
      </c>
      <c r="L17" s="32">
        <f>IF(DAY(MaiDom1)=1,"",IF(AND(YEAR(MaiDom1+3)=AnoCalendário,MONTH(MaiDom1+3)=5),MaiDom1+3,""))</f>
        <v>45048</v>
      </c>
      <c r="M17" s="32">
        <f>IF(DAY(MaiDom1)=1,"",IF(AND(YEAR(MaiDom1+4)=AnoCalendário,MONTH(MaiDom1+4)=5),MaiDom1+4,""))</f>
        <v>45049</v>
      </c>
      <c r="N17" s="32">
        <f>IF(DAY(MaiDom1)=1,"",IF(AND(YEAR(MaiDom1+5)=AnoCalendário,MONTH(MaiDom1+5)=5),MaiDom1+5,""))</f>
        <v>45050</v>
      </c>
      <c r="O17" s="32">
        <f>IF(DAY(MaiDom1)=1,"",IF(AND(YEAR(MaiDom1+6)=AnoCalendário,MONTH(MaiDom1+6)=5),MaiDom1+6,""))</f>
        <v>45051</v>
      </c>
      <c r="P17" s="34">
        <f>IF(DAY(MaiDom1)=1,IF(AND(YEAR(MaiDom1)=AnoCalendário,MONTH(MaiDom1)=5),MaiDom1,""),IF(AND(YEAR(MaiDom1+7)=AnoCalendário,MONTH(MaiDom1+7)=5),MaiDom1+7,""))</f>
        <v>45052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>
        <f>IF(DAY(JunDom1)=1,"",IF(AND(YEAR(JunDom1+5)=AnoCalendário,MONTH(JunDom1+5)=6),JunDom1+5,""))</f>
        <v>45078</v>
      </c>
      <c r="W17" s="32">
        <f>IF(DAY(JunDom1)=1,"",IF(AND(YEAR(JunDom1+6)=AnoCalendário,MONTH(JunDom1+6)=6),JunDom1+6,""))</f>
        <v>45079</v>
      </c>
      <c r="X17" s="34">
        <f>IF(DAY(JunDom1)=1,IF(AND(YEAR(JunDom1)=AnoCalendário,MONTH(JunDom1)=6),JunDom1,""),IF(AND(YEAR(JunDom1+7)=AnoCalendário,MONTH(JunDom1+7)=6),JunDom1+7,""))</f>
        <v>45080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45018</v>
      </c>
      <c r="C18" s="32">
        <f>IF(DAY(AbrDom1)=1,IF(AND(YEAR(AbrDom1+2)=AnoCalendário,MONTH(AbrDom1+2)=4),AbrDom1+2,""),IF(AND(YEAR(AbrDom1+9)=AnoCalendário,MONTH(AbrDom1+9)=4),AbrDom1+9,""))</f>
        <v>45019</v>
      </c>
      <c r="D18" s="32">
        <f>IF(DAY(AbrDom1)=1,IF(AND(YEAR(AbrDom1+3)=AnoCalendário,MONTH(AbrDom1+3)=4),AbrDom1+3,""),IF(AND(YEAR(AbrDom1+10)=AnoCalendário,MONTH(AbrDom1+10)=4),AbrDom1+10,""))</f>
        <v>45020</v>
      </c>
      <c r="E18" s="32">
        <f>IF(DAY(AbrDom1)=1,IF(AND(YEAR(AbrDom1+4)=AnoCalendário,MONTH(AbrDom1+4)=4),AbrDom1+4,""),IF(AND(YEAR(AbrDom1+11)=AnoCalendário,MONTH(AbrDom1+11)=4),AbrDom1+11,""))</f>
        <v>45021</v>
      </c>
      <c r="F18" s="32">
        <f>IF(DAY(AbrDom1)=1,IF(AND(YEAR(AbrDom1+5)=AnoCalendário,MONTH(AbrDom1+5)=4),AbrDom1+5,""),IF(AND(YEAR(AbrDom1+12)=AnoCalendário,MONTH(AbrDom1+12)=4),AbrDom1+12,""))</f>
        <v>45022</v>
      </c>
      <c r="G18" s="32">
        <f>IF(DAY(AbrDom1)=1,IF(AND(YEAR(AbrDom1+6)=AnoCalendário,MONTH(AbrDom1+6)=4),AbrDom1+6,""),IF(AND(YEAR(AbrDom1+13)=AnoCalendário,MONTH(AbrDom1+13)=4),AbrDom1+13,""))</f>
        <v>45023</v>
      </c>
      <c r="H18" s="34">
        <f>IF(DAY(AbrDom1)=1,IF(AND(YEAR(AbrDom1+7)=AnoCalendário,MONTH(AbrDom1+7)=4),AbrDom1+7,""),IF(AND(YEAR(AbrDom1+14)=AnoCalendário,MONTH(AbrDom1+14)=4),AbrDom1+14,""))</f>
        <v>45024</v>
      </c>
      <c r="I18" s="28"/>
      <c r="J18" s="33">
        <f>IF(DAY(MaiDom1)=1,IF(AND(YEAR(MaiDom1+1)=AnoCalendário,MONTH(MaiDom1+1)=5),MaiDom1+1,""),IF(AND(YEAR(MaiDom1+8)=AnoCalendário,MONTH(MaiDom1+8)=5),MaiDom1+8,""))</f>
        <v>45053</v>
      </c>
      <c r="K18" s="32">
        <f>IF(DAY(MaiDom1)=1,IF(AND(YEAR(MaiDom1+2)=AnoCalendário,MONTH(MaiDom1+2)=5),MaiDom1+2,""),IF(AND(YEAR(MaiDom1+9)=AnoCalendário,MONTH(MaiDom1+9)=5),MaiDom1+9,""))</f>
        <v>45054</v>
      </c>
      <c r="L18" s="32">
        <f>IF(DAY(MaiDom1)=1,IF(AND(YEAR(MaiDom1+3)=AnoCalendário,MONTH(MaiDom1+3)=5),MaiDom1+3,""),IF(AND(YEAR(MaiDom1+10)=AnoCalendário,MONTH(MaiDom1+10)=5),MaiDom1+10,""))</f>
        <v>45055</v>
      </c>
      <c r="M18" s="32">
        <f>IF(DAY(MaiDom1)=1,IF(AND(YEAR(MaiDom1+4)=AnoCalendário,MONTH(MaiDom1+4)=5),MaiDom1+4,""),IF(AND(YEAR(MaiDom1+11)=AnoCalendário,MONTH(MaiDom1+11)=5),MaiDom1+11,""))</f>
        <v>45056</v>
      </c>
      <c r="N18" s="32">
        <f>IF(DAY(MaiDom1)=1,IF(AND(YEAR(MaiDom1+5)=AnoCalendário,MONTH(MaiDom1+5)=5),MaiDom1+5,""),IF(AND(YEAR(MaiDom1+12)=AnoCalendário,MONTH(MaiDom1+12)=5),MaiDom1+12,""))</f>
        <v>45057</v>
      </c>
      <c r="O18" s="32">
        <f>IF(DAY(MaiDom1)=1,IF(AND(YEAR(MaiDom1+6)=AnoCalendário,MONTH(MaiDom1+6)=5),MaiDom1+6,""),IF(AND(YEAR(MaiDom1+13)=AnoCalendário,MONTH(MaiDom1+13)=5),MaiDom1+13,""))</f>
        <v>45058</v>
      </c>
      <c r="P18" s="34">
        <f>IF(DAY(MaiDom1)=1,IF(AND(YEAR(MaiDom1+7)=AnoCalendário,MONTH(MaiDom1+7)=5),MaiDom1+7,""),IF(AND(YEAR(MaiDom1+14)=AnoCalendário,MONTH(MaiDom1+14)=5),MaiDom1+14,""))</f>
        <v>45059</v>
      </c>
      <c r="Q18" s="28"/>
      <c r="R18" s="33">
        <f>IF(DAY(JunDom1)=1,IF(AND(YEAR(JunDom1+1)=AnoCalendário,MONTH(JunDom1+1)=6),JunDom1+1,""),IF(AND(YEAR(JunDom1+8)=AnoCalendário,MONTH(JunDom1+8)=6),JunDom1+8,""))</f>
        <v>45081</v>
      </c>
      <c r="S18" s="32">
        <f>IF(DAY(JunDom1)=1,IF(AND(YEAR(JunDom1+2)=AnoCalendário,MONTH(JunDom1+2)=6),JunDom1+2,""),IF(AND(YEAR(JunDom1+9)=AnoCalendário,MONTH(JunDom1+9)=6),JunDom1+9,""))</f>
        <v>45082</v>
      </c>
      <c r="T18" s="32">
        <f>IF(DAY(JunDom1)=1,IF(AND(YEAR(JunDom1+3)=AnoCalendário,MONTH(JunDom1+3)=6),JunDom1+3,""),IF(AND(YEAR(JunDom1+10)=AnoCalendário,MONTH(JunDom1+10)=6),JunDom1+10,""))</f>
        <v>45083</v>
      </c>
      <c r="U18" s="32">
        <f>IF(DAY(JunDom1)=1,IF(AND(YEAR(JunDom1+4)=AnoCalendário,MONTH(JunDom1+4)=6),JunDom1+4,""),IF(AND(YEAR(JunDom1+11)=AnoCalendário,MONTH(JunDom1+11)=6),JunDom1+11,""))</f>
        <v>45084</v>
      </c>
      <c r="V18" s="32">
        <f>IF(DAY(JunDom1)=1,IF(AND(YEAR(JunDom1+5)=AnoCalendário,MONTH(JunDom1+5)=6),JunDom1+5,""),IF(AND(YEAR(JunDom1+12)=AnoCalendário,MONTH(JunDom1+12)=6),JunDom1+12,""))</f>
        <v>45085</v>
      </c>
      <c r="W18" s="32">
        <f>IF(DAY(JunDom1)=1,IF(AND(YEAR(JunDom1+6)=AnoCalendário,MONTH(JunDom1+6)=6),JunDom1+6,""),IF(AND(YEAR(JunDom1+13)=AnoCalendário,MONTH(JunDom1+13)=6),JunDom1+13,""))</f>
        <v>45086</v>
      </c>
      <c r="X18" s="34">
        <f>IF(DAY(JunDom1)=1,IF(AND(YEAR(JunDom1+7)=AnoCalendário,MONTH(JunDom1+7)=6),JunDom1+7,""),IF(AND(YEAR(JunDom1+14)=AnoCalendário,MONTH(JunDom1+14)=6),JunDom1+14,""))</f>
        <v>45087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45025</v>
      </c>
      <c r="C19" s="32">
        <f>IF(DAY(AbrDom1)=1,IF(AND(YEAR(AbrDom1+9)=AnoCalendário,MONTH(AbrDom1+9)=4),AbrDom1+9,""),IF(AND(YEAR(AbrDom1+16)=AnoCalendário,MONTH(AbrDom1+16)=4),AbrDom1+16,""))</f>
        <v>45026</v>
      </c>
      <c r="D19" s="32">
        <f>IF(DAY(AbrDom1)=1,IF(AND(YEAR(AbrDom1+10)=AnoCalendário,MONTH(AbrDom1+10)=4),AbrDom1+10,""),IF(AND(YEAR(AbrDom1+17)=AnoCalendário,MONTH(AbrDom1+17)=4),AbrDom1+17,""))</f>
        <v>45027</v>
      </c>
      <c r="E19" s="32">
        <f>IF(DAY(AbrDom1)=1,IF(AND(YEAR(AbrDom1+11)=AnoCalendário,MONTH(AbrDom1+11)=4),AbrDom1+11,""),IF(AND(YEAR(AbrDom1+18)=AnoCalendário,MONTH(AbrDom1+18)=4),AbrDom1+18,""))</f>
        <v>45028</v>
      </c>
      <c r="F19" s="32">
        <f>IF(DAY(AbrDom1)=1,IF(AND(YEAR(AbrDom1+12)=AnoCalendário,MONTH(AbrDom1+12)=4),AbrDom1+12,""),IF(AND(YEAR(AbrDom1+19)=AnoCalendário,MONTH(AbrDom1+19)=4),AbrDom1+19,""))</f>
        <v>45029</v>
      </c>
      <c r="G19" s="32">
        <f>IF(DAY(AbrDom1)=1,IF(AND(YEAR(AbrDom1+13)=AnoCalendário,MONTH(AbrDom1+13)=4),AbrDom1+13,""),IF(AND(YEAR(AbrDom1+20)=AnoCalendário,MONTH(AbrDom1+20)=4),AbrDom1+20,""))</f>
        <v>45030</v>
      </c>
      <c r="H19" s="34">
        <f>IF(DAY(AbrDom1)=1,IF(AND(YEAR(AbrDom1+14)=AnoCalendário,MONTH(AbrDom1+14)=4),AbrDom1+14,""),IF(AND(YEAR(AbrDom1+21)=AnoCalendário,MONTH(AbrDom1+21)=4),AbrDom1+21,""))</f>
        <v>45031</v>
      </c>
      <c r="I19" s="28"/>
      <c r="J19" s="33">
        <f>IF(DAY(MaiDom1)=1,IF(AND(YEAR(MaiDom1+8)=AnoCalendário,MONTH(MaiDom1+8)=5),MaiDom1+8,""),IF(AND(YEAR(MaiDom1+15)=AnoCalendário,MONTH(MaiDom1+15)=5),MaiDom1+15,""))</f>
        <v>45060</v>
      </c>
      <c r="K19" s="32">
        <f>IF(DAY(MaiDom1)=1,IF(AND(YEAR(MaiDom1+9)=AnoCalendário,MONTH(MaiDom1+9)=5),MaiDom1+9,""),IF(AND(YEAR(MaiDom1+16)=AnoCalendário,MONTH(MaiDom1+16)=5),MaiDom1+16,""))</f>
        <v>45061</v>
      </c>
      <c r="L19" s="32">
        <f>IF(DAY(MaiDom1)=1,IF(AND(YEAR(MaiDom1+10)=AnoCalendário,MONTH(MaiDom1+10)=5),MaiDom1+10,""),IF(AND(YEAR(MaiDom1+17)=AnoCalendário,MONTH(MaiDom1+17)=5),MaiDom1+17,""))</f>
        <v>45062</v>
      </c>
      <c r="M19" s="32">
        <f>IF(DAY(MaiDom1)=1,IF(AND(YEAR(MaiDom1+11)=AnoCalendário,MONTH(MaiDom1+11)=5),MaiDom1+11,""),IF(AND(YEAR(MaiDom1+18)=AnoCalendário,MONTH(MaiDom1+18)=5),MaiDom1+18,""))</f>
        <v>45063</v>
      </c>
      <c r="N19" s="32">
        <f>IF(DAY(MaiDom1)=1,IF(AND(YEAR(MaiDom1+12)=AnoCalendário,MONTH(MaiDom1+12)=5),MaiDom1+12,""),IF(AND(YEAR(MaiDom1+19)=AnoCalendário,MONTH(MaiDom1+19)=5),MaiDom1+19,""))</f>
        <v>45064</v>
      </c>
      <c r="O19" s="32">
        <f>IF(DAY(MaiDom1)=1,IF(AND(YEAR(MaiDom1+13)=AnoCalendário,MONTH(MaiDom1+13)=5),MaiDom1+13,""),IF(AND(YEAR(MaiDom1+20)=AnoCalendário,MONTH(MaiDom1+20)=5),MaiDom1+20,""))</f>
        <v>45065</v>
      </c>
      <c r="P19" s="34">
        <f>IF(DAY(MaiDom1)=1,IF(AND(YEAR(MaiDom1+14)=AnoCalendário,MONTH(MaiDom1+14)=5),MaiDom1+14,""),IF(AND(YEAR(MaiDom1+21)=AnoCalendário,MONTH(MaiDom1+21)=5),MaiDom1+21,""))</f>
        <v>45066</v>
      </c>
      <c r="Q19" s="28"/>
      <c r="R19" s="33">
        <f>IF(DAY(JunDom1)=1,IF(AND(YEAR(JunDom1+8)=AnoCalendário,MONTH(JunDom1+8)=6),JunDom1+8,""),IF(AND(YEAR(JunDom1+15)=AnoCalendário,MONTH(JunDom1+15)=6),JunDom1+15,""))</f>
        <v>45088</v>
      </c>
      <c r="S19" s="32">
        <f>IF(DAY(JunDom1)=1,IF(AND(YEAR(JunDom1+9)=AnoCalendário,MONTH(JunDom1+9)=6),JunDom1+9,""),IF(AND(YEAR(JunDom1+16)=AnoCalendário,MONTH(JunDom1+16)=6),JunDom1+16,""))</f>
        <v>45089</v>
      </c>
      <c r="T19" s="32">
        <f>IF(DAY(JunDom1)=1,IF(AND(YEAR(JunDom1+10)=AnoCalendário,MONTH(JunDom1+10)=6),JunDom1+10,""),IF(AND(YEAR(JunDom1+17)=AnoCalendário,MONTH(JunDom1+17)=6),JunDom1+17,""))</f>
        <v>45090</v>
      </c>
      <c r="U19" s="32">
        <f>IF(DAY(JunDom1)=1,IF(AND(YEAR(JunDom1+11)=AnoCalendário,MONTH(JunDom1+11)=6),JunDom1+11,""),IF(AND(YEAR(JunDom1+18)=AnoCalendário,MONTH(JunDom1+18)=6),JunDom1+18,""))</f>
        <v>45091</v>
      </c>
      <c r="V19" s="32">
        <f>IF(DAY(JunDom1)=1,IF(AND(YEAR(JunDom1+12)=AnoCalendário,MONTH(JunDom1+12)=6),JunDom1+12,""),IF(AND(YEAR(JunDom1+19)=AnoCalendário,MONTH(JunDom1+19)=6),JunDom1+19,""))</f>
        <v>45092</v>
      </c>
      <c r="W19" s="32">
        <f>IF(DAY(JunDom1)=1,IF(AND(YEAR(JunDom1+13)=AnoCalendário,MONTH(JunDom1+13)=6),JunDom1+13,""),IF(AND(YEAR(JunDom1+20)=AnoCalendário,MONTH(JunDom1+20)=6),JunDom1+20,""))</f>
        <v>45093</v>
      </c>
      <c r="X19" s="34">
        <f>IF(DAY(JunDom1)=1,IF(AND(YEAR(JunDom1+14)=AnoCalendário,MONTH(JunDom1+14)=6),JunDom1+14,""),IF(AND(YEAR(JunDom1+21)=AnoCalendário,MONTH(JunDom1+21)=6),JunDom1+21,""))</f>
        <v>45094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45032</v>
      </c>
      <c r="C20" s="32">
        <f>IF(DAY(AbrDom1)=1,IF(AND(YEAR(AbrDom1+16)=AnoCalendário,MONTH(AbrDom1+16)=4),AbrDom1+16,""),IF(AND(YEAR(AbrDom1+23)=AnoCalendário,MONTH(AbrDom1+23)=4),AbrDom1+23,""))</f>
        <v>45033</v>
      </c>
      <c r="D20" s="32">
        <f>IF(DAY(AbrDom1)=1,IF(AND(YEAR(AbrDom1+17)=AnoCalendário,MONTH(AbrDom1+17)=4),AbrDom1+17,""),IF(AND(YEAR(AbrDom1+24)=AnoCalendário,MONTH(AbrDom1+24)=4),AbrDom1+24,""))</f>
        <v>45034</v>
      </c>
      <c r="E20" s="32">
        <f>IF(DAY(AbrDom1)=1,IF(AND(YEAR(AbrDom1+18)=AnoCalendário,MONTH(AbrDom1+18)=4),AbrDom1+18,""),IF(AND(YEAR(AbrDom1+25)=AnoCalendário,MONTH(AbrDom1+25)=4),AbrDom1+25,""))</f>
        <v>45035</v>
      </c>
      <c r="F20" s="32">
        <f>IF(DAY(AbrDom1)=1,IF(AND(YEAR(AbrDom1+19)=AnoCalendário,MONTH(AbrDom1+19)=4),AbrDom1+19,""),IF(AND(YEAR(AbrDom1+26)=AnoCalendário,MONTH(AbrDom1+26)=4),AbrDom1+26,""))</f>
        <v>45036</v>
      </c>
      <c r="G20" s="32">
        <f>IF(DAY(AbrDom1)=1,IF(AND(YEAR(AbrDom1+20)=AnoCalendário,MONTH(AbrDom1+20)=4),AbrDom1+20,""),IF(AND(YEAR(AbrDom1+27)=AnoCalendário,MONTH(AbrDom1+27)=4),AbrDom1+27,""))</f>
        <v>45037</v>
      </c>
      <c r="H20" s="34">
        <f>IF(DAY(AbrDom1)=1,IF(AND(YEAR(AbrDom1+21)=AnoCalendário,MONTH(AbrDom1+21)=4),AbrDom1+21,""),IF(AND(YEAR(AbrDom1+28)=AnoCalendário,MONTH(AbrDom1+28)=4),AbrDom1+28,""))</f>
        <v>45038</v>
      </c>
      <c r="I20" s="28"/>
      <c r="J20" s="33">
        <f>IF(DAY(MaiDom1)=1,IF(AND(YEAR(MaiDom1+15)=AnoCalendário,MONTH(MaiDom1+15)=5),MaiDom1+15,""),IF(AND(YEAR(MaiDom1+22)=AnoCalendário,MONTH(MaiDom1+22)=5),MaiDom1+22,""))</f>
        <v>45067</v>
      </c>
      <c r="K20" s="32">
        <f>IF(DAY(MaiDom1)=1,IF(AND(YEAR(MaiDom1+16)=AnoCalendário,MONTH(MaiDom1+16)=5),MaiDom1+16,""),IF(AND(YEAR(MaiDom1+23)=AnoCalendário,MONTH(MaiDom1+23)=5),MaiDom1+23,""))</f>
        <v>45068</v>
      </c>
      <c r="L20" s="32">
        <f>IF(DAY(MaiDom1)=1,IF(AND(YEAR(MaiDom1+17)=AnoCalendário,MONTH(MaiDom1+17)=5),MaiDom1+17,""),IF(AND(YEAR(MaiDom1+24)=AnoCalendário,MONTH(MaiDom1+24)=5),MaiDom1+24,""))</f>
        <v>45069</v>
      </c>
      <c r="M20" s="32">
        <f>IF(DAY(MaiDom1)=1,IF(AND(YEAR(MaiDom1+18)=AnoCalendário,MONTH(MaiDom1+18)=5),MaiDom1+18,""),IF(AND(YEAR(MaiDom1+25)=AnoCalendário,MONTH(MaiDom1+25)=5),MaiDom1+25,""))</f>
        <v>45070</v>
      </c>
      <c r="N20" s="32">
        <f>IF(DAY(MaiDom1)=1,IF(AND(YEAR(MaiDom1+19)=AnoCalendário,MONTH(MaiDom1+19)=5),MaiDom1+19,""),IF(AND(YEAR(MaiDom1+26)=AnoCalendário,MONTH(MaiDom1+26)=5),MaiDom1+26,""))</f>
        <v>45071</v>
      </c>
      <c r="O20" s="32">
        <f>IF(DAY(MaiDom1)=1,IF(AND(YEAR(MaiDom1+20)=AnoCalendário,MONTH(MaiDom1+20)=5),MaiDom1+20,""),IF(AND(YEAR(MaiDom1+27)=AnoCalendário,MONTH(MaiDom1+27)=5),MaiDom1+27,""))</f>
        <v>45072</v>
      </c>
      <c r="P20" s="34">
        <f>IF(DAY(MaiDom1)=1,IF(AND(YEAR(MaiDom1+21)=AnoCalendário,MONTH(MaiDom1+21)=5),MaiDom1+21,""),IF(AND(YEAR(MaiDom1+28)=AnoCalendário,MONTH(MaiDom1+28)=5),MaiDom1+28,""))</f>
        <v>45073</v>
      </c>
      <c r="Q20" s="28"/>
      <c r="R20" s="33">
        <f>IF(DAY(JunDom1)=1,IF(AND(YEAR(JunDom1+15)=AnoCalendário,MONTH(JunDom1+15)=6),JunDom1+15,""),IF(AND(YEAR(JunDom1+22)=AnoCalendário,MONTH(JunDom1+22)=6),JunDom1+22,""))</f>
        <v>45095</v>
      </c>
      <c r="S20" s="32">
        <f>IF(DAY(JunDom1)=1,IF(AND(YEAR(JunDom1+16)=AnoCalendário,MONTH(JunDom1+16)=6),JunDom1+16,""),IF(AND(YEAR(JunDom1+23)=AnoCalendário,MONTH(JunDom1+23)=6),JunDom1+23,""))</f>
        <v>45096</v>
      </c>
      <c r="T20" s="32">
        <f>IF(DAY(JunDom1)=1,IF(AND(YEAR(JunDom1+17)=AnoCalendário,MONTH(JunDom1+17)=6),JunDom1+17,""),IF(AND(YEAR(JunDom1+24)=AnoCalendário,MONTH(JunDom1+24)=6),JunDom1+24,""))</f>
        <v>45097</v>
      </c>
      <c r="U20" s="32">
        <f>IF(DAY(JunDom1)=1,IF(AND(YEAR(JunDom1+18)=AnoCalendário,MONTH(JunDom1+18)=6),JunDom1+18,""),IF(AND(YEAR(JunDom1+25)=AnoCalendário,MONTH(JunDom1+25)=6),JunDom1+25,""))</f>
        <v>45098</v>
      </c>
      <c r="V20" s="32">
        <f>IF(DAY(JunDom1)=1,IF(AND(YEAR(JunDom1+19)=AnoCalendário,MONTH(JunDom1+19)=6),JunDom1+19,""),IF(AND(YEAR(JunDom1+26)=AnoCalendário,MONTH(JunDom1+26)=6),JunDom1+26,""))</f>
        <v>45099</v>
      </c>
      <c r="W20" s="32">
        <f>IF(DAY(JunDom1)=1,IF(AND(YEAR(JunDom1+20)=AnoCalendário,MONTH(JunDom1+20)=6),JunDom1+20,""),IF(AND(YEAR(JunDom1+27)=AnoCalendário,MONTH(JunDom1+27)=6),JunDom1+27,""))</f>
        <v>45100</v>
      </c>
      <c r="X20" s="34">
        <f>IF(DAY(JunDom1)=1,IF(AND(YEAR(JunDom1+21)=AnoCalendário,MONTH(JunDom1+21)=6),JunDom1+21,""),IF(AND(YEAR(JunDom1+28)=AnoCalendário,MONTH(JunDom1+28)=6),JunDom1+28,""))</f>
        <v>45101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45039</v>
      </c>
      <c r="C21" s="32">
        <f>IF(DAY(AbrDom1)=1,IF(AND(YEAR(AbrDom1+23)=AnoCalendário,MONTH(AbrDom1+23)=4),AbrDom1+23,""),IF(AND(YEAR(AbrDom1+30)=AnoCalendário,MONTH(AbrDom1+30)=4),AbrDom1+30,""))</f>
        <v>45040</v>
      </c>
      <c r="D21" s="32">
        <f>IF(DAY(AbrDom1)=1,IF(AND(YEAR(AbrDom1+24)=AnoCalendário,MONTH(AbrDom1+24)=4),AbrDom1+24,""),IF(AND(YEAR(AbrDom1+31)=AnoCalendário,MONTH(AbrDom1+31)=4),AbrDom1+31,""))</f>
        <v>45041</v>
      </c>
      <c r="E21" s="32">
        <f>IF(DAY(AbrDom1)=1,IF(AND(YEAR(AbrDom1+25)=AnoCalendário,MONTH(AbrDom1+25)=4),AbrDom1+25,""),IF(AND(YEAR(AbrDom1+32)=AnoCalendário,MONTH(AbrDom1+32)=4),AbrDom1+32,""))</f>
        <v>45042</v>
      </c>
      <c r="F21" s="32">
        <f>IF(DAY(AbrDom1)=1,IF(AND(YEAR(AbrDom1+26)=AnoCalendário,MONTH(AbrDom1+26)=4),AbrDom1+26,""),IF(AND(YEAR(AbrDom1+33)=AnoCalendário,MONTH(AbrDom1+33)=4),AbrDom1+33,""))</f>
        <v>45043</v>
      </c>
      <c r="G21" s="32">
        <f>IF(DAY(AbrDom1)=1,IF(AND(YEAR(AbrDom1+27)=AnoCalendário,MONTH(AbrDom1+27)=4),AbrDom1+27,""),IF(AND(YEAR(AbrDom1+34)=AnoCalendário,MONTH(AbrDom1+34)=4),AbrDom1+34,""))</f>
        <v>45044</v>
      </c>
      <c r="H21" s="34">
        <f>IF(DAY(AbrDom1)=1,IF(AND(YEAR(AbrDom1+28)=AnoCalendário,MONTH(AbrDom1+28)=4),AbrDom1+28,""),IF(AND(YEAR(AbrDom1+35)=AnoCalendário,MONTH(AbrDom1+35)=4),AbrDom1+35,""))</f>
        <v>45045</v>
      </c>
      <c r="I21" s="28"/>
      <c r="J21" s="33">
        <f>IF(DAY(MaiDom1)=1,IF(AND(YEAR(MaiDom1+22)=AnoCalendário,MONTH(MaiDom1+22)=5),MaiDom1+22,""),IF(AND(YEAR(MaiDom1+29)=AnoCalendário,MONTH(MaiDom1+29)=5),MaiDom1+29,""))</f>
        <v>45074</v>
      </c>
      <c r="K21" s="32">
        <f>IF(DAY(MaiDom1)=1,IF(AND(YEAR(MaiDom1+23)=AnoCalendário,MONTH(MaiDom1+23)=5),MaiDom1+23,""),IF(AND(YEAR(MaiDom1+30)=AnoCalendário,MONTH(MaiDom1+30)=5),MaiDom1+30,""))</f>
        <v>45075</v>
      </c>
      <c r="L21" s="32">
        <f>IF(DAY(MaiDom1)=1,IF(AND(YEAR(MaiDom1+24)=AnoCalendário,MONTH(MaiDom1+24)=5),MaiDom1+24,""),IF(AND(YEAR(MaiDom1+31)=AnoCalendário,MONTH(MaiDom1+31)=5),MaiDom1+31,""))</f>
        <v>45076</v>
      </c>
      <c r="M21" s="32">
        <f>IF(DAY(MaiDom1)=1,IF(AND(YEAR(MaiDom1+25)=AnoCalendário,MONTH(MaiDom1+25)=5),MaiDom1+25,""),IF(AND(YEAR(MaiDom1+32)=AnoCalendário,MONTH(MaiDom1+32)=5),MaiDom1+32,""))</f>
        <v>45077</v>
      </c>
      <c r="N21" s="32" t="str">
        <f>IF(DAY(MaiDom1)=1,IF(AND(YEAR(MaiDom1+26)=AnoCalendário,MONTH(MaiDom1+26)=5),MaiDom1+26,""),IF(AND(YEAR(MaiDom1+33)=AnoCalendário,MONTH(MaiDom1+33)=5),MaiDom1+33,""))</f>
        <v/>
      </c>
      <c r="O21" s="32" t="str">
        <f>IF(DAY(MaiDom1)=1,IF(AND(YEAR(MaiDom1+27)=AnoCalendário,MONTH(MaiDom1+27)=5),MaiDom1+27,""),IF(AND(YEAR(MaiDom1+34)=AnoCalendário,MONTH(MaiDom1+34)=5),MaiDom1+34,""))</f>
        <v/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45102</v>
      </c>
      <c r="S21" s="32">
        <f>IF(DAY(JunDom1)=1,IF(AND(YEAR(JunDom1+23)=AnoCalendário,MONTH(JunDom1+23)=6),JunDom1+23,""),IF(AND(YEAR(JunDom1+30)=AnoCalendário,MONTH(JunDom1+30)=6),JunDom1+30,""))</f>
        <v>45103</v>
      </c>
      <c r="T21" s="32">
        <f>IF(DAY(JunDom1)=1,IF(AND(YEAR(JunDom1+24)=AnoCalendário,MONTH(JunDom1+24)=6),JunDom1+24,""),IF(AND(YEAR(JunDom1+31)=AnoCalendário,MONTH(JunDom1+31)=6),JunDom1+31,""))</f>
        <v>45104</v>
      </c>
      <c r="U21" s="32">
        <f>IF(DAY(JunDom1)=1,IF(AND(YEAR(JunDom1+25)=AnoCalendário,MONTH(JunDom1+25)=6),JunDom1+25,""),IF(AND(YEAR(JunDom1+32)=AnoCalendário,MONTH(JunDom1+32)=6),JunDom1+32,""))</f>
        <v>45105</v>
      </c>
      <c r="V21" s="32">
        <f>IF(DAY(JunDom1)=1,IF(AND(YEAR(JunDom1+26)=AnoCalendário,MONTH(JunDom1+26)=6),JunDom1+26,""),IF(AND(YEAR(JunDom1+33)=AnoCalendário,MONTH(JunDom1+33)=6),JunDom1+33,""))</f>
        <v>45106</v>
      </c>
      <c r="W21" s="32">
        <f>IF(DAY(JunDom1)=1,IF(AND(YEAR(JunDom1+27)=AnoCalendário,MONTH(JunDom1+27)=6),JunDom1+27,""),IF(AND(YEAR(JunDom1+34)=AnoCalendário,MONTH(JunDom1+34)=6),JunDom1+34,""))</f>
        <v>45107</v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>
        <f>IF(DAY(AbrDom1)=1,IF(AND(YEAR(AbrDom1+29)=AnoCalendário,MONTH(AbrDom1+29)=4),AbrDom1+29,""),IF(AND(YEAR(AbrDom1+36)=AnoCalendário,MONTH(AbrDom1+36)=4),AbrDom1+36,""))</f>
        <v>45046</v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 t="str">
        <f>IF(DAY(JulDom1)=1,"",IF(AND(YEAR(JulDom1+3)=AnoCalendário,MONTH(JulDom1+3)=7),JulDom1+3,""))</f>
        <v/>
      </c>
      <c r="E26" s="32" t="str">
        <f>IF(DAY(JulDom1)=1,"",IF(AND(YEAR(JulDom1+4)=AnoCalendário,MONTH(JulDom1+4)=7),JulDom1+4,""))</f>
        <v/>
      </c>
      <c r="F26" s="32" t="str">
        <f>IF(DAY(JulDom1)=1,"",IF(AND(YEAR(JulDom1+5)=AnoCalendário,MONTH(JulDom1+5)=7),JulDom1+5,""))</f>
        <v/>
      </c>
      <c r="G26" s="32" t="str">
        <f>IF(DAY(JulDom1)=1,"",IF(AND(YEAR(JulDom1+6)=AnoCalendário,MONTH(JulDom1+6)=7),JulDom1+6,""))</f>
        <v/>
      </c>
      <c r="H26" s="34">
        <f>IF(DAY(JulDom1)=1,IF(AND(YEAR(JulDom1)=AnoCalendário,MONTH(JulDom1)=7),JulDom1,""),IF(AND(YEAR(JulDom1+7)=AnoCalendário,MONTH(JulDom1+7)=7),JulDom1+7,""))</f>
        <v>45108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>
        <f>IF(DAY(AgoDom1)=1,"",IF(AND(YEAR(AgoDom1+3)=AnoCalendário,MONTH(AgoDom1+3)=8),AgoDom1+3,""))</f>
        <v>45139</v>
      </c>
      <c r="M26" s="32">
        <f>IF(DAY(AgoDom1)=1,"",IF(AND(YEAR(AgoDom1+4)=AnoCalendário,MONTH(AgoDom1+4)=8),AgoDom1+4,""))</f>
        <v>45140</v>
      </c>
      <c r="N26" s="32">
        <f>IF(DAY(AgoDom1)=1,"",IF(AND(YEAR(AgoDom1+5)=AnoCalendário,MONTH(AgoDom1+5)=8),AgoDom1+5,""))</f>
        <v>45141</v>
      </c>
      <c r="O26" s="32">
        <f>IF(DAY(AgoDom1)=1,"",IF(AND(YEAR(AgoDom1+6)=AnoCalendário,MONTH(AgoDom1+6)=8),AgoDom1+6,""))</f>
        <v>45142</v>
      </c>
      <c r="P26" s="34">
        <f>IF(DAY(AgoDom1)=1,IF(AND(YEAR(AgoDom1)=AnoCalendário,MONTH(AgoDom1)=8),AgoDom1,""),IF(AND(YEAR(AgoDom1+7)=AnoCalendário,MONTH(AgoDom1+7)=8),AgoDom1+7,""))</f>
        <v>45143</v>
      </c>
      <c r="Q26" s="1"/>
      <c r="R26" s="33" t="str">
        <f>IF(DAY(SetDom1)=1,"",IF(AND(YEAR(SetDom1+1)=AnoCalendário,MONTH(SetDom1+1)=9),SetDom1+1,""))</f>
        <v/>
      </c>
      <c r="S26" s="32" t="str">
        <f>IF(DAY(SetDom1)=1,"",IF(AND(YEAR(SetDom1+2)=AnoCalendário,MONTH(SetDom1+2)=9),SetDom1+2,""))</f>
        <v/>
      </c>
      <c r="T26" s="32" t="str">
        <f>IF(DAY(SetDom1)=1,"",IF(AND(YEAR(SetDom1+3)=AnoCalendário,MONTH(SetDom1+3)=9),SetDom1+3,""))</f>
        <v/>
      </c>
      <c r="U26" s="32" t="str">
        <f>IF(DAY(SetDom1)=1,"",IF(AND(YEAR(SetDom1+4)=AnoCalendário,MONTH(SetDom1+4)=9),SetDom1+4,""))</f>
        <v/>
      </c>
      <c r="V26" s="32" t="str">
        <f>IF(DAY(SetDom1)=1,"",IF(AND(YEAR(SetDom1+5)=AnoCalendário,MONTH(SetDom1+5)=9),SetDom1+5,""))</f>
        <v/>
      </c>
      <c r="W26" s="32">
        <f>IF(DAY(SetDom1)=1,"",IF(AND(YEAR(SetDom1+6)=AnoCalendário,MONTH(SetDom1+6)=9),SetDom1+6,""))</f>
        <v>45170</v>
      </c>
      <c r="X26" s="34">
        <f>IF(DAY(SetDom1)=1,IF(AND(YEAR(SetDom1)=AnoCalendário,MONTH(SetDom1)=9),SetDom1,""),IF(AND(YEAR(SetDom1+7)=AnoCalendário,MONTH(SetDom1+7)=9),SetDom1+7,""))</f>
        <v>45171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45109</v>
      </c>
      <c r="C27" s="32">
        <f>IF(DAY(JulDom1)=1,IF(AND(YEAR(JulDom1+2)=AnoCalendário,MONTH(JulDom1+2)=7),JulDom1+2,""),IF(AND(YEAR(JulDom1+9)=AnoCalendário,MONTH(JulDom1+9)=7),JulDom1+9,""))</f>
        <v>45110</v>
      </c>
      <c r="D27" s="32">
        <f>IF(DAY(JulDom1)=1,IF(AND(YEAR(JulDom1+3)=AnoCalendário,MONTH(JulDom1+3)=7),JulDom1+3,""),IF(AND(YEAR(JulDom1+10)=AnoCalendário,MONTH(JulDom1+10)=7),JulDom1+10,""))</f>
        <v>45111</v>
      </c>
      <c r="E27" s="32">
        <f>IF(DAY(JulDom1)=1,IF(AND(YEAR(JulDom1+4)=AnoCalendário,MONTH(JulDom1+4)=7),JulDom1+4,""),IF(AND(YEAR(JulDom1+11)=AnoCalendário,MONTH(JulDom1+11)=7),JulDom1+11,""))</f>
        <v>45112</v>
      </c>
      <c r="F27" s="32">
        <f>IF(DAY(JulDom1)=1,IF(AND(YEAR(JulDom1+5)=AnoCalendário,MONTH(JulDom1+5)=7),JulDom1+5,""),IF(AND(YEAR(JulDom1+12)=AnoCalendário,MONTH(JulDom1+12)=7),JulDom1+12,""))</f>
        <v>45113</v>
      </c>
      <c r="G27" s="32">
        <f>IF(DAY(JulDom1)=1,IF(AND(YEAR(JulDom1+6)=AnoCalendário,MONTH(JulDom1+6)=7),JulDom1+6,""),IF(AND(YEAR(JulDom1+13)=AnoCalendário,MONTH(JulDom1+13)=7),JulDom1+13,""))</f>
        <v>45114</v>
      </c>
      <c r="H27" s="34">
        <f>IF(DAY(JulDom1)=1,IF(AND(YEAR(JulDom1+7)=AnoCalendário,MONTH(JulDom1+7)=7),JulDom1+7,""),IF(AND(YEAR(JulDom1+14)=AnoCalendário,MONTH(JulDom1+14)=7),JulDom1+14,""))</f>
        <v>45115</v>
      </c>
      <c r="J27" s="33">
        <f>IF(DAY(AgoDom1)=1,IF(AND(YEAR(AgoDom1+1)=AnoCalendário,MONTH(AgoDom1+1)=8),AgoDom1+1,""),IF(AND(YEAR(AgoDom1+8)=AnoCalendário,MONTH(AgoDom1+8)=8),AgoDom1+8,""))</f>
        <v>45144</v>
      </c>
      <c r="K27" s="32">
        <f>IF(DAY(AgoDom1)=1,IF(AND(YEAR(AgoDom1+2)=AnoCalendário,MONTH(AgoDom1+2)=8),AgoDom1+2,""),IF(AND(YEAR(AgoDom1+9)=AnoCalendário,MONTH(AgoDom1+9)=8),AgoDom1+9,""))</f>
        <v>45145</v>
      </c>
      <c r="L27" s="32">
        <f>IF(DAY(AgoDom1)=1,IF(AND(YEAR(AgoDom1+3)=AnoCalendário,MONTH(AgoDom1+3)=8),AgoDom1+3,""),IF(AND(YEAR(AgoDom1+10)=AnoCalendário,MONTH(AgoDom1+10)=8),AgoDom1+10,""))</f>
        <v>45146</v>
      </c>
      <c r="M27" s="32">
        <f>IF(DAY(AgoDom1)=1,IF(AND(YEAR(AgoDom1+4)=AnoCalendário,MONTH(AgoDom1+4)=8),AgoDom1+4,""),IF(AND(YEAR(AgoDom1+11)=AnoCalendário,MONTH(AgoDom1+11)=8),AgoDom1+11,""))</f>
        <v>45147</v>
      </c>
      <c r="N27" s="32">
        <f>IF(DAY(AgoDom1)=1,IF(AND(YEAR(AgoDom1+5)=AnoCalendário,MONTH(AgoDom1+5)=8),AgoDom1+5,""),IF(AND(YEAR(AgoDom1+12)=AnoCalendário,MONTH(AgoDom1+12)=8),AgoDom1+12,""))</f>
        <v>45148</v>
      </c>
      <c r="O27" s="32">
        <f>IF(DAY(AgoDom1)=1,IF(AND(YEAR(AgoDom1+6)=AnoCalendário,MONTH(AgoDom1+6)=8),AgoDom1+6,""),IF(AND(YEAR(AgoDom1+13)=AnoCalendário,MONTH(AgoDom1+13)=8),AgoDom1+13,""))</f>
        <v>45149</v>
      </c>
      <c r="P27" s="34">
        <f>IF(DAY(AgoDom1)=1,IF(AND(YEAR(AgoDom1+7)=AnoCalendário,MONTH(AgoDom1+7)=8),AgoDom1+7,""),IF(AND(YEAR(AgoDom1+14)=AnoCalendário,MONTH(AgoDom1+14)=8),AgoDom1+14,""))</f>
        <v>45150</v>
      </c>
      <c r="Q27" s="1"/>
      <c r="R27" s="33">
        <f>IF(DAY(SetDom1)=1,IF(AND(YEAR(SetDom1+1)=AnoCalendário,MONTH(SetDom1+1)=9),SetDom1+1,""),IF(AND(YEAR(SetDom1+8)=AnoCalendário,MONTH(SetDom1+8)=9),SetDom1+8,""))</f>
        <v>45172</v>
      </c>
      <c r="S27" s="32">
        <f>IF(DAY(SetDom1)=1,IF(AND(YEAR(SetDom1+2)=AnoCalendário,MONTH(SetDom1+2)=9),SetDom1+2,""),IF(AND(YEAR(SetDom1+9)=AnoCalendário,MONTH(SetDom1+9)=9),SetDom1+9,""))</f>
        <v>45173</v>
      </c>
      <c r="T27" s="32">
        <f>IF(DAY(SetDom1)=1,IF(AND(YEAR(SetDom1+3)=AnoCalendário,MONTH(SetDom1+3)=9),SetDom1+3,""),IF(AND(YEAR(SetDom1+10)=AnoCalendário,MONTH(SetDom1+10)=9),SetDom1+10,""))</f>
        <v>45174</v>
      </c>
      <c r="U27" s="32">
        <f>IF(DAY(SetDom1)=1,IF(AND(YEAR(SetDom1+4)=AnoCalendário,MONTH(SetDom1+4)=9),SetDom1+4,""),IF(AND(YEAR(SetDom1+11)=AnoCalendário,MONTH(SetDom1+11)=9),SetDom1+11,""))</f>
        <v>45175</v>
      </c>
      <c r="V27" s="32">
        <f>IF(DAY(SetDom1)=1,IF(AND(YEAR(SetDom1+5)=AnoCalendário,MONTH(SetDom1+5)=9),SetDom1+5,""),IF(AND(YEAR(SetDom1+12)=AnoCalendário,MONTH(SetDom1+12)=9),SetDom1+12,""))</f>
        <v>45176</v>
      </c>
      <c r="W27" s="32">
        <f>IF(DAY(SetDom1)=1,IF(AND(YEAR(SetDom1+6)=AnoCalendário,MONTH(SetDom1+6)=9),SetDom1+6,""),IF(AND(YEAR(SetDom1+13)=AnoCalendário,MONTH(SetDom1+13)=9),SetDom1+13,""))</f>
        <v>45177</v>
      </c>
      <c r="X27" s="34">
        <f>IF(DAY(SetDom1)=1,IF(AND(YEAR(SetDom1+7)=AnoCalendário,MONTH(SetDom1+7)=9),SetDom1+7,""),IF(AND(YEAR(SetDom1+14)=AnoCalendário,MONTH(SetDom1+14)=9),SetDom1+14,""))</f>
        <v>45178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45116</v>
      </c>
      <c r="C28" s="32">
        <f>IF(DAY(JulDom1)=1,IF(AND(YEAR(JulDom1+9)=AnoCalendário,MONTH(JulDom1+9)=7),JulDom1+9,""),IF(AND(YEAR(JulDom1+16)=AnoCalendário,MONTH(JulDom1+16)=7),JulDom1+16,""))</f>
        <v>45117</v>
      </c>
      <c r="D28" s="32">
        <f>IF(DAY(JulDom1)=1,IF(AND(YEAR(JulDom1+10)=AnoCalendário,MONTH(JulDom1+10)=7),JulDom1+10,""),IF(AND(YEAR(JulDom1+17)=AnoCalendário,MONTH(JulDom1+17)=7),JulDom1+17,""))</f>
        <v>45118</v>
      </c>
      <c r="E28" s="32">
        <f>IF(DAY(JulDom1)=1,IF(AND(YEAR(JulDom1+11)=AnoCalendário,MONTH(JulDom1+11)=7),JulDom1+11,""),IF(AND(YEAR(JulDom1+18)=AnoCalendário,MONTH(JulDom1+18)=7),JulDom1+18,""))</f>
        <v>45119</v>
      </c>
      <c r="F28" s="32">
        <f>IF(DAY(JulDom1)=1,IF(AND(YEAR(JulDom1+12)=AnoCalendário,MONTH(JulDom1+12)=7),JulDom1+12,""),IF(AND(YEAR(JulDom1+19)=AnoCalendário,MONTH(JulDom1+19)=7),JulDom1+19,""))</f>
        <v>45120</v>
      </c>
      <c r="G28" s="32">
        <f>IF(DAY(JulDom1)=1,IF(AND(YEAR(JulDom1+13)=AnoCalendário,MONTH(JulDom1+13)=7),JulDom1+13,""),IF(AND(YEAR(JulDom1+20)=AnoCalendário,MONTH(JulDom1+20)=7),JulDom1+20,""))</f>
        <v>45121</v>
      </c>
      <c r="H28" s="34">
        <f>IF(DAY(JulDom1)=1,IF(AND(YEAR(JulDom1+14)=AnoCalendário,MONTH(JulDom1+14)=7),JulDom1+14,""),IF(AND(YEAR(JulDom1+21)=AnoCalendário,MONTH(JulDom1+21)=7),JulDom1+21,""))</f>
        <v>45122</v>
      </c>
      <c r="J28" s="33">
        <f>IF(DAY(AgoDom1)=1,IF(AND(YEAR(AgoDom1+8)=AnoCalendário,MONTH(AgoDom1+8)=8),AgoDom1+8,""),IF(AND(YEAR(AgoDom1+15)=AnoCalendário,MONTH(AgoDom1+15)=8),AgoDom1+15,""))</f>
        <v>45151</v>
      </c>
      <c r="K28" s="32">
        <f>IF(DAY(AgoDom1)=1,IF(AND(YEAR(AgoDom1+9)=AnoCalendário,MONTH(AgoDom1+9)=8),AgoDom1+9,""),IF(AND(YEAR(AgoDom1+16)=AnoCalendário,MONTH(AgoDom1+16)=8),AgoDom1+16,""))</f>
        <v>45152</v>
      </c>
      <c r="L28" s="32">
        <f>IF(DAY(AgoDom1)=1,IF(AND(YEAR(AgoDom1+10)=AnoCalendário,MONTH(AgoDom1+10)=8),AgoDom1+10,""),IF(AND(YEAR(AgoDom1+17)=AnoCalendário,MONTH(AgoDom1+17)=8),AgoDom1+17,""))</f>
        <v>45153</v>
      </c>
      <c r="M28" s="32">
        <f>IF(DAY(AgoDom1)=1,IF(AND(YEAR(AgoDom1+11)=AnoCalendário,MONTH(AgoDom1+11)=8),AgoDom1+11,""),IF(AND(YEAR(AgoDom1+18)=AnoCalendário,MONTH(AgoDom1+18)=8),AgoDom1+18,""))</f>
        <v>45154</v>
      </c>
      <c r="N28" s="32">
        <f>IF(DAY(AgoDom1)=1,IF(AND(YEAR(AgoDom1+12)=AnoCalendário,MONTH(AgoDom1+12)=8),AgoDom1+12,""),IF(AND(YEAR(AgoDom1+19)=AnoCalendário,MONTH(AgoDom1+19)=8),AgoDom1+19,""))</f>
        <v>45155</v>
      </c>
      <c r="O28" s="32">
        <f>IF(DAY(AgoDom1)=1,IF(AND(YEAR(AgoDom1+13)=AnoCalendário,MONTH(AgoDom1+13)=8),AgoDom1+13,""),IF(AND(YEAR(AgoDom1+20)=AnoCalendário,MONTH(AgoDom1+20)=8),AgoDom1+20,""))</f>
        <v>45156</v>
      </c>
      <c r="P28" s="34">
        <f>IF(DAY(AgoDom1)=1,IF(AND(YEAR(AgoDom1+14)=AnoCalendário,MONTH(AgoDom1+14)=8),AgoDom1+14,""),IF(AND(YEAR(AgoDom1+21)=AnoCalendário,MONTH(AgoDom1+21)=8),AgoDom1+21,""))</f>
        <v>45157</v>
      </c>
      <c r="Q28" s="1"/>
      <c r="R28" s="33">
        <f>IF(DAY(SetDom1)=1,IF(AND(YEAR(SetDom1+8)=AnoCalendário,MONTH(SetDom1+8)=9),SetDom1+8,""),IF(AND(YEAR(SetDom1+15)=AnoCalendário,MONTH(SetDom1+15)=9),SetDom1+15,""))</f>
        <v>45179</v>
      </c>
      <c r="S28" s="32">
        <f>IF(DAY(SetDom1)=1,IF(AND(YEAR(SetDom1+9)=AnoCalendário,MONTH(SetDom1+9)=9),SetDom1+9,""),IF(AND(YEAR(SetDom1+16)=AnoCalendário,MONTH(SetDom1+16)=9),SetDom1+16,""))</f>
        <v>45180</v>
      </c>
      <c r="T28" s="32">
        <f>IF(DAY(SetDom1)=1,IF(AND(YEAR(SetDom1+10)=AnoCalendário,MONTH(SetDom1+10)=9),SetDom1+10,""),IF(AND(YEAR(SetDom1+17)=AnoCalendário,MONTH(SetDom1+17)=9),SetDom1+17,""))</f>
        <v>45181</v>
      </c>
      <c r="U28" s="32">
        <f>IF(DAY(SetDom1)=1,IF(AND(YEAR(SetDom1+11)=AnoCalendário,MONTH(SetDom1+11)=9),SetDom1+11,""),IF(AND(YEAR(SetDom1+18)=AnoCalendário,MONTH(SetDom1+18)=9),SetDom1+18,""))</f>
        <v>45182</v>
      </c>
      <c r="V28" s="32">
        <f>IF(DAY(SetDom1)=1,IF(AND(YEAR(SetDom1+12)=AnoCalendário,MONTH(SetDom1+12)=9),SetDom1+12,""),IF(AND(YEAR(SetDom1+19)=AnoCalendário,MONTH(SetDom1+19)=9),SetDom1+19,""))</f>
        <v>45183</v>
      </c>
      <c r="W28" s="32">
        <f>IF(DAY(SetDom1)=1,IF(AND(YEAR(SetDom1+13)=AnoCalendário,MONTH(SetDom1+13)=9),SetDom1+13,""),IF(AND(YEAR(SetDom1+20)=AnoCalendário,MONTH(SetDom1+20)=9),SetDom1+20,""))</f>
        <v>45184</v>
      </c>
      <c r="X28" s="34">
        <f>IF(DAY(SetDom1)=1,IF(AND(YEAR(SetDom1+14)=AnoCalendário,MONTH(SetDom1+14)=9),SetDom1+14,""),IF(AND(YEAR(SetDom1+21)=AnoCalendário,MONTH(SetDom1+21)=9),SetDom1+21,""))</f>
        <v>45185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45123</v>
      </c>
      <c r="C29" s="32">
        <f>IF(DAY(JulDom1)=1,IF(AND(YEAR(JulDom1+16)=AnoCalendário,MONTH(JulDom1+16)=7),JulDom1+16,""),IF(AND(YEAR(JulDom1+23)=AnoCalendário,MONTH(JulDom1+23)=7),JulDom1+23,""))</f>
        <v>45124</v>
      </c>
      <c r="D29" s="32">
        <f>IF(DAY(JulDom1)=1,IF(AND(YEAR(JulDom1+17)=AnoCalendário,MONTH(JulDom1+17)=7),JulDom1+17,""),IF(AND(YEAR(JulDom1+24)=AnoCalendário,MONTH(JulDom1+24)=7),JulDom1+24,""))</f>
        <v>45125</v>
      </c>
      <c r="E29" s="32">
        <f>IF(DAY(JulDom1)=1,IF(AND(YEAR(JulDom1+18)=AnoCalendário,MONTH(JulDom1+18)=7),JulDom1+18,""),IF(AND(YEAR(JulDom1+25)=AnoCalendário,MONTH(JulDom1+25)=7),JulDom1+25,""))</f>
        <v>45126</v>
      </c>
      <c r="F29" s="32">
        <f>IF(DAY(JulDom1)=1,IF(AND(YEAR(JulDom1+19)=AnoCalendário,MONTH(JulDom1+19)=7),JulDom1+19,""),IF(AND(YEAR(JulDom1+26)=AnoCalendário,MONTH(JulDom1+26)=7),JulDom1+26,""))</f>
        <v>45127</v>
      </c>
      <c r="G29" s="32">
        <f>IF(DAY(JulDom1)=1,IF(AND(YEAR(JulDom1+20)=AnoCalendário,MONTH(JulDom1+20)=7),JulDom1+20,""),IF(AND(YEAR(JulDom1+27)=AnoCalendário,MONTH(JulDom1+27)=7),JulDom1+27,""))</f>
        <v>45128</v>
      </c>
      <c r="H29" s="34">
        <f>IF(DAY(JulDom1)=1,IF(AND(YEAR(JulDom1+21)=AnoCalendário,MONTH(JulDom1+21)=7),JulDom1+21,""),IF(AND(YEAR(JulDom1+28)=AnoCalendário,MONTH(JulDom1+28)=7),JulDom1+28,""))</f>
        <v>45129</v>
      </c>
      <c r="J29" s="33">
        <f>IF(DAY(AgoDom1)=1,IF(AND(YEAR(AgoDom1+15)=AnoCalendário,MONTH(AgoDom1+15)=8),AgoDom1+15,""),IF(AND(YEAR(AgoDom1+22)=AnoCalendário,MONTH(AgoDom1+22)=8),AgoDom1+22,""))</f>
        <v>45158</v>
      </c>
      <c r="K29" s="32">
        <f>IF(DAY(AgoDom1)=1,IF(AND(YEAR(AgoDom1+16)=AnoCalendário,MONTH(AgoDom1+16)=8),AgoDom1+16,""),IF(AND(YEAR(AgoDom1+23)=AnoCalendário,MONTH(AgoDom1+23)=8),AgoDom1+23,""))</f>
        <v>45159</v>
      </c>
      <c r="L29" s="32">
        <f>IF(DAY(AgoDom1)=1,IF(AND(YEAR(AgoDom1+17)=AnoCalendário,MONTH(AgoDom1+17)=8),AgoDom1+17,""),IF(AND(YEAR(AgoDom1+24)=AnoCalendário,MONTH(AgoDom1+24)=8),AgoDom1+24,""))</f>
        <v>45160</v>
      </c>
      <c r="M29" s="32">
        <f>IF(DAY(AgoDom1)=1,IF(AND(YEAR(AgoDom1+18)=AnoCalendário,MONTH(AgoDom1+18)=8),AgoDom1+18,""),IF(AND(YEAR(AgoDom1+25)=AnoCalendário,MONTH(AgoDom1+25)=8),AgoDom1+25,""))</f>
        <v>45161</v>
      </c>
      <c r="N29" s="32">
        <f>IF(DAY(AgoDom1)=1,IF(AND(YEAR(AgoDom1+19)=AnoCalendário,MONTH(AgoDom1+19)=8),AgoDom1+19,""),IF(AND(YEAR(AgoDom1+26)=AnoCalendário,MONTH(AgoDom1+26)=8),AgoDom1+26,""))</f>
        <v>45162</v>
      </c>
      <c r="O29" s="32">
        <f>IF(DAY(AgoDom1)=1,IF(AND(YEAR(AgoDom1+20)=AnoCalendário,MONTH(AgoDom1+20)=8),AgoDom1+20,""),IF(AND(YEAR(AgoDom1+27)=AnoCalendário,MONTH(AgoDom1+27)=8),AgoDom1+27,""))</f>
        <v>45163</v>
      </c>
      <c r="P29" s="34">
        <f>IF(DAY(AgoDom1)=1,IF(AND(YEAR(AgoDom1+21)=AnoCalendário,MONTH(AgoDom1+21)=8),AgoDom1+21,""),IF(AND(YEAR(AgoDom1+28)=AnoCalendário,MONTH(AgoDom1+28)=8),AgoDom1+28,""))</f>
        <v>45164</v>
      </c>
      <c r="Q29" s="1"/>
      <c r="R29" s="33">
        <f>IF(DAY(SetDom1)=1,IF(AND(YEAR(SetDom1+15)=AnoCalendário,MONTH(SetDom1+15)=9),SetDom1+15,""),IF(AND(YEAR(SetDom1+22)=AnoCalendário,MONTH(SetDom1+22)=9),SetDom1+22,""))</f>
        <v>45186</v>
      </c>
      <c r="S29" s="32">
        <f>IF(DAY(SetDom1)=1,IF(AND(YEAR(SetDom1+16)=AnoCalendário,MONTH(SetDom1+16)=9),SetDom1+16,""),IF(AND(YEAR(SetDom1+23)=AnoCalendário,MONTH(SetDom1+23)=9),SetDom1+23,""))</f>
        <v>45187</v>
      </c>
      <c r="T29" s="32">
        <f>IF(DAY(SetDom1)=1,IF(AND(YEAR(SetDom1+17)=AnoCalendário,MONTH(SetDom1+17)=9),SetDom1+17,""),IF(AND(YEAR(SetDom1+24)=AnoCalendário,MONTH(SetDom1+24)=9),SetDom1+24,""))</f>
        <v>45188</v>
      </c>
      <c r="U29" s="32">
        <f>IF(DAY(SetDom1)=1,IF(AND(YEAR(SetDom1+18)=AnoCalendário,MONTH(SetDom1+18)=9),SetDom1+18,""),IF(AND(YEAR(SetDom1+25)=AnoCalendário,MONTH(SetDom1+25)=9),SetDom1+25,""))</f>
        <v>45189</v>
      </c>
      <c r="V29" s="32">
        <f>IF(DAY(SetDom1)=1,IF(AND(YEAR(SetDom1+19)=AnoCalendário,MONTH(SetDom1+19)=9),SetDom1+19,""),IF(AND(YEAR(SetDom1+26)=AnoCalendário,MONTH(SetDom1+26)=9),SetDom1+26,""))</f>
        <v>45190</v>
      </c>
      <c r="W29" s="32">
        <f>IF(DAY(SetDom1)=1,IF(AND(YEAR(SetDom1+20)=AnoCalendário,MONTH(SetDom1+20)=9),SetDom1+20,""),IF(AND(YEAR(SetDom1+27)=AnoCalendário,MONTH(SetDom1+27)=9),SetDom1+27,""))</f>
        <v>45191</v>
      </c>
      <c r="X29" s="34">
        <f>IF(DAY(SetDom1)=1,IF(AND(YEAR(SetDom1+21)=AnoCalendário,MONTH(SetDom1+21)=9),SetDom1+21,""),IF(AND(YEAR(SetDom1+28)=AnoCalendário,MONTH(SetDom1+28)=9),SetDom1+28,""))</f>
        <v>45192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45130</v>
      </c>
      <c r="C30" s="32">
        <f>IF(DAY(JulDom1)=1,IF(AND(YEAR(JulDom1+23)=AnoCalendário,MONTH(JulDom1+23)=7),JulDom1+23,""),IF(AND(YEAR(JulDom1+30)=AnoCalendário,MONTH(JulDom1+30)=7),JulDom1+30,""))</f>
        <v>45131</v>
      </c>
      <c r="D30" s="32">
        <f>IF(DAY(JulDom1)=1,IF(AND(YEAR(JulDom1+24)=AnoCalendário,MONTH(JulDom1+24)=7),JulDom1+24,""),IF(AND(YEAR(JulDom1+31)=AnoCalendário,MONTH(JulDom1+31)=7),JulDom1+31,""))</f>
        <v>45132</v>
      </c>
      <c r="E30" s="32">
        <f>IF(DAY(JulDom1)=1,IF(AND(YEAR(JulDom1+25)=AnoCalendário,MONTH(JulDom1+25)=7),JulDom1+25,""),IF(AND(YEAR(JulDom1+32)=AnoCalendário,MONTH(JulDom1+32)=7),JulDom1+32,""))</f>
        <v>45133</v>
      </c>
      <c r="F30" s="32">
        <f>IF(DAY(JulDom1)=1,IF(AND(YEAR(JulDom1+26)=AnoCalendário,MONTH(JulDom1+26)=7),JulDom1+26,""),IF(AND(YEAR(JulDom1+33)=AnoCalendário,MONTH(JulDom1+33)=7),JulDom1+33,""))</f>
        <v>45134</v>
      </c>
      <c r="G30" s="32">
        <f>IF(DAY(JulDom1)=1,IF(AND(YEAR(JulDom1+27)=AnoCalendário,MONTH(JulDom1+27)=7),JulDom1+27,""),IF(AND(YEAR(JulDom1+34)=AnoCalendário,MONTH(JulDom1+34)=7),JulDom1+34,""))</f>
        <v>45135</v>
      </c>
      <c r="H30" s="34">
        <f>IF(DAY(JulDom1)=1,IF(AND(YEAR(JulDom1+28)=AnoCalendário,MONTH(JulDom1+28)=7),JulDom1+28,""),IF(AND(YEAR(JulDom1+35)=AnoCalendário,MONTH(JulDom1+35)=7),JulDom1+35,""))</f>
        <v>45136</v>
      </c>
      <c r="J30" s="33">
        <f>IF(DAY(AgoDom1)=1,IF(AND(YEAR(AgoDom1+22)=AnoCalendário,MONTH(AgoDom1+22)=8),AgoDom1+22,""),IF(AND(YEAR(AgoDom1+29)=AnoCalendário,MONTH(AgoDom1+29)=8),AgoDom1+29,""))</f>
        <v>45165</v>
      </c>
      <c r="K30" s="32">
        <f>IF(DAY(AgoDom1)=1,IF(AND(YEAR(AgoDom1+23)=AnoCalendário,MONTH(AgoDom1+23)=8),AgoDom1+23,""),IF(AND(YEAR(AgoDom1+30)=AnoCalendário,MONTH(AgoDom1+30)=8),AgoDom1+30,""))</f>
        <v>45166</v>
      </c>
      <c r="L30" s="32">
        <f>IF(DAY(AgoDom1)=1,IF(AND(YEAR(AgoDom1+24)=AnoCalendário,MONTH(AgoDom1+24)=8),AgoDom1+24,""),IF(AND(YEAR(AgoDom1+31)=AnoCalendário,MONTH(AgoDom1+31)=8),AgoDom1+31,""))</f>
        <v>45167</v>
      </c>
      <c r="M30" s="32">
        <f>IF(DAY(AgoDom1)=1,IF(AND(YEAR(AgoDom1+25)=AnoCalendário,MONTH(AgoDom1+25)=8),AgoDom1+25,""),IF(AND(YEAR(AgoDom1+32)=AnoCalendário,MONTH(AgoDom1+32)=8),AgoDom1+32,""))</f>
        <v>45168</v>
      </c>
      <c r="N30" s="32">
        <f>IF(DAY(AgoDom1)=1,IF(AND(YEAR(AgoDom1+26)=AnoCalendário,MONTH(AgoDom1+26)=8),AgoDom1+26,""),IF(AND(YEAR(AgoDom1+33)=AnoCalendário,MONTH(AgoDom1+33)=8),AgoDom1+33,""))</f>
        <v>45169</v>
      </c>
      <c r="O30" s="32" t="str">
        <f>IF(DAY(AgoDom1)=1,IF(AND(YEAR(AgoDom1+27)=AnoCalendário,MONTH(AgoDom1+27)=8),AgoDom1+27,""),IF(AND(YEAR(AgoDom1+34)=AnoCalendário,MONTH(AgoDom1+34)=8),AgoDom1+34,""))</f>
        <v/>
      </c>
      <c r="P30" s="34" t="str">
        <f>IF(DAY(AgoDom1)=1,IF(AND(YEAR(AgoDom1+28)=AnoCalendário,MONTH(AgoDom1+28)=8),AgoDom1+28,""),IF(AND(YEAR(AgoDom1+35)=AnoCalendário,MONTH(AgoDom1+35)=8),AgoDom1+35,""))</f>
        <v/>
      </c>
      <c r="Q30" s="1"/>
      <c r="R30" s="33">
        <f>IF(DAY(SetDom1)=1,IF(AND(YEAR(SetDom1+22)=AnoCalendário,MONTH(SetDom1+22)=9),SetDom1+22,""),IF(AND(YEAR(SetDom1+29)=AnoCalendário,MONTH(SetDom1+29)=9),SetDom1+29,""))</f>
        <v>45193</v>
      </c>
      <c r="S30" s="32">
        <f>IF(DAY(SetDom1)=1,IF(AND(YEAR(SetDom1+23)=AnoCalendário,MONTH(SetDom1+23)=9),SetDom1+23,""),IF(AND(YEAR(SetDom1+30)=AnoCalendário,MONTH(SetDom1+30)=9),SetDom1+30,""))</f>
        <v>45194</v>
      </c>
      <c r="T30" s="32">
        <f>IF(DAY(SetDom1)=1,IF(AND(YEAR(SetDom1+24)=AnoCalendário,MONTH(SetDom1+24)=9),SetDom1+24,""),IF(AND(YEAR(SetDom1+31)=AnoCalendário,MONTH(SetDom1+31)=9),SetDom1+31,""))</f>
        <v>45195</v>
      </c>
      <c r="U30" s="32">
        <f>IF(DAY(SetDom1)=1,IF(AND(YEAR(SetDom1+25)=AnoCalendário,MONTH(SetDom1+25)=9),SetDom1+25,""),IF(AND(YEAR(SetDom1+32)=AnoCalendário,MONTH(SetDom1+32)=9),SetDom1+32,""))</f>
        <v>45196</v>
      </c>
      <c r="V30" s="32">
        <f>IF(DAY(SetDom1)=1,IF(AND(YEAR(SetDom1+26)=AnoCalendário,MONTH(SetDom1+26)=9),SetDom1+26,""),IF(AND(YEAR(SetDom1+33)=AnoCalendário,MONTH(SetDom1+33)=9),SetDom1+33,""))</f>
        <v>45197</v>
      </c>
      <c r="W30" s="32">
        <f>IF(DAY(SetDom1)=1,IF(AND(YEAR(SetDom1+27)=AnoCalendário,MONTH(SetDom1+27)=9),SetDom1+27,""),IF(AND(YEAR(SetDom1+34)=AnoCalendário,MONTH(SetDom1+34)=9),SetDom1+34,""))</f>
        <v>45198</v>
      </c>
      <c r="X30" s="34">
        <f>IF(DAY(SetDom1)=1,IF(AND(YEAR(SetDom1+28)=AnoCalendário,MONTH(SetDom1+28)=9),SetDom1+28,""),IF(AND(YEAR(SetDom1+35)=AnoCalendário,MONTH(SetDom1+35)=9),SetDom1+35,""))</f>
        <v>45199</v>
      </c>
    </row>
    <row r="31" spans="1:24" ht="36" customHeight="1" x14ac:dyDescent="0.25">
      <c r="B31" s="35">
        <f>IF(DAY(JulDom1)=1,IF(AND(YEAR(JulDom1+29)=AnoCalendário,MONTH(JulDom1+29)=7),JulDom1+29,""),IF(AND(YEAR(JulDom1+36)=AnoCalendário,MONTH(JulDom1+36)=7),JulDom1+36,""))</f>
        <v>45137</v>
      </c>
      <c r="C31" s="36">
        <f>IF(DAY(JulDom1)=1,IF(AND(YEAR(JulDom1+30)=AnoCalendário,MONTH(JulDom1+30)=7),JulDom1+30,""),IF(AND(YEAR(JulDom1+37)=AnoCalendário,MONTH(JulDom1+37)=7),JulDom1+37,""))</f>
        <v>45138</v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>
        <f>IF(DAY(OutDom1)=1,"",IF(AND(YEAR(OutDom1+1)=AnoCalendário,MONTH(OutDom1+1)=10),OutDom1+1,""))</f>
        <v>45200</v>
      </c>
      <c r="C35" s="32">
        <f>IF(DAY(OutDom1)=1,"",IF(AND(YEAR(OutDom1+2)=AnoCalendário,MONTH(OutDom1+2)=10),OutDom1+2,""))</f>
        <v>45201</v>
      </c>
      <c r="D35" s="32">
        <f>IF(DAY(OutDom1)=1,"",IF(AND(YEAR(OutDom1+3)=AnoCalendário,MONTH(OutDom1+3)=10),OutDom1+3,""))</f>
        <v>45202</v>
      </c>
      <c r="E35" s="32">
        <f>IF(DAY(OutDom1)=1,"",IF(AND(YEAR(OutDom1+4)=AnoCalendário,MONTH(OutDom1+4)=10),OutDom1+4,""))</f>
        <v>45203</v>
      </c>
      <c r="F35" s="32">
        <f>IF(DAY(OutDom1)=1,"",IF(AND(YEAR(OutDom1+5)=AnoCalendário,MONTH(OutDom1+5)=10),OutDom1+5,""))</f>
        <v>45204</v>
      </c>
      <c r="G35" s="32">
        <f>IF(DAY(OutDom1)=1,"",IF(AND(YEAR(OutDom1+6)=AnoCalendário,MONTH(OutDom1+6)=10),OutDom1+6,""))</f>
        <v>45205</v>
      </c>
      <c r="H35" s="34">
        <f>IF(DAY(OutDom1)=1,IF(AND(YEAR(OutDom1)=AnoCalendário,MONTH(OutDom1)=10),OutDom1,""),IF(AND(YEAR(OutDom1+7)=AnoCalendário,MONTH(OutDom1+7)=10),OutDom1+7,""))</f>
        <v>45206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>
        <f>IF(DAY(NovDom1)=1,"",IF(AND(YEAR(NovDom1+4)=AnoCalendário,MONTH(NovDom1+4)=11),NovDom1+4,""))</f>
        <v>45231</v>
      </c>
      <c r="N35" s="32">
        <f>IF(DAY(NovDom1)=1,"",IF(AND(YEAR(NovDom1+5)=AnoCalendário,MONTH(NovDom1+5)=11),NovDom1+5,""))</f>
        <v>45232</v>
      </c>
      <c r="O35" s="32">
        <f>IF(DAY(NovDom1)=1,"",IF(AND(YEAR(NovDom1+6)=AnoCalendário,MONTH(NovDom1+6)=11),NovDom1+6,""))</f>
        <v>45233</v>
      </c>
      <c r="P35" s="34">
        <f>IF(DAY(NovDom1)=1,IF(AND(YEAR(NovDom1)=AnoCalendário,MONTH(NovDom1)=11),NovDom1,""),IF(AND(YEAR(NovDom1+7)=AnoCalendário,MONTH(NovDom1+7)=11),NovDom1+7,""))</f>
        <v>45234</v>
      </c>
      <c r="R35" s="33" t="str">
        <f>IF(DAY(DezDom1)=1,"",IF(AND(YEAR(DezDom1+1)=AnoCalendário,MONTH(DezDom1+1)=12),DezDom1+1,""))</f>
        <v/>
      </c>
      <c r="S35" s="32" t="str">
        <f>IF(DAY(DezDom1)=1,"",IF(AND(YEAR(DezDom1+2)=AnoCalendário,MONTH(DezDom1+2)=12),DezDom1+2,""))</f>
        <v/>
      </c>
      <c r="T35" s="32" t="str">
        <f>IF(DAY(DezDom1)=1,"",IF(AND(YEAR(DezDom1+3)=AnoCalendário,MONTH(DezDom1+3)=12),DezDom1+3,""))</f>
        <v/>
      </c>
      <c r="U35" s="32" t="str">
        <f>IF(DAY(DezDom1)=1,"",IF(AND(YEAR(DezDom1+4)=AnoCalendário,MONTH(DezDom1+4)=12),DezDom1+4,""))</f>
        <v/>
      </c>
      <c r="V35" s="32" t="str">
        <f>IF(DAY(DezDom1)=1,"",IF(AND(YEAR(DezDom1+5)=AnoCalendário,MONTH(DezDom1+5)=12),DezDom1+5,""))</f>
        <v/>
      </c>
      <c r="W35" s="32">
        <f>IF(DAY(DezDom1)=1,"",IF(AND(YEAR(DezDom1+6)=AnoCalendário,MONTH(DezDom1+6)=12),DezDom1+6,""))</f>
        <v>45261</v>
      </c>
      <c r="X35" s="34">
        <f>IF(DAY(DezDom1)=1,IF(AND(YEAR(DezDom1)=AnoCalendário,MONTH(DezDom1)=12),DezDom1,""),IF(AND(YEAR(DezDom1+7)=AnoCalendário,MONTH(DezDom1+7)=12),DezDom1+7,""))</f>
        <v>45262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45207</v>
      </c>
      <c r="C36" s="32">
        <f>IF(DAY(OutDom1)=1,IF(AND(YEAR(OutDom1+2)=AnoCalendário,MONTH(OutDom1+2)=10),OutDom1+2,""),IF(AND(YEAR(OutDom1+9)=AnoCalendário,MONTH(OutDom1+9)=10),OutDom1+9,""))</f>
        <v>45208</v>
      </c>
      <c r="D36" s="32">
        <f>IF(DAY(OutDom1)=1,IF(AND(YEAR(OutDom1+3)=AnoCalendário,MONTH(OutDom1+3)=10),OutDom1+3,""),IF(AND(YEAR(OutDom1+10)=AnoCalendário,MONTH(OutDom1+10)=10),OutDom1+10,""))</f>
        <v>45209</v>
      </c>
      <c r="E36" s="32">
        <f>IF(DAY(OutDom1)=1,IF(AND(YEAR(OutDom1+4)=AnoCalendário,MONTH(OutDom1+4)=10),OutDom1+4,""),IF(AND(YEAR(OutDom1+11)=AnoCalendário,MONTH(OutDom1+11)=10),OutDom1+11,""))</f>
        <v>45210</v>
      </c>
      <c r="F36" s="32">
        <f>IF(DAY(OutDom1)=1,IF(AND(YEAR(OutDom1+5)=AnoCalendário,MONTH(OutDom1+5)=10),OutDom1+5,""),IF(AND(YEAR(OutDom1+12)=AnoCalendário,MONTH(OutDom1+12)=10),OutDom1+12,""))</f>
        <v>45211</v>
      </c>
      <c r="G36" s="32">
        <f>IF(DAY(OutDom1)=1,IF(AND(YEAR(OutDom1+6)=AnoCalendário,MONTH(OutDom1+6)=10),OutDom1+6,""),IF(AND(YEAR(OutDom1+13)=AnoCalendário,MONTH(OutDom1+13)=10),OutDom1+13,""))</f>
        <v>45212</v>
      </c>
      <c r="H36" s="34">
        <f>IF(DAY(OutDom1)=1,IF(AND(YEAR(OutDom1+7)=AnoCalendário,MONTH(OutDom1+7)=10),OutDom1+7,""),IF(AND(YEAR(OutDom1+14)=AnoCalendário,MONTH(OutDom1+14)=10),OutDom1+14,""))</f>
        <v>45213</v>
      </c>
      <c r="I36" s="28"/>
      <c r="J36" s="33">
        <f>IF(DAY(NovDom1)=1,IF(AND(YEAR(NovDom1+1)=AnoCalendário,MONTH(NovDom1+1)=11),NovDom1+1,""),IF(AND(YEAR(NovDom1+8)=AnoCalendário,MONTH(NovDom1+8)=11),NovDom1+8,""))</f>
        <v>45235</v>
      </c>
      <c r="K36" s="32">
        <f>IF(DAY(NovDom1)=1,IF(AND(YEAR(NovDom1+2)=AnoCalendário,MONTH(NovDom1+2)=11),NovDom1+2,""),IF(AND(YEAR(NovDom1+9)=AnoCalendário,MONTH(NovDom1+9)=11),NovDom1+9,""))</f>
        <v>45236</v>
      </c>
      <c r="L36" s="32">
        <f>IF(DAY(NovDom1)=1,IF(AND(YEAR(NovDom1+3)=AnoCalendário,MONTH(NovDom1+3)=11),NovDom1+3,""),IF(AND(YEAR(NovDom1+10)=AnoCalendário,MONTH(NovDom1+10)=11),NovDom1+10,""))</f>
        <v>45237</v>
      </c>
      <c r="M36" s="32">
        <f>IF(DAY(NovDom1)=1,IF(AND(YEAR(NovDom1+4)=AnoCalendário,MONTH(NovDom1+4)=11),NovDom1+4,""),IF(AND(YEAR(NovDom1+11)=AnoCalendário,MONTH(NovDom1+11)=11),NovDom1+11,""))</f>
        <v>45238</v>
      </c>
      <c r="N36" s="32">
        <f>IF(DAY(NovDom1)=1,IF(AND(YEAR(NovDom1+5)=AnoCalendário,MONTH(NovDom1+5)=11),NovDom1+5,""),IF(AND(YEAR(NovDom1+12)=AnoCalendário,MONTH(NovDom1+12)=11),NovDom1+12,""))</f>
        <v>45239</v>
      </c>
      <c r="O36" s="32">
        <f>IF(DAY(NovDom1)=1,IF(AND(YEAR(NovDom1+6)=AnoCalendário,MONTH(NovDom1+6)=11),NovDom1+6,""),IF(AND(YEAR(NovDom1+13)=AnoCalendário,MONTH(NovDom1+13)=11),NovDom1+13,""))</f>
        <v>45240</v>
      </c>
      <c r="P36" s="34">
        <f>IF(DAY(NovDom1)=1,IF(AND(YEAR(NovDom1+7)=AnoCalendário,MONTH(NovDom1+7)=11),NovDom1+7,""),IF(AND(YEAR(NovDom1+14)=AnoCalendário,MONTH(NovDom1+14)=11),NovDom1+14,""))</f>
        <v>45241</v>
      </c>
      <c r="R36" s="33">
        <f>IF(DAY(DezDom1)=1,IF(AND(YEAR(DezDom1+1)=AnoCalendário,MONTH(DezDom1+1)=12),DezDom1+1,""),IF(AND(YEAR(DezDom1+8)=AnoCalendário,MONTH(DezDom1+8)=12),DezDom1+8,""))</f>
        <v>45263</v>
      </c>
      <c r="S36" s="32">
        <f>IF(DAY(DezDom1)=1,IF(AND(YEAR(DezDom1+2)=AnoCalendário,MONTH(DezDom1+2)=12),DezDom1+2,""),IF(AND(YEAR(DezDom1+9)=AnoCalendário,MONTH(DezDom1+9)=12),DezDom1+9,""))</f>
        <v>45264</v>
      </c>
      <c r="T36" s="32">
        <f>IF(DAY(DezDom1)=1,IF(AND(YEAR(DezDom1+3)=AnoCalendário,MONTH(DezDom1+3)=12),DezDom1+3,""),IF(AND(YEAR(DezDom1+10)=AnoCalendário,MONTH(DezDom1+10)=12),DezDom1+10,""))</f>
        <v>45265</v>
      </c>
      <c r="U36" s="32">
        <f>IF(DAY(DezDom1)=1,IF(AND(YEAR(DezDom1+4)=AnoCalendário,MONTH(DezDom1+4)=12),DezDom1+4,""),IF(AND(YEAR(DezDom1+11)=AnoCalendário,MONTH(DezDom1+11)=12),DezDom1+11,""))</f>
        <v>45266</v>
      </c>
      <c r="V36" s="32">
        <f>IF(DAY(DezDom1)=1,IF(AND(YEAR(DezDom1+5)=AnoCalendário,MONTH(DezDom1+5)=12),DezDom1+5,""),IF(AND(YEAR(DezDom1+12)=AnoCalendário,MONTH(DezDom1+12)=12),DezDom1+12,""))</f>
        <v>45267</v>
      </c>
      <c r="W36" s="32">
        <f>IF(DAY(DezDom1)=1,IF(AND(YEAR(DezDom1+6)=AnoCalendário,MONTH(DezDom1+6)=12),DezDom1+6,""),IF(AND(YEAR(DezDom1+13)=AnoCalendário,MONTH(DezDom1+13)=12),DezDom1+13,""))</f>
        <v>45268</v>
      </c>
      <c r="X36" s="34">
        <f>IF(DAY(DezDom1)=1,IF(AND(YEAR(DezDom1+7)=AnoCalendário,MONTH(DezDom1+7)=12),DezDom1+7,""),IF(AND(YEAR(DezDom1+14)=AnoCalendário,MONTH(DezDom1+14)=12),DezDom1+14,""))</f>
        <v>45269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45214</v>
      </c>
      <c r="C37" s="32">
        <f>IF(DAY(OutDom1)=1,IF(AND(YEAR(OutDom1+9)=AnoCalendário,MONTH(OutDom1+9)=10),OutDom1+9,""),IF(AND(YEAR(OutDom1+16)=AnoCalendário,MONTH(OutDom1+16)=10),OutDom1+16,""))</f>
        <v>45215</v>
      </c>
      <c r="D37" s="32">
        <f>IF(DAY(OutDom1)=1,IF(AND(YEAR(OutDom1+10)=AnoCalendário,MONTH(OutDom1+10)=10),OutDom1+10,""),IF(AND(YEAR(OutDom1+17)=AnoCalendário,MONTH(OutDom1+17)=10),OutDom1+17,""))</f>
        <v>45216</v>
      </c>
      <c r="E37" s="32">
        <f>IF(DAY(OutDom1)=1,IF(AND(YEAR(OutDom1+11)=AnoCalendário,MONTH(OutDom1+11)=10),OutDom1+11,""),IF(AND(YEAR(OutDom1+18)=AnoCalendário,MONTH(OutDom1+18)=10),OutDom1+18,""))</f>
        <v>45217</v>
      </c>
      <c r="F37" s="32">
        <f>IF(DAY(OutDom1)=1,IF(AND(YEAR(OutDom1+12)=AnoCalendário,MONTH(OutDom1+12)=10),OutDom1+12,""),IF(AND(YEAR(OutDom1+19)=AnoCalendário,MONTH(OutDom1+19)=10),OutDom1+19,""))</f>
        <v>45218</v>
      </c>
      <c r="G37" s="32">
        <f>IF(DAY(OutDom1)=1,IF(AND(YEAR(OutDom1+13)=AnoCalendário,MONTH(OutDom1+13)=10),OutDom1+13,""),IF(AND(YEAR(OutDom1+20)=AnoCalendário,MONTH(OutDom1+20)=10),OutDom1+20,""))</f>
        <v>45219</v>
      </c>
      <c r="H37" s="34">
        <f>IF(DAY(OutDom1)=1,IF(AND(YEAR(OutDom1+14)=AnoCalendário,MONTH(OutDom1+14)=10),OutDom1+14,""),IF(AND(YEAR(OutDom1+21)=AnoCalendário,MONTH(OutDom1+21)=10),OutDom1+21,""))</f>
        <v>45220</v>
      </c>
      <c r="I37" s="28"/>
      <c r="J37" s="33">
        <f>IF(DAY(NovDom1)=1,IF(AND(YEAR(NovDom1+8)=AnoCalendário,MONTH(NovDom1+8)=11),NovDom1+8,""),IF(AND(YEAR(NovDom1+15)=AnoCalendário,MONTH(NovDom1+15)=11),NovDom1+15,""))</f>
        <v>45242</v>
      </c>
      <c r="K37" s="32">
        <f>IF(DAY(NovDom1)=1,IF(AND(YEAR(NovDom1+9)=AnoCalendário,MONTH(NovDom1+9)=11),NovDom1+9,""),IF(AND(YEAR(NovDom1+16)=AnoCalendário,MONTH(NovDom1+16)=11),NovDom1+16,""))</f>
        <v>45243</v>
      </c>
      <c r="L37" s="32">
        <f>IF(DAY(NovDom1)=1,IF(AND(YEAR(NovDom1+10)=AnoCalendário,MONTH(NovDom1+10)=11),NovDom1+10,""),IF(AND(YEAR(NovDom1+17)=AnoCalendário,MONTH(NovDom1+17)=11),NovDom1+17,""))</f>
        <v>45244</v>
      </c>
      <c r="M37" s="32">
        <f>IF(DAY(NovDom1)=1,IF(AND(YEAR(NovDom1+11)=AnoCalendário,MONTH(NovDom1+11)=11),NovDom1+11,""),IF(AND(YEAR(NovDom1+18)=AnoCalendário,MONTH(NovDom1+18)=11),NovDom1+18,""))</f>
        <v>45245</v>
      </c>
      <c r="N37" s="32">
        <f>IF(DAY(NovDom1)=1,IF(AND(YEAR(NovDom1+12)=AnoCalendário,MONTH(NovDom1+12)=11),NovDom1+12,""),IF(AND(YEAR(NovDom1+19)=AnoCalendário,MONTH(NovDom1+19)=11),NovDom1+19,""))</f>
        <v>45246</v>
      </c>
      <c r="O37" s="32">
        <f>IF(DAY(NovDom1)=1,IF(AND(YEAR(NovDom1+13)=AnoCalendário,MONTH(NovDom1+13)=11),NovDom1+13,""),IF(AND(YEAR(NovDom1+20)=AnoCalendário,MONTH(NovDom1+20)=11),NovDom1+20,""))</f>
        <v>45247</v>
      </c>
      <c r="P37" s="34">
        <f>IF(DAY(NovDom1)=1,IF(AND(YEAR(NovDom1+14)=AnoCalendário,MONTH(NovDom1+14)=11),NovDom1+14,""),IF(AND(YEAR(NovDom1+21)=AnoCalendário,MONTH(NovDom1+21)=11),NovDom1+21,""))</f>
        <v>45248</v>
      </c>
      <c r="R37" s="33">
        <f>IF(DAY(DezDom1)=1,IF(AND(YEAR(DezDom1+8)=AnoCalendário,MONTH(DezDom1+8)=12),DezDom1+8,""),IF(AND(YEAR(DezDom1+15)=AnoCalendário,MONTH(DezDom1+15)=12),DezDom1+15,""))</f>
        <v>45270</v>
      </c>
      <c r="S37" s="32">
        <f>IF(DAY(DezDom1)=1,IF(AND(YEAR(DezDom1+9)=AnoCalendário,MONTH(DezDom1+9)=12),DezDom1+9,""),IF(AND(YEAR(DezDom1+16)=AnoCalendário,MONTH(DezDom1+16)=12),DezDom1+16,""))</f>
        <v>45271</v>
      </c>
      <c r="T37" s="32">
        <f>IF(DAY(DezDom1)=1,IF(AND(YEAR(DezDom1+10)=AnoCalendário,MONTH(DezDom1+10)=12),DezDom1+10,""),IF(AND(YEAR(DezDom1+17)=AnoCalendário,MONTH(DezDom1+17)=12),DezDom1+17,""))</f>
        <v>45272</v>
      </c>
      <c r="U37" s="32">
        <f>IF(DAY(DezDom1)=1,IF(AND(YEAR(DezDom1+11)=AnoCalendário,MONTH(DezDom1+11)=12),DezDom1+11,""),IF(AND(YEAR(DezDom1+18)=AnoCalendário,MONTH(DezDom1+18)=12),DezDom1+18,""))</f>
        <v>45273</v>
      </c>
      <c r="V37" s="32">
        <f>IF(DAY(DezDom1)=1,IF(AND(YEAR(DezDom1+12)=AnoCalendário,MONTH(DezDom1+12)=12),DezDom1+12,""),IF(AND(YEAR(DezDom1+19)=AnoCalendário,MONTH(DezDom1+19)=12),DezDom1+19,""))</f>
        <v>45274</v>
      </c>
      <c r="W37" s="32">
        <f>IF(DAY(DezDom1)=1,IF(AND(YEAR(DezDom1+13)=AnoCalendário,MONTH(DezDom1+13)=12),DezDom1+13,""),IF(AND(YEAR(DezDom1+20)=AnoCalendário,MONTH(DezDom1+20)=12),DezDom1+20,""))</f>
        <v>45275</v>
      </c>
      <c r="X37" s="34">
        <f>IF(DAY(DezDom1)=1,IF(AND(YEAR(DezDom1+14)=AnoCalendário,MONTH(DezDom1+14)=12),DezDom1+14,""),IF(AND(YEAR(DezDom1+21)=AnoCalendário,MONTH(DezDom1+21)=12),DezDom1+21,""))</f>
        <v>45276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45221</v>
      </c>
      <c r="C38" s="32">
        <f>IF(DAY(OutDom1)=1,IF(AND(YEAR(OutDom1+16)=AnoCalendário,MONTH(OutDom1+16)=10),OutDom1+16,""),IF(AND(YEAR(OutDom1+23)=AnoCalendário,MONTH(OutDom1+23)=10),OutDom1+23,""))</f>
        <v>45222</v>
      </c>
      <c r="D38" s="32">
        <f>IF(DAY(OutDom1)=1,IF(AND(YEAR(OutDom1+17)=AnoCalendário,MONTH(OutDom1+17)=10),OutDom1+17,""),IF(AND(YEAR(OutDom1+24)=AnoCalendário,MONTH(OutDom1+24)=10),OutDom1+24,""))</f>
        <v>45223</v>
      </c>
      <c r="E38" s="32">
        <f>IF(DAY(OutDom1)=1,IF(AND(YEAR(OutDom1+18)=AnoCalendário,MONTH(OutDom1+18)=10),OutDom1+18,""),IF(AND(YEAR(OutDom1+25)=AnoCalendário,MONTH(OutDom1+25)=10),OutDom1+25,""))</f>
        <v>45224</v>
      </c>
      <c r="F38" s="32">
        <f>IF(DAY(OutDom1)=1,IF(AND(YEAR(OutDom1+19)=AnoCalendário,MONTH(OutDom1+19)=10),OutDom1+19,""),IF(AND(YEAR(OutDom1+26)=AnoCalendário,MONTH(OutDom1+26)=10),OutDom1+26,""))</f>
        <v>45225</v>
      </c>
      <c r="G38" s="32">
        <f>IF(DAY(OutDom1)=1,IF(AND(YEAR(OutDom1+20)=AnoCalendário,MONTH(OutDom1+20)=10),OutDom1+20,""),IF(AND(YEAR(OutDom1+27)=AnoCalendário,MONTH(OutDom1+27)=10),OutDom1+27,""))</f>
        <v>45226</v>
      </c>
      <c r="H38" s="34">
        <f>IF(DAY(OutDom1)=1,IF(AND(YEAR(OutDom1+21)=AnoCalendário,MONTH(OutDom1+21)=10),OutDom1+21,""),IF(AND(YEAR(OutDom1+28)=AnoCalendário,MONTH(OutDom1+28)=10),OutDom1+28,""))</f>
        <v>45227</v>
      </c>
      <c r="I38" s="28"/>
      <c r="J38" s="33">
        <f>IF(DAY(NovDom1)=1,IF(AND(YEAR(NovDom1+15)=AnoCalendário,MONTH(NovDom1+15)=11),NovDom1+15,""),IF(AND(YEAR(NovDom1+22)=AnoCalendário,MONTH(NovDom1+22)=11),NovDom1+22,""))</f>
        <v>45249</v>
      </c>
      <c r="K38" s="32">
        <f>IF(DAY(NovDom1)=1,IF(AND(YEAR(NovDom1+16)=AnoCalendário,MONTH(NovDom1+16)=11),NovDom1+16,""),IF(AND(YEAR(NovDom1+23)=AnoCalendário,MONTH(NovDom1+23)=11),NovDom1+23,""))</f>
        <v>45250</v>
      </c>
      <c r="L38" s="32">
        <f>IF(DAY(NovDom1)=1,IF(AND(YEAR(NovDom1+17)=AnoCalendário,MONTH(NovDom1+17)=11),NovDom1+17,""),IF(AND(YEAR(NovDom1+24)=AnoCalendário,MONTH(NovDom1+24)=11),NovDom1+24,""))</f>
        <v>45251</v>
      </c>
      <c r="M38" s="32">
        <f>IF(DAY(NovDom1)=1,IF(AND(YEAR(NovDom1+18)=AnoCalendário,MONTH(NovDom1+18)=11),NovDom1+18,""),IF(AND(YEAR(NovDom1+25)=AnoCalendário,MONTH(NovDom1+25)=11),NovDom1+25,""))</f>
        <v>45252</v>
      </c>
      <c r="N38" s="32">
        <f>IF(DAY(NovDom1)=1,IF(AND(YEAR(NovDom1+19)=AnoCalendário,MONTH(NovDom1+19)=11),NovDom1+19,""),IF(AND(YEAR(NovDom1+26)=AnoCalendário,MONTH(NovDom1+26)=11),NovDom1+26,""))</f>
        <v>45253</v>
      </c>
      <c r="O38" s="32">
        <f>IF(DAY(NovDom1)=1,IF(AND(YEAR(NovDom1+20)=AnoCalendário,MONTH(NovDom1+20)=11),NovDom1+20,""),IF(AND(YEAR(NovDom1+27)=AnoCalendário,MONTH(NovDom1+27)=11),NovDom1+27,""))</f>
        <v>45254</v>
      </c>
      <c r="P38" s="34">
        <f>IF(DAY(NovDom1)=1,IF(AND(YEAR(NovDom1+21)=AnoCalendário,MONTH(NovDom1+21)=11),NovDom1+21,""),IF(AND(YEAR(NovDom1+28)=AnoCalendário,MONTH(NovDom1+28)=11),NovDom1+28,""))</f>
        <v>45255</v>
      </c>
      <c r="R38" s="33">
        <f>IF(DAY(DezDom1)=1,IF(AND(YEAR(DezDom1+15)=AnoCalendário,MONTH(DezDom1+15)=12),DezDom1+15,""),IF(AND(YEAR(DezDom1+22)=AnoCalendário,MONTH(DezDom1+22)=12),DezDom1+22,""))</f>
        <v>45277</v>
      </c>
      <c r="S38" s="32">
        <f>IF(DAY(DezDom1)=1,IF(AND(YEAR(DezDom1+16)=AnoCalendário,MONTH(DezDom1+16)=12),DezDom1+16,""),IF(AND(YEAR(DezDom1+23)=AnoCalendário,MONTH(DezDom1+23)=12),DezDom1+23,""))</f>
        <v>45278</v>
      </c>
      <c r="T38" s="32">
        <f>IF(DAY(DezDom1)=1,IF(AND(YEAR(DezDom1+17)=AnoCalendário,MONTH(DezDom1+17)=12),DezDom1+17,""),IF(AND(YEAR(DezDom1+24)=AnoCalendário,MONTH(DezDom1+24)=12),DezDom1+24,""))</f>
        <v>45279</v>
      </c>
      <c r="U38" s="32">
        <f>IF(DAY(DezDom1)=1,IF(AND(YEAR(DezDom1+18)=AnoCalendário,MONTH(DezDom1+18)=12),DezDom1+18,""),IF(AND(YEAR(DezDom1+25)=AnoCalendário,MONTH(DezDom1+25)=12),DezDom1+25,""))</f>
        <v>45280</v>
      </c>
      <c r="V38" s="32">
        <f>IF(DAY(DezDom1)=1,IF(AND(YEAR(DezDom1+19)=AnoCalendário,MONTH(DezDom1+19)=12),DezDom1+19,""),IF(AND(YEAR(DezDom1+26)=AnoCalendário,MONTH(DezDom1+26)=12),DezDom1+26,""))</f>
        <v>45281</v>
      </c>
      <c r="W38" s="32">
        <f>IF(DAY(DezDom1)=1,IF(AND(YEAR(DezDom1+20)=AnoCalendário,MONTH(DezDom1+20)=12),DezDom1+20,""),IF(AND(YEAR(DezDom1+27)=AnoCalendário,MONTH(DezDom1+27)=12),DezDom1+27,""))</f>
        <v>45282</v>
      </c>
      <c r="X38" s="34">
        <f>IF(DAY(DezDom1)=1,IF(AND(YEAR(DezDom1+21)=AnoCalendário,MONTH(DezDom1+21)=12),DezDom1+21,""),IF(AND(YEAR(DezDom1+28)=AnoCalendário,MONTH(DezDom1+28)=12),DezDom1+28,""))</f>
        <v>45283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45228</v>
      </c>
      <c r="C39" s="32">
        <f>IF(DAY(OutDom1)=1,IF(AND(YEAR(OutDom1+23)=AnoCalendário,MONTH(OutDom1+23)=10),OutDom1+23,""),IF(AND(YEAR(OutDom1+30)=AnoCalendário,MONTH(OutDom1+30)=10),OutDom1+30,""))</f>
        <v>45229</v>
      </c>
      <c r="D39" s="32">
        <f>IF(DAY(OutDom1)=1,IF(AND(YEAR(OutDom1+24)=AnoCalendário,MONTH(OutDom1+24)=10),OutDom1+24,""),IF(AND(YEAR(OutDom1+31)=AnoCalendário,MONTH(OutDom1+31)=10),OutDom1+31,""))</f>
        <v>45230</v>
      </c>
      <c r="E39" s="32" t="str">
        <f>IF(DAY(OutDom1)=1,IF(AND(YEAR(OutDom1+25)=AnoCalendário,MONTH(OutDom1+25)=10),OutDom1+25,""),IF(AND(YEAR(OutDom1+32)=AnoCalendário,MONTH(OutDom1+32)=10),OutDom1+32,""))</f>
        <v/>
      </c>
      <c r="F39" s="32" t="str">
        <f>IF(DAY(OutDom1)=1,IF(AND(YEAR(OutDom1+26)=AnoCalendário,MONTH(OutDom1+26)=10),OutDom1+26,""),IF(AND(YEAR(OutDom1+33)=AnoCalendário,MONTH(OutDom1+33)=10),OutDom1+33,""))</f>
        <v/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45256</v>
      </c>
      <c r="K39" s="32">
        <f>IF(DAY(NovDom1)=1,IF(AND(YEAR(NovDom1+23)=AnoCalendário,MONTH(NovDom1+23)=11),NovDom1+23,""),IF(AND(YEAR(NovDom1+30)=AnoCalendário,MONTH(NovDom1+30)=11),NovDom1+30,""))</f>
        <v>45257</v>
      </c>
      <c r="L39" s="32">
        <f>IF(DAY(NovDom1)=1,IF(AND(YEAR(NovDom1+24)=AnoCalendário,MONTH(NovDom1+24)=11),NovDom1+24,""),IF(AND(YEAR(NovDom1+31)=AnoCalendário,MONTH(NovDom1+31)=11),NovDom1+31,""))</f>
        <v>45258</v>
      </c>
      <c r="M39" s="32">
        <f>IF(DAY(NovDom1)=1,IF(AND(YEAR(NovDom1+25)=AnoCalendário,MONTH(NovDom1+25)=11),NovDom1+25,""),IF(AND(YEAR(NovDom1+32)=AnoCalendário,MONTH(NovDom1+32)=11),NovDom1+32,""))</f>
        <v>45259</v>
      </c>
      <c r="N39" s="32">
        <f>IF(DAY(NovDom1)=1,IF(AND(YEAR(NovDom1+26)=AnoCalendário,MONTH(NovDom1+26)=11),NovDom1+26,""),IF(AND(YEAR(NovDom1+33)=AnoCalendário,MONTH(NovDom1+33)=11),NovDom1+33,""))</f>
        <v>45260</v>
      </c>
      <c r="O39" s="32" t="str">
        <f>IF(DAY(NovDom1)=1,IF(AND(YEAR(NovDom1+27)=AnoCalendário,MONTH(NovDom1+27)=11),NovDom1+27,""),IF(AND(YEAR(NovDom1+34)=AnoCalendário,MONTH(NovDom1+34)=11),NovDom1+34,""))</f>
        <v/>
      </c>
      <c r="P39" s="34" t="str">
        <f>IF(DAY(NovDom1)=1,IF(AND(YEAR(NovDom1+28)=AnoCalendário,MONTH(NovDom1+28)=11),NovDom1+28,""),IF(AND(YEAR(NovDom1+35)=AnoCalendário,MONTH(NovDom1+35)=11),NovDom1+35,""))</f>
        <v/>
      </c>
      <c r="R39" s="33">
        <f>IF(DAY(DezDom1)=1,IF(AND(YEAR(DezDom1+22)=AnoCalendário,MONTH(DezDom1+22)=12),DezDom1+22,""),IF(AND(YEAR(DezDom1+29)=AnoCalendário,MONTH(DezDom1+29)=12),DezDom1+29,""))</f>
        <v>45284</v>
      </c>
      <c r="S39" s="32">
        <f>IF(DAY(DezDom1)=1,IF(AND(YEAR(DezDom1+23)=AnoCalendário,MONTH(DezDom1+23)=12),DezDom1+23,""),IF(AND(YEAR(DezDom1+30)=AnoCalendário,MONTH(DezDom1+30)=12),DezDom1+30,""))</f>
        <v>45285</v>
      </c>
      <c r="T39" s="32">
        <f>IF(DAY(DezDom1)=1,IF(AND(YEAR(DezDom1+24)=AnoCalendário,MONTH(DezDom1+24)=12),DezDom1+24,""),IF(AND(YEAR(DezDom1+31)=AnoCalendário,MONTH(DezDom1+31)=12),DezDom1+31,""))</f>
        <v>45286</v>
      </c>
      <c r="U39" s="32">
        <f>IF(DAY(DezDom1)=1,IF(AND(YEAR(DezDom1+25)=AnoCalendário,MONTH(DezDom1+25)=12),DezDom1+25,""),IF(AND(YEAR(DezDom1+32)=AnoCalendário,MONTH(DezDom1+32)=12),DezDom1+32,""))</f>
        <v>45287</v>
      </c>
      <c r="V39" s="32">
        <f>IF(DAY(DezDom1)=1,IF(AND(YEAR(DezDom1+26)=AnoCalendário,MONTH(DezDom1+26)=12),DezDom1+26,""),IF(AND(YEAR(DezDom1+33)=AnoCalendário,MONTH(DezDom1+33)=12),DezDom1+33,""))</f>
        <v>45288</v>
      </c>
      <c r="W39" s="32">
        <f>IF(DAY(DezDom1)=1,IF(AND(YEAR(DezDom1+27)=AnoCalendário,MONTH(DezDom1+27)=12),DezDom1+27,""),IF(AND(YEAR(DezDom1+34)=AnoCalendário,MONTH(DezDom1+34)=12),DezDom1+34,""))</f>
        <v>45289</v>
      </c>
      <c r="X39" s="34">
        <f>IF(DAY(DezDom1)=1,IF(AND(YEAR(DezDom1+28)=AnoCalendário,MONTH(DezDom1+28)=12),DezDom1+28,""),IF(AND(YEAR(DezDom1+35)=AnoCalendário,MONTH(DezDom1+35)=12),DezDom1+35,""))</f>
        <v>45290</v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>
        <f>IF(DAY(DezDom1)=1,IF(AND(YEAR(DezDom1+29)=AnoCalendário,MONTH(DezDom1+29)=12),DezDom1+29,""),IF(AND(YEAR(DezDom1+36)=AnoCalendário,MONTH(DezDom1+36)=12),DezDom1+36,""))</f>
        <v>45291</v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990" priority="1">
      <formula>LEN(TRIM(B8))&gt;0</formula>
    </cfRule>
  </conditionalFormatting>
  <conditionalFormatting sqref="J8:P13">
    <cfRule type="notContainsBlanks" dxfId="989" priority="2">
      <formula>LEN(TRIM(J8))&gt;0</formula>
    </cfRule>
  </conditionalFormatting>
  <conditionalFormatting sqref="R8:X13">
    <cfRule type="notContainsBlanks" dxfId="988" priority="3">
      <formula>LEN(TRIM(R8))&gt;0</formula>
    </cfRule>
  </conditionalFormatting>
  <conditionalFormatting sqref="B17:H22">
    <cfRule type="notContainsBlanks" dxfId="987" priority="4">
      <formula>LEN(TRIM(B17))&gt;0</formula>
    </cfRule>
  </conditionalFormatting>
  <conditionalFormatting sqref="J17:P22">
    <cfRule type="notContainsBlanks" dxfId="986" priority="5">
      <formula>LEN(TRIM(J17))&gt;0</formula>
    </cfRule>
  </conditionalFormatting>
  <conditionalFormatting sqref="R17:X22">
    <cfRule type="notContainsBlanks" dxfId="985" priority="6">
      <formula>LEN(TRIM(R17))&gt;0</formula>
    </cfRule>
  </conditionalFormatting>
  <conditionalFormatting sqref="R35:X40">
    <cfRule type="notContainsBlanks" dxfId="984" priority="12">
      <formula>LEN(TRIM(R35))&gt;0</formula>
    </cfRule>
  </conditionalFormatting>
  <conditionalFormatting sqref="B26:H31">
    <cfRule type="notContainsBlanks" dxfId="983" priority="7">
      <formula>LEN(TRIM(B26))&gt;0</formula>
    </cfRule>
  </conditionalFormatting>
  <conditionalFormatting sqref="J26:P31">
    <cfRule type="notContainsBlanks" dxfId="982" priority="8">
      <formula>LEN(TRIM(J26))&gt;0</formula>
    </cfRule>
  </conditionalFormatting>
  <conditionalFormatting sqref="R26:X31">
    <cfRule type="notContainsBlanks" dxfId="981" priority="9">
      <formula>LEN(TRIM(R26))&gt;0</formula>
    </cfRule>
  </conditionalFormatting>
  <conditionalFormatting sqref="B35:H40">
    <cfRule type="notContainsBlanks" dxfId="980" priority="10">
      <formula>LEN(TRIM(B35))&gt;0</formula>
    </cfRule>
  </conditionalFormatting>
  <conditionalFormatting sqref="J35:P40">
    <cfRule type="notContainsBlanks" dxfId="979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6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6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8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wsTCalendar8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2024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>
        <f>IF(DAY(JanDom1)=1,"",IF(AND(YEAR(JanDom1+2)=AnoCalendário,MONTH(JanDom1+2)=1),JanDom1+2,""))</f>
        <v>45292</v>
      </c>
      <c r="D8" s="32">
        <f>IF(DAY(JanDom1)=1,"",IF(AND(YEAR(JanDom1+3)=AnoCalendário,MONTH(JanDom1+3)=1),JanDom1+3,""))</f>
        <v>45293</v>
      </c>
      <c r="E8" s="32">
        <f>IF(DAY(JanDom1)=1,"",IF(AND(YEAR(JanDom1+4)=AnoCalendário,MONTH(JanDom1+4)=1),JanDom1+4,""))</f>
        <v>45294</v>
      </c>
      <c r="F8" s="32">
        <f>IF(DAY(JanDom1)=1,"",IF(AND(YEAR(JanDom1+5)=AnoCalendário,MONTH(JanDom1+5)=1),JanDom1+5,""))</f>
        <v>45295</v>
      </c>
      <c r="G8" s="32">
        <f>IF(DAY(JanDom1)=1,"",IF(AND(YEAR(JanDom1+6)=AnoCalendário,MONTH(JanDom1+6)=1),JanDom1+6,""))</f>
        <v>45296</v>
      </c>
      <c r="H8" s="32">
        <f>IF(DAY(JanDom1)=1,IF(AND(YEAR(JanDom1)=AnoCalendário,MONTH(JanDom1)=1),JanDom1,""),IF(AND(YEAR(JanDom1+7)=AnoCalendário,MONTH(JanDom1+7)=1),JanDom1+7,""))</f>
        <v>45297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>
        <f>IF(DAY(FevDom1)=1,"",IF(AND(YEAR(FevDom1+5)=AnoCalendário,MONTH(FevDom1+5)=2),FevDom1+5,""))</f>
        <v>45323</v>
      </c>
      <c r="O8" s="32">
        <f>IF(DAY(FevDom1)=1,"",IF(AND(YEAR(FevDom1+6)=AnoCalendário,MONTH(FevDom1+6)=2),FevDom1+6,""))</f>
        <v>45324</v>
      </c>
      <c r="P8" s="32">
        <f>IF(DAY(FevDom1)=1,IF(AND(YEAR(FevDom1)=AnoCalendário,MONTH(FevDom1)=2),FevDom1,""),IF(AND(YEAR(FevDom1+7)=AnoCalendário,MONTH(FevDom1+7)=2),FevDom1+7,""))</f>
        <v>45325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 t="str">
        <f>IF(DAY(MarDom1)=1,"",IF(AND(YEAR(MarDom1+5)=AnoCalendário,MONTH(MarDom1+5)=3),MarDom1+5,""))</f>
        <v/>
      </c>
      <c r="W8" s="32">
        <f>IF(DAY(MarDom1)=1,"",IF(AND(YEAR(MarDom1+6)=AnoCalendário,MONTH(MarDom1+6)=3),MarDom1+6,""))</f>
        <v>45352</v>
      </c>
      <c r="X8" s="32">
        <f>IF(DAY(MarDom1)=1,IF(AND(YEAR(MarDom1)=AnoCalendário,MONTH(MarDom1)=3),MarDom1,""),IF(AND(YEAR(MarDom1+7)=AnoCalendário,MONTH(MarDom1+7)=3),MarDom1+7,""))</f>
        <v>45353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45298</v>
      </c>
      <c r="C9" s="32">
        <f>IF(DAY(JanDom1)=1,IF(AND(YEAR(JanDom1+2)=AnoCalendário,MONTH(JanDom1+2)=1),JanDom1+2,""),IF(AND(YEAR(JanDom1+9)=AnoCalendário,MONTH(JanDom1+9)=1),JanDom1+9,""))</f>
        <v>45299</v>
      </c>
      <c r="D9" s="32">
        <f>IF(DAY(JanDom1)=1,IF(AND(YEAR(JanDom1+3)=AnoCalendário,MONTH(JanDom1+3)=1),JanDom1+3,""),IF(AND(YEAR(JanDom1+10)=AnoCalendário,MONTH(JanDom1+10)=1),JanDom1+10,""))</f>
        <v>45300</v>
      </c>
      <c r="E9" s="32">
        <f>IF(DAY(JanDom1)=1,IF(AND(YEAR(JanDom1+4)=AnoCalendário,MONTH(JanDom1+4)=1),JanDom1+4,""),IF(AND(YEAR(JanDom1+11)=AnoCalendário,MONTH(JanDom1+11)=1),JanDom1+11,""))</f>
        <v>45301</v>
      </c>
      <c r="F9" s="32">
        <f>IF(DAY(JanDom1)=1,IF(AND(YEAR(JanDom1+5)=AnoCalendário,MONTH(JanDom1+5)=1),JanDom1+5,""),IF(AND(YEAR(JanDom1+12)=AnoCalendário,MONTH(JanDom1+12)=1),JanDom1+12,""))</f>
        <v>45302</v>
      </c>
      <c r="G9" s="32">
        <f>IF(DAY(JanDom1)=1,IF(AND(YEAR(JanDom1+6)=AnoCalendário,MONTH(JanDom1+6)=1),JanDom1+6,""),IF(AND(YEAR(JanDom1+13)=AnoCalendário,MONTH(JanDom1+13)=1),JanDom1+13,""))</f>
        <v>45303</v>
      </c>
      <c r="H9" s="32">
        <f>IF(DAY(JanDom1)=1,IF(AND(YEAR(JanDom1+7)=AnoCalendário,MONTH(JanDom1+7)=1),JanDom1+7,""),IF(AND(YEAR(JanDom1+14)=AnoCalendário,MONTH(JanDom1+14)=1),JanDom1+14,""))</f>
        <v>45304</v>
      </c>
      <c r="I9" s="28"/>
      <c r="J9" s="32">
        <f>IF(DAY(FevDom1)=1,IF(AND(YEAR(FevDom1+1)=AnoCalendário,MONTH(FevDom1+1)=2),FevDom1+1,""),IF(AND(YEAR(FevDom1+8)=AnoCalendário,MONTH(FevDom1+8)=2),FevDom1+8,""))</f>
        <v>45326</v>
      </c>
      <c r="K9" s="32">
        <f>IF(DAY(FevDom1)=1,IF(AND(YEAR(FevDom1+2)=AnoCalendário,MONTH(FevDom1+2)=2),FevDom1+2,""),IF(AND(YEAR(FevDom1+9)=AnoCalendário,MONTH(FevDom1+9)=2),FevDom1+9,""))</f>
        <v>45327</v>
      </c>
      <c r="L9" s="32">
        <f>IF(DAY(FevDom1)=1,IF(AND(YEAR(FevDom1+3)=AnoCalendário,MONTH(FevDom1+3)=2),FevDom1+3,""),IF(AND(YEAR(FevDom1+10)=AnoCalendário,MONTH(FevDom1+10)=2),FevDom1+10,""))</f>
        <v>45328</v>
      </c>
      <c r="M9" s="32">
        <f>IF(DAY(FevDom1)=1,IF(AND(YEAR(FevDom1+4)=AnoCalendário,MONTH(FevDom1+4)=2),FevDom1+4,""),IF(AND(YEAR(FevDom1+11)=AnoCalendário,MONTH(FevDom1+11)=2),FevDom1+11,""))</f>
        <v>45329</v>
      </c>
      <c r="N9" s="32">
        <f>IF(DAY(FevDom1)=1,IF(AND(YEAR(FevDom1+5)=AnoCalendário,MONTH(FevDom1+5)=2),FevDom1+5,""),IF(AND(YEAR(FevDom1+12)=AnoCalendário,MONTH(FevDom1+12)=2),FevDom1+12,""))</f>
        <v>45330</v>
      </c>
      <c r="O9" s="32">
        <f>IF(DAY(FevDom1)=1,IF(AND(YEAR(FevDom1+6)=AnoCalendário,MONTH(FevDom1+6)=2),FevDom1+6,""),IF(AND(YEAR(FevDom1+13)=AnoCalendário,MONTH(FevDom1+13)=2),FevDom1+13,""))</f>
        <v>45331</v>
      </c>
      <c r="P9" s="32">
        <f>IF(DAY(FevDom1)=1,IF(AND(YEAR(FevDom1+7)=AnoCalendário,MONTH(FevDom1+7)=2),FevDom1+7,""),IF(AND(YEAR(FevDom1+14)=AnoCalendário,MONTH(FevDom1+14)=2),FevDom1+14,""))</f>
        <v>45332</v>
      </c>
      <c r="Q9" s="28"/>
      <c r="R9" s="32">
        <f>IF(DAY(MarDom1)=1,IF(AND(YEAR(MarDom1+1)=AnoCalendário,MONTH(MarDom1+1)=3),MarDom1+1,""),IF(AND(YEAR(MarDom1+8)=AnoCalendário,MONTH(MarDom1+8)=3),MarDom1+8,""))</f>
        <v>45354</v>
      </c>
      <c r="S9" s="32">
        <f>IF(DAY(MarDom1)=1,IF(AND(YEAR(MarDom1+2)=AnoCalendário,MONTH(MarDom1+2)=3),MarDom1+2,""),IF(AND(YEAR(MarDom1+9)=AnoCalendário,MONTH(MarDom1+9)=3),MarDom1+9,""))</f>
        <v>45355</v>
      </c>
      <c r="T9" s="32">
        <f>IF(DAY(MarDom1)=1,IF(AND(YEAR(MarDom1+3)=AnoCalendário,MONTH(MarDom1+3)=3),MarDom1+3,""),IF(AND(YEAR(MarDom1+10)=AnoCalendário,MONTH(MarDom1+10)=3),MarDom1+10,""))</f>
        <v>45356</v>
      </c>
      <c r="U9" s="32">
        <f>IF(DAY(MarDom1)=1,IF(AND(YEAR(MarDom1+4)=AnoCalendário,MONTH(MarDom1+4)=3),MarDom1+4,""),IF(AND(YEAR(MarDom1+11)=AnoCalendário,MONTH(MarDom1+11)=3),MarDom1+11,""))</f>
        <v>45357</v>
      </c>
      <c r="V9" s="32">
        <f>IF(DAY(MarDom1)=1,IF(AND(YEAR(MarDom1+5)=AnoCalendário,MONTH(MarDom1+5)=3),MarDom1+5,""),IF(AND(YEAR(MarDom1+12)=AnoCalendário,MONTH(MarDom1+12)=3),MarDom1+12,""))</f>
        <v>45358</v>
      </c>
      <c r="W9" s="32">
        <f>IF(DAY(MarDom1)=1,IF(AND(YEAR(MarDom1+6)=AnoCalendário,MONTH(MarDom1+6)=3),MarDom1+6,""),IF(AND(YEAR(MarDom1+13)=AnoCalendário,MONTH(MarDom1+13)=3),MarDom1+13,""))</f>
        <v>45359</v>
      </c>
      <c r="X9" s="32">
        <f>IF(DAY(MarDom1)=1,IF(AND(YEAR(MarDom1+7)=AnoCalendário,MONTH(MarDom1+7)=3),MarDom1+7,""),IF(AND(YEAR(MarDom1+14)=AnoCalendário,MONTH(MarDom1+14)=3),MarDom1+14,""))</f>
        <v>45360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45305</v>
      </c>
      <c r="C10" s="32">
        <f>IF(DAY(JanDom1)=1,IF(AND(YEAR(JanDom1+9)=AnoCalendário,MONTH(JanDom1+9)=1),JanDom1+9,""),IF(AND(YEAR(JanDom1+16)=AnoCalendário,MONTH(JanDom1+16)=1),JanDom1+16,""))</f>
        <v>45306</v>
      </c>
      <c r="D10" s="32">
        <f>IF(DAY(JanDom1)=1,IF(AND(YEAR(JanDom1+10)=AnoCalendário,MONTH(JanDom1+10)=1),JanDom1+10,""),IF(AND(YEAR(JanDom1+17)=AnoCalendário,MONTH(JanDom1+17)=1),JanDom1+17,""))</f>
        <v>45307</v>
      </c>
      <c r="E10" s="32">
        <f>IF(DAY(JanDom1)=1,IF(AND(YEAR(JanDom1+11)=AnoCalendário,MONTH(JanDom1+11)=1),JanDom1+11,""),IF(AND(YEAR(JanDom1+18)=AnoCalendário,MONTH(JanDom1+18)=1),JanDom1+18,""))</f>
        <v>45308</v>
      </c>
      <c r="F10" s="32">
        <f>IF(DAY(JanDom1)=1,IF(AND(YEAR(JanDom1+12)=AnoCalendário,MONTH(JanDom1+12)=1),JanDom1+12,""),IF(AND(YEAR(JanDom1+19)=AnoCalendário,MONTH(JanDom1+19)=1),JanDom1+19,""))</f>
        <v>45309</v>
      </c>
      <c r="G10" s="32">
        <f>IF(DAY(JanDom1)=1,IF(AND(YEAR(JanDom1+13)=AnoCalendário,MONTH(JanDom1+13)=1),JanDom1+13,""),IF(AND(YEAR(JanDom1+20)=AnoCalendário,MONTH(JanDom1+20)=1),JanDom1+20,""))</f>
        <v>45310</v>
      </c>
      <c r="H10" s="32">
        <f>IF(DAY(JanDom1)=1,IF(AND(YEAR(JanDom1+14)=AnoCalendário,MONTH(JanDom1+14)=1),JanDom1+14,""),IF(AND(YEAR(JanDom1+21)=AnoCalendário,MONTH(JanDom1+21)=1),JanDom1+21,""))</f>
        <v>45311</v>
      </c>
      <c r="I10" s="28"/>
      <c r="J10" s="32">
        <f>IF(DAY(FevDom1)=1,IF(AND(YEAR(FevDom1+8)=AnoCalendário,MONTH(FevDom1+8)=2),FevDom1+8,""),IF(AND(YEAR(FevDom1+15)=AnoCalendário,MONTH(FevDom1+15)=2),FevDom1+15,""))</f>
        <v>45333</v>
      </c>
      <c r="K10" s="32">
        <f>IF(DAY(FevDom1)=1,IF(AND(YEAR(FevDom1+9)=AnoCalendário,MONTH(FevDom1+9)=2),FevDom1+9,""),IF(AND(YEAR(FevDom1+16)=AnoCalendário,MONTH(FevDom1+16)=2),FevDom1+16,""))</f>
        <v>45334</v>
      </c>
      <c r="L10" s="32">
        <f>IF(DAY(FevDom1)=1,IF(AND(YEAR(FevDom1+10)=AnoCalendário,MONTH(FevDom1+10)=2),FevDom1+10,""),IF(AND(YEAR(FevDom1+17)=AnoCalendário,MONTH(FevDom1+17)=2),FevDom1+17,""))</f>
        <v>45335</v>
      </c>
      <c r="M10" s="32">
        <f>IF(DAY(FevDom1)=1,IF(AND(YEAR(FevDom1+11)=AnoCalendário,MONTH(FevDom1+11)=2),FevDom1+11,""),IF(AND(YEAR(FevDom1+18)=AnoCalendário,MONTH(FevDom1+18)=2),FevDom1+18,""))</f>
        <v>45336</v>
      </c>
      <c r="N10" s="32">
        <f>IF(DAY(FevDom1)=1,IF(AND(YEAR(FevDom1+12)=AnoCalendário,MONTH(FevDom1+12)=2),FevDom1+12,""),IF(AND(YEAR(FevDom1+19)=AnoCalendário,MONTH(FevDom1+19)=2),FevDom1+19,""))</f>
        <v>45337</v>
      </c>
      <c r="O10" s="32">
        <f>IF(DAY(FevDom1)=1,IF(AND(YEAR(FevDom1+13)=AnoCalendário,MONTH(FevDom1+13)=2),FevDom1+13,""),IF(AND(YEAR(FevDom1+20)=AnoCalendário,MONTH(FevDom1+20)=2),FevDom1+20,""))</f>
        <v>45338</v>
      </c>
      <c r="P10" s="32">
        <f>IF(DAY(FevDom1)=1,IF(AND(YEAR(FevDom1+14)=AnoCalendário,MONTH(FevDom1+14)=2),FevDom1+14,""),IF(AND(YEAR(FevDom1+21)=AnoCalendário,MONTH(FevDom1+21)=2),FevDom1+21,""))</f>
        <v>45339</v>
      </c>
      <c r="Q10" s="28"/>
      <c r="R10" s="32">
        <f>IF(DAY(MarDom1)=1,IF(AND(YEAR(MarDom1+8)=AnoCalendário,MONTH(MarDom1+8)=3),MarDom1+8,""),IF(AND(YEAR(MarDom1+15)=AnoCalendário,MONTH(MarDom1+15)=3),MarDom1+15,""))</f>
        <v>45361</v>
      </c>
      <c r="S10" s="32">
        <f>IF(DAY(MarDom1)=1,IF(AND(YEAR(MarDom1+9)=AnoCalendário,MONTH(MarDom1+9)=3),MarDom1+9,""),IF(AND(YEAR(MarDom1+16)=AnoCalendário,MONTH(MarDom1+16)=3),MarDom1+16,""))</f>
        <v>45362</v>
      </c>
      <c r="T10" s="32">
        <f>IF(DAY(MarDom1)=1,IF(AND(YEAR(MarDom1+10)=AnoCalendário,MONTH(MarDom1+10)=3),MarDom1+10,""),IF(AND(YEAR(MarDom1+17)=AnoCalendário,MONTH(MarDom1+17)=3),MarDom1+17,""))</f>
        <v>45363</v>
      </c>
      <c r="U10" s="32">
        <f>IF(DAY(MarDom1)=1,IF(AND(YEAR(MarDom1+11)=AnoCalendário,MONTH(MarDom1+11)=3),MarDom1+11,""),IF(AND(YEAR(MarDom1+18)=AnoCalendário,MONTH(MarDom1+18)=3),MarDom1+18,""))</f>
        <v>45364</v>
      </c>
      <c r="V10" s="32">
        <f>IF(DAY(MarDom1)=1,IF(AND(YEAR(MarDom1+12)=AnoCalendário,MONTH(MarDom1+12)=3),MarDom1+12,""),IF(AND(YEAR(MarDom1+19)=AnoCalendário,MONTH(MarDom1+19)=3),MarDom1+19,""))</f>
        <v>45365</v>
      </c>
      <c r="W10" s="32">
        <f>IF(DAY(MarDom1)=1,IF(AND(YEAR(MarDom1+13)=AnoCalendário,MONTH(MarDom1+13)=3),MarDom1+13,""),IF(AND(YEAR(MarDom1+20)=AnoCalendário,MONTH(MarDom1+20)=3),MarDom1+20,""))</f>
        <v>45366</v>
      </c>
      <c r="X10" s="32">
        <f>IF(DAY(MarDom1)=1,IF(AND(YEAR(MarDom1+14)=AnoCalendário,MONTH(MarDom1+14)=3),MarDom1+14,""),IF(AND(YEAR(MarDom1+21)=AnoCalendário,MONTH(MarDom1+21)=3),MarDom1+21,""))</f>
        <v>45367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45312</v>
      </c>
      <c r="C11" s="32">
        <f>IF(DAY(JanDom1)=1,IF(AND(YEAR(JanDom1+16)=AnoCalendário,MONTH(JanDom1+16)=1),JanDom1+16,""),IF(AND(YEAR(JanDom1+23)=AnoCalendário,MONTH(JanDom1+23)=1),JanDom1+23,""))</f>
        <v>45313</v>
      </c>
      <c r="D11" s="32">
        <f>IF(DAY(JanDom1)=1,IF(AND(YEAR(JanDom1+17)=AnoCalendário,MONTH(JanDom1+17)=1),JanDom1+17,""),IF(AND(YEAR(JanDom1+24)=AnoCalendário,MONTH(JanDom1+24)=1),JanDom1+24,""))</f>
        <v>45314</v>
      </c>
      <c r="E11" s="32">
        <f>IF(DAY(JanDom1)=1,IF(AND(YEAR(JanDom1+18)=AnoCalendário,MONTH(JanDom1+18)=1),JanDom1+18,""),IF(AND(YEAR(JanDom1+25)=AnoCalendário,MONTH(JanDom1+25)=1),JanDom1+25,""))</f>
        <v>45315</v>
      </c>
      <c r="F11" s="32">
        <f>IF(DAY(JanDom1)=1,IF(AND(YEAR(JanDom1+19)=AnoCalendário,MONTH(JanDom1+19)=1),JanDom1+19,""),IF(AND(YEAR(JanDom1+26)=AnoCalendário,MONTH(JanDom1+26)=1),JanDom1+26,""))</f>
        <v>45316</v>
      </c>
      <c r="G11" s="32">
        <f>IF(DAY(JanDom1)=1,IF(AND(YEAR(JanDom1+20)=AnoCalendário,MONTH(JanDom1+20)=1),JanDom1+20,""),IF(AND(YEAR(JanDom1+27)=AnoCalendário,MONTH(JanDom1+27)=1),JanDom1+27,""))</f>
        <v>45317</v>
      </c>
      <c r="H11" s="32">
        <f>IF(DAY(JanDom1)=1,IF(AND(YEAR(JanDom1+21)=AnoCalendário,MONTH(JanDom1+21)=1),JanDom1+21,""),IF(AND(YEAR(JanDom1+28)=AnoCalendário,MONTH(JanDom1+28)=1),JanDom1+28,""))</f>
        <v>45318</v>
      </c>
      <c r="I11" s="28"/>
      <c r="J11" s="32">
        <f>IF(DAY(FevDom1)=1,IF(AND(YEAR(FevDom1+15)=AnoCalendário,MONTH(FevDom1+15)=2),FevDom1+15,""),IF(AND(YEAR(FevDom1+22)=AnoCalendário,MONTH(FevDom1+22)=2),FevDom1+22,""))</f>
        <v>45340</v>
      </c>
      <c r="K11" s="32">
        <f>IF(DAY(FevDom1)=1,IF(AND(YEAR(FevDom1+16)=AnoCalendário,MONTH(FevDom1+16)=2),FevDom1+16,""),IF(AND(YEAR(FevDom1+23)=AnoCalendário,MONTH(FevDom1+23)=2),FevDom1+23,""))</f>
        <v>45341</v>
      </c>
      <c r="L11" s="32">
        <f>IF(DAY(FevDom1)=1,IF(AND(YEAR(FevDom1+17)=AnoCalendário,MONTH(FevDom1+17)=2),FevDom1+17,""),IF(AND(YEAR(FevDom1+24)=AnoCalendário,MONTH(FevDom1+24)=2),FevDom1+24,""))</f>
        <v>45342</v>
      </c>
      <c r="M11" s="32">
        <f>IF(DAY(FevDom1)=1,IF(AND(YEAR(FevDom1+18)=AnoCalendário,MONTH(FevDom1+18)=2),FevDom1+18,""),IF(AND(YEAR(FevDom1+25)=AnoCalendário,MONTH(FevDom1+25)=2),FevDom1+25,""))</f>
        <v>45343</v>
      </c>
      <c r="N11" s="32">
        <f>IF(DAY(FevDom1)=1,IF(AND(YEAR(FevDom1+19)=AnoCalendário,MONTH(FevDom1+19)=2),FevDom1+19,""),IF(AND(YEAR(FevDom1+26)=AnoCalendário,MONTH(FevDom1+26)=2),FevDom1+26,""))</f>
        <v>45344</v>
      </c>
      <c r="O11" s="32">
        <f>IF(DAY(FevDom1)=1,IF(AND(YEAR(FevDom1+20)=AnoCalendário,MONTH(FevDom1+20)=2),FevDom1+20,""),IF(AND(YEAR(FevDom1+27)=AnoCalendário,MONTH(FevDom1+27)=2),FevDom1+27,""))</f>
        <v>45345</v>
      </c>
      <c r="P11" s="32">
        <f>IF(DAY(FevDom1)=1,IF(AND(YEAR(FevDom1+21)=AnoCalendário,MONTH(FevDom1+21)=2),FevDom1+21,""),IF(AND(YEAR(FevDom1+28)=AnoCalendário,MONTH(FevDom1+28)=2),FevDom1+28,""))</f>
        <v>45346</v>
      </c>
      <c r="Q11" s="28"/>
      <c r="R11" s="32">
        <f>IF(DAY(MarDom1)=1,IF(AND(YEAR(MarDom1+15)=AnoCalendário,MONTH(MarDom1+15)=3),MarDom1+15,""),IF(AND(YEAR(MarDom1+22)=AnoCalendário,MONTH(MarDom1+22)=3),MarDom1+22,""))</f>
        <v>45368</v>
      </c>
      <c r="S11" s="32">
        <f>IF(DAY(MarDom1)=1,IF(AND(YEAR(MarDom1+16)=AnoCalendário,MONTH(MarDom1+16)=3),MarDom1+16,""),IF(AND(YEAR(MarDom1+23)=AnoCalendário,MONTH(MarDom1+23)=3),MarDom1+23,""))</f>
        <v>45369</v>
      </c>
      <c r="T11" s="32">
        <f>IF(DAY(MarDom1)=1,IF(AND(YEAR(MarDom1+17)=AnoCalendário,MONTH(MarDom1+17)=3),MarDom1+17,""),IF(AND(YEAR(MarDom1+24)=AnoCalendário,MONTH(MarDom1+24)=3),MarDom1+24,""))</f>
        <v>45370</v>
      </c>
      <c r="U11" s="32">
        <f>IF(DAY(MarDom1)=1,IF(AND(YEAR(MarDom1+18)=AnoCalendário,MONTH(MarDom1+18)=3),MarDom1+18,""),IF(AND(YEAR(MarDom1+25)=AnoCalendário,MONTH(MarDom1+25)=3),MarDom1+25,""))</f>
        <v>45371</v>
      </c>
      <c r="V11" s="32">
        <f>IF(DAY(MarDom1)=1,IF(AND(YEAR(MarDom1+19)=AnoCalendário,MONTH(MarDom1+19)=3),MarDom1+19,""),IF(AND(YEAR(MarDom1+26)=AnoCalendário,MONTH(MarDom1+26)=3),MarDom1+26,""))</f>
        <v>45372</v>
      </c>
      <c r="W11" s="32">
        <f>IF(DAY(MarDom1)=1,IF(AND(YEAR(MarDom1+20)=AnoCalendário,MONTH(MarDom1+20)=3),MarDom1+20,""),IF(AND(YEAR(MarDom1+27)=AnoCalendário,MONTH(MarDom1+27)=3),MarDom1+27,""))</f>
        <v>45373</v>
      </c>
      <c r="X11" s="32">
        <f>IF(DAY(MarDom1)=1,IF(AND(YEAR(MarDom1+21)=AnoCalendário,MONTH(MarDom1+21)=3),MarDom1+21,""),IF(AND(YEAR(MarDom1+28)=AnoCalendário,MONTH(MarDom1+28)=3),MarDom1+28,""))</f>
        <v>45374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45319</v>
      </c>
      <c r="C12" s="32">
        <f>IF(DAY(JanDom1)=1,IF(AND(YEAR(JanDom1+23)=AnoCalendário,MONTH(JanDom1+23)=1),JanDom1+23,""),IF(AND(YEAR(JanDom1+30)=AnoCalendário,MONTH(JanDom1+30)=1),JanDom1+30,""))</f>
        <v>45320</v>
      </c>
      <c r="D12" s="32">
        <f>IF(DAY(JanDom1)=1,IF(AND(YEAR(JanDom1+24)=AnoCalendário,MONTH(JanDom1+24)=1),JanDom1+24,""),IF(AND(YEAR(JanDom1+31)=AnoCalendário,MONTH(JanDom1+31)=1),JanDom1+31,""))</f>
        <v>45321</v>
      </c>
      <c r="E12" s="32">
        <f>IF(DAY(JanDom1)=1,IF(AND(YEAR(JanDom1+25)=AnoCalendário,MONTH(JanDom1+25)=1),JanDom1+25,""),IF(AND(YEAR(JanDom1+32)=AnoCalendário,MONTH(JanDom1+32)=1),JanDom1+32,""))</f>
        <v>45322</v>
      </c>
      <c r="F12" s="32" t="str">
        <f>IF(DAY(JanDom1)=1,IF(AND(YEAR(JanDom1+26)=AnoCalendário,MONTH(JanDom1+26)=1),JanDom1+26,""),IF(AND(YEAR(JanDom1+33)=AnoCalendário,MONTH(JanDom1+33)=1),JanDom1+33,""))</f>
        <v/>
      </c>
      <c r="G12" s="32" t="str">
        <f>IF(DAY(JanDom1)=1,IF(AND(YEAR(JanDom1+27)=AnoCalendário,MONTH(JanDom1+27)=1),JanDom1+27,""),IF(AND(YEAR(JanDom1+34)=AnoCalendário,MONTH(JanDom1+34)=1),JanDom1+34,""))</f>
        <v/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45347</v>
      </c>
      <c r="K12" s="32">
        <f>IF(DAY(FevDom1)=1,IF(AND(YEAR(FevDom1+23)=AnoCalendário,MONTH(FevDom1+23)=2),FevDom1+23,""),IF(AND(YEAR(FevDom1+30)=AnoCalendário,MONTH(FevDom1+30)=2),FevDom1+30,""))</f>
        <v>45348</v>
      </c>
      <c r="L12" s="32">
        <f>IF(DAY(FevDom1)=1,IF(AND(YEAR(FevDom1+24)=AnoCalendário,MONTH(FevDom1+24)=2),FevDom1+24,""),IF(AND(YEAR(FevDom1+31)=AnoCalendário,MONTH(FevDom1+31)=2),FevDom1+31,""))</f>
        <v>45349</v>
      </c>
      <c r="M12" s="32">
        <f>IF(DAY(FevDom1)=1,IF(AND(YEAR(FevDom1+25)=AnoCalendário,MONTH(FevDom1+25)=2),FevDom1+25,""),IF(AND(YEAR(FevDom1+32)=AnoCalendário,MONTH(FevDom1+32)=2),FevDom1+32,""))</f>
        <v>45350</v>
      </c>
      <c r="N12" s="32">
        <f>IF(DAY(FevDom1)=1,IF(AND(YEAR(FevDom1+26)=AnoCalendário,MONTH(FevDom1+26)=2),FevDom1+26,""),IF(AND(YEAR(FevDom1+33)=AnoCalendário,MONTH(FevDom1+33)=2),FevDom1+33,""))</f>
        <v>45351</v>
      </c>
      <c r="O12" s="32" t="str">
        <f>IF(DAY(FevDom1)=1,IF(AND(YEAR(FevDom1+27)=AnoCalendário,MONTH(FevDom1+27)=2),FevDom1+27,""),IF(AND(YEAR(FevDom1+34)=AnoCalendário,MONTH(FevDom1+34)=2),FevDom1+34,""))</f>
        <v/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45375</v>
      </c>
      <c r="S12" s="32">
        <f>IF(DAY(MarDom1)=1,IF(AND(YEAR(MarDom1+23)=AnoCalendário,MONTH(MarDom1+23)=3),MarDom1+23,""),IF(AND(YEAR(MarDom1+30)=AnoCalendário,MONTH(MarDom1+30)=3),MarDom1+30,""))</f>
        <v>45376</v>
      </c>
      <c r="T12" s="32">
        <f>IF(DAY(MarDom1)=1,IF(AND(YEAR(MarDom1+24)=AnoCalendário,MONTH(MarDom1+24)=3),MarDom1+24,""),IF(AND(YEAR(MarDom1+31)=AnoCalendário,MONTH(MarDom1+31)=3),MarDom1+31,""))</f>
        <v>45377</v>
      </c>
      <c r="U12" s="32">
        <f>IF(DAY(MarDom1)=1,IF(AND(YEAR(MarDom1+25)=AnoCalendário,MONTH(MarDom1+25)=3),MarDom1+25,""),IF(AND(YEAR(MarDom1+32)=AnoCalendário,MONTH(MarDom1+32)=3),MarDom1+32,""))</f>
        <v>45378</v>
      </c>
      <c r="V12" s="32">
        <f>IF(DAY(MarDom1)=1,IF(AND(YEAR(MarDom1+26)=AnoCalendário,MONTH(MarDom1+26)=3),MarDom1+26,""),IF(AND(YEAR(MarDom1+33)=AnoCalendário,MONTH(MarDom1+33)=3),MarDom1+33,""))</f>
        <v>45379</v>
      </c>
      <c r="W12" s="32">
        <f>IF(DAY(MarDom1)=1,IF(AND(YEAR(MarDom1+27)=AnoCalendário,MONTH(MarDom1+27)=3),MarDom1+27,""),IF(AND(YEAR(MarDom1+34)=AnoCalendário,MONTH(MarDom1+34)=3),MarDom1+34,""))</f>
        <v>45380</v>
      </c>
      <c r="X12" s="32">
        <f>IF(DAY(MarDom1)=1,IF(AND(YEAR(MarDom1+28)=AnoCalendário,MONTH(MarDom1+28)=3),MarDom1+28,""),IF(AND(YEAR(MarDom1+35)=AnoCalendário,MONTH(MarDom1+35)=3),MarDom1+35,""))</f>
        <v>45381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>
        <f>IF(DAY(MarDom1)=1,IF(AND(YEAR(MarDom1+29)=AnoCalendário,MONTH(MarDom1+29)=3),MarDom1+29,""),IF(AND(YEAR(MarDom1+36)=AnoCalendário,MONTH(MarDom1+36)=3),MarDom1+36,""))</f>
        <v>45382</v>
      </c>
      <c r="S13" s="32" t="str">
        <f>IF(DAY(MarDom1)=1,IF(AND(YEAR(MarDom1+30)=AnoCalendário,MONTH(MarDom1+30)=3),MarDom1+30,""),IF(AND(YEAR(MarDom1+37)=AnoCalendário,MONTH(MarDom1+37)=3),MarDom1+37,""))</f>
        <v/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>
        <f>IF(DAY(AbrDom1)=1,"",IF(AND(YEAR(AbrDom1+2)=AnoCalendário,MONTH(AbrDom1+2)=4),AbrDom1+2,""))</f>
        <v>45383</v>
      </c>
      <c r="D17" s="32">
        <f>IF(DAY(AbrDom1)=1,"",IF(AND(YEAR(AbrDom1+3)=AnoCalendário,MONTH(AbrDom1+3)=4),AbrDom1+3,""))</f>
        <v>45384</v>
      </c>
      <c r="E17" s="32">
        <f>IF(DAY(AbrDom1)=1,"",IF(AND(YEAR(AbrDom1+4)=AnoCalendário,MONTH(AbrDom1+4)=4),AbrDom1+4,""))</f>
        <v>45385</v>
      </c>
      <c r="F17" s="32">
        <f>IF(DAY(AbrDom1)=1,"",IF(AND(YEAR(AbrDom1+5)=AnoCalendário,MONTH(AbrDom1+5)=4),AbrDom1+5,""))</f>
        <v>45386</v>
      </c>
      <c r="G17" s="32">
        <f>IF(DAY(AbrDom1)=1,"",IF(AND(YEAR(AbrDom1+6)=AnoCalendário,MONTH(AbrDom1+6)=4),AbrDom1+6,""))</f>
        <v>45387</v>
      </c>
      <c r="H17" s="34">
        <f>IF(DAY(AbrDom1)=1,IF(AND(YEAR(AbrDom1)=AnoCalendário,MONTH(AbrDom1)=4),AbrDom1,""),IF(AND(YEAR(AbrDom1+7)=AnoCalendário,MONTH(AbrDom1+7)=4),AbrDom1+7,""))</f>
        <v>45388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>
        <f>IF(DAY(MaiDom1)=1,"",IF(AND(YEAR(MaiDom1+4)=AnoCalendário,MONTH(MaiDom1+4)=5),MaiDom1+4,""))</f>
        <v>45413</v>
      </c>
      <c r="N17" s="32">
        <f>IF(DAY(MaiDom1)=1,"",IF(AND(YEAR(MaiDom1+5)=AnoCalendário,MONTH(MaiDom1+5)=5),MaiDom1+5,""))</f>
        <v>45414</v>
      </c>
      <c r="O17" s="32">
        <f>IF(DAY(MaiDom1)=1,"",IF(AND(YEAR(MaiDom1+6)=AnoCalendário,MONTH(MaiDom1+6)=5),MaiDom1+6,""))</f>
        <v>45415</v>
      </c>
      <c r="P17" s="34">
        <f>IF(DAY(MaiDom1)=1,IF(AND(YEAR(MaiDom1)=AnoCalendário,MONTH(MaiDom1)=5),MaiDom1,""),IF(AND(YEAR(MaiDom1+7)=AnoCalendário,MONTH(MaiDom1+7)=5),MaiDom1+7,""))</f>
        <v>45416</v>
      </c>
      <c r="Q17" s="28"/>
      <c r="R17" s="33" t="str">
        <f>IF(DAY(JunDom1)=1,"",IF(AND(YEAR(JunDom1+1)=AnoCalendário,MONTH(JunDom1+1)=6),JunDom1+1,""))</f>
        <v/>
      </c>
      <c r="S17" s="32" t="str">
        <f>IF(DAY(JunDom1)=1,"",IF(AND(YEAR(JunDom1+2)=AnoCalendário,MONTH(JunDom1+2)=6),JunDom1+2,""))</f>
        <v/>
      </c>
      <c r="T17" s="32" t="str">
        <f>IF(DAY(JunDom1)=1,"",IF(AND(YEAR(JunDom1+3)=AnoCalendário,MONTH(JunDom1+3)=6),JunDom1+3,""))</f>
        <v/>
      </c>
      <c r="U17" s="32" t="str">
        <f>IF(DAY(JunDom1)=1,"",IF(AND(YEAR(JunDom1+4)=AnoCalendário,MONTH(JunDom1+4)=6),JunDom1+4,""))</f>
        <v/>
      </c>
      <c r="V17" s="32" t="str">
        <f>IF(DAY(JunDom1)=1,"",IF(AND(YEAR(JunDom1+5)=AnoCalendário,MONTH(JunDom1+5)=6),JunDom1+5,""))</f>
        <v/>
      </c>
      <c r="W17" s="32" t="str">
        <f>IF(DAY(JunDom1)=1,"",IF(AND(YEAR(JunDom1+6)=AnoCalendário,MONTH(JunDom1+6)=6),JunDom1+6,""))</f>
        <v/>
      </c>
      <c r="X17" s="34">
        <f>IF(DAY(JunDom1)=1,IF(AND(YEAR(JunDom1)=AnoCalendário,MONTH(JunDom1)=6),JunDom1,""),IF(AND(YEAR(JunDom1+7)=AnoCalendário,MONTH(JunDom1+7)=6),JunDom1+7,""))</f>
        <v>45444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45389</v>
      </c>
      <c r="C18" s="32">
        <f>IF(DAY(AbrDom1)=1,IF(AND(YEAR(AbrDom1+2)=AnoCalendário,MONTH(AbrDom1+2)=4),AbrDom1+2,""),IF(AND(YEAR(AbrDom1+9)=AnoCalendário,MONTH(AbrDom1+9)=4),AbrDom1+9,""))</f>
        <v>45390</v>
      </c>
      <c r="D18" s="32">
        <f>IF(DAY(AbrDom1)=1,IF(AND(YEAR(AbrDom1+3)=AnoCalendário,MONTH(AbrDom1+3)=4),AbrDom1+3,""),IF(AND(YEAR(AbrDom1+10)=AnoCalendário,MONTH(AbrDom1+10)=4),AbrDom1+10,""))</f>
        <v>45391</v>
      </c>
      <c r="E18" s="32">
        <f>IF(DAY(AbrDom1)=1,IF(AND(YEAR(AbrDom1+4)=AnoCalendário,MONTH(AbrDom1+4)=4),AbrDom1+4,""),IF(AND(YEAR(AbrDom1+11)=AnoCalendário,MONTH(AbrDom1+11)=4),AbrDom1+11,""))</f>
        <v>45392</v>
      </c>
      <c r="F18" s="32">
        <f>IF(DAY(AbrDom1)=1,IF(AND(YEAR(AbrDom1+5)=AnoCalendário,MONTH(AbrDom1+5)=4),AbrDom1+5,""),IF(AND(YEAR(AbrDom1+12)=AnoCalendário,MONTH(AbrDom1+12)=4),AbrDom1+12,""))</f>
        <v>45393</v>
      </c>
      <c r="G18" s="32">
        <f>IF(DAY(AbrDom1)=1,IF(AND(YEAR(AbrDom1+6)=AnoCalendário,MONTH(AbrDom1+6)=4),AbrDom1+6,""),IF(AND(YEAR(AbrDom1+13)=AnoCalendário,MONTH(AbrDom1+13)=4),AbrDom1+13,""))</f>
        <v>45394</v>
      </c>
      <c r="H18" s="34">
        <f>IF(DAY(AbrDom1)=1,IF(AND(YEAR(AbrDom1+7)=AnoCalendário,MONTH(AbrDom1+7)=4),AbrDom1+7,""),IF(AND(YEAR(AbrDom1+14)=AnoCalendário,MONTH(AbrDom1+14)=4),AbrDom1+14,""))</f>
        <v>45395</v>
      </c>
      <c r="I18" s="28"/>
      <c r="J18" s="33">
        <f>IF(DAY(MaiDom1)=1,IF(AND(YEAR(MaiDom1+1)=AnoCalendário,MONTH(MaiDom1+1)=5),MaiDom1+1,""),IF(AND(YEAR(MaiDom1+8)=AnoCalendário,MONTH(MaiDom1+8)=5),MaiDom1+8,""))</f>
        <v>45417</v>
      </c>
      <c r="K18" s="32">
        <f>IF(DAY(MaiDom1)=1,IF(AND(YEAR(MaiDom1+2)=AnoCalendário,MONTH(MaiDom1+2)=5),MaiDom1+2,""),IF(AND(YEAR(MaiDom1+9)=AnoCalendário,MONTH(MaiDom1+9)=5),MaiDom1+9,""))</f>
        <v>45418</v>
      </c>
      <c r="L18" s="32">
        <f>IF(DAY(MaiDom1)=1,IF(AND(YEAR(MaiDom1+3)=AnoCalendário,MONTH(MaiDom1+3)=5),MaiDom1+3,""),IF(AND(YEAR(MaiDom1+10)=AnoCalendário,MONTH(MaiDom1+10)=5),MaiDom1+10,""))</f>
        <v>45419</v>
      </c>
      <c r="M18" s="32">
        <f>IF(DAY(MaiDom1)=1,IF(AND(YEAR(MaiDom1+4)=AnoCalendário,MONTH(MaiDom1+4)=5),MaiDom1+4,""),IF(AND(YEAR(MaiDom1+11)=AnoCalendário,MONTH(MaiDom1+11)=5),MaiDom1+11,""))</f>
        <v>45420</v>
      </c>
      <c r="N18" s="32">
        <f>IF(DAY(MaiDom1)=1,IF(AND(YEAR(MaiDom1+5)=AnoCalendário,MONTH(MaiDom1+5)=5),MaiDom1+5,""),IF(AND(YEAR(MaiDom1+12)=AnoCalendário,MONTH(MaiDom1+12)=5),MaiDom1+12,""))</f>
        <v>45421</v>
      </c>
      <c r="O18" s="32">
        <f>IF(DAY(MaiDom1)=1,IF(AND(YEAR(MaiDom1+6)=AnoCalendário,MONTH(MaiDom1+6)=5),MaiDom1+6,""),IF(AND(YEAR(MaiDom1+13)=AnoCalendário,MONTH(MaiDom1+13)=5),MaiDom1+13,""))</f>
        <v>45422</v>
      </c>
      <c r="P18" s="34">
        <f>IF(DAY(MaiDom1)=1,IF(AND(YEAR(MaiDom1+7)=AnoCalendário,MONTH(MaiDom1+7)=5),MaiDom1+7,""),IF(AND(YEAR(MaiDom1+14)=AnoCalendário,MONTH(MaiDom1+14)=5),MaiDom1+14,""))</f>
        <v>45423</v>
      </c>
      <c r="Q18" s="28"/>
      <c r="R18" s="33">
        <f>IF(DAY(JunDom1)=1,IF(AND(YEAR(JunDom1+1)=AnoCalendário,MONTH(JunDom1+1)=6),JunDom1+1,""),IF(AND(YEAR(JunDom1+8)=AnoCalendário,MONTH(JunDom1+8)=6),JunDom1+8,""))</f>
        <v>45445</v>
      </c>
      <c r="S18" s="32">
        <f>IF(DAY(JunDom1)=1,IF(AND(YEAR(JunDom1+2)=AnoCalendário,MONTH(JunDom1+2)=6),JunDom1+2,""),IF(AND(YEAR(JunDom1+9)=AnoCalendário,MONTH(JunDom1+9)=6),JunDom1+9,""))</f>
        <v>45446</v>
      </c>
      <c r="T18" s="32">
        <f>IF(DAY(JunDom1)=1,IF(AND(YEAR(JunDom1+3)=AnoCalendário,MONTH(JunDom1+3)=6),JunDom1+3,""),IF(AND(YEAR(JunDom1+10)=AnoCalendário,MONTH(JunDom1+10)=6),JunDom1+10,""))</f>
        <v>45447</v>
      </c>
      <c r="U18" s="32">
        <f>IF(DAY(JunDom1)=1,IF(AND(YEAR(JunDom1+4)=AnoCalendário,MONTH(JunDom1+4)=6),JunDom1+4,""),IF(AND(YEAR(JunDom1+11)=AnoCalendário,MONTH(JunDom1+11)=6),JunDom1+11,""))</f>
        <v>45448</v>
      </c>
      <c r="V18" s="32">
        <f>IF(DAY(JunDom1)=1,IF(AND(YEAR(JunDom1+5)=AnoCalendário,MONTH(JunDom1+5)=6),JunDom1+5,""),IF(AND(YEAR(JunDom1+12)=AnoCalendário,MONTH(JunDom1+12)=6),JunDom1+12,""))</f>
        <v>45449</v>
      </c>
      <c r="W18" s="32">
        <f>IF(DAY(JunDom1)=1,IF(AND(YEAR(JunDom1+6)=AnoCalendário,MONTH(JunDom1+6)=6),JunDom1+6,""),IF(AND(YEAR(JunDom1+13)=AnoCalendário,MONTH(JunDom1+13)=6),JunDom1+13,""))</f>
        <v>45450</v>
      </c>
      <c r="X18" s="34">
        <f>IF(DAY(JunDom1)=1,IF(AND(YEAR(JunDom1+7)=AnoCalendário,MONTH(JunDom1+7)=6),JunDom1+7,""),IF(AND(YEAR(JunDom1+14)=AnoCalendário,MONTH(JunDom1+14)=6),JunDom1+14,""))</f>
        <v>45451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45396</v>
      </c>
      <c r="C19" s="32">
        <f>IF(DAY(AbrDom1)=1,IF(AND(YEAR(AbrDom1+9)=AnoCalendário,MONTH(AbrDom1+9)=4),AbrDom1+9,""),IF(AND(YEAR(AbrDom1+16)=AnoCalendário,MONTH(AbrDom1+16)=4),AbrDom1+16,""))</f>
        <v>45397</v>
      </c>
      <c r="D19" s="32">
        <f>IF(DAY(AbrDom1)=1,IF(AND(YEAR(AbrDom1+10)=AnoCalendário,MONTH(AbrDom1+10)=4),AbrDom1+10,""),IF(AND(YEAR(AbrDom1+17)=AnoCalendário,MONTH(AbrDom1+17)=4),AbrDom1+17,""))</f>
        <v>45398</v>
      </c>
      <c r="E19" s="32">
        <f>IF(DAY(AbrDom1)=1,IF(AND(YEAR(AbrDom1+11)=AnoCalendário,MONTH(AbrDom1+11)=4),AbrDom1+11,""),IF(AND(YEAR(AbrDom1+18)=AnoCalendário,MONTH(AbrDom1+18)=4),AbrDom1+18,""))</f>
        <v>45399</v>
      </c>
      <c r="F19" s="32">
        <f>IF(DAY(AbrDom1)=1,IF(AND(YEAR(AbrDom1+12)=AnoCalendário,MONTH(AbrDom1+12)=4),AbrDom1+12,""),IF(AND(YEAR(AbrDom1+19)=AnoCalendário,MONTH(AbrDom1+19)=4),AbrDom1+19,""))</f>
        <v>45400</v>
      </c>
      <c r="G19" s="32">
        <f>IF(DAY(AbrDom1)=1,IF(AND(YEAR(AbrDom1+13)=AnoCalendário,MONTH(AbrDom1+13)=4),AbrDom1+13,""),IF(AND(YEAR(AbrDom1+20)=AnoCalendário,MONTH(AbrDom1+20)=4),AbrDom1+20,""))</f>
        <v>45401</v>
      </c>
      <c r="H19" s="34">
        <f>IF(DAY(AbrDom1)=1,IF(AND(YEAR(AbrDom1+14)=AnoCalendário,MONTH(AbrDom1+14)=4),AbrDom1+14,""),IF(AND(YEAR(AbrDom1+21)=AnoCalendário,MONTH(AbrDom1+21)=4),AbrDom1+21,""))</f>
        <v>45402</v>
      </c>
      <c r="I19" s="28"/>
      <c r="J19" s="33">
        <f>IF(DAY(MaiDom1)=1,IF(AND(YEAR(MaiDom1+8)=AnoCalendário,MONTH(MaiDom1+8)=5),MaiDom1+8,""),IF(AND(YEAR(MaiDom1+15)=AnoCalendário,MONTH(MaiDom1+15)=5),MaiDom1+15,""))</f>
        <v>45424</v>
      </c>
      <c r="K19" s="32">
        <f>IF(DAY(MaiDom1)=1,IF(AND(YEAR(MaiDom1+9)=AnoCalendário,MONTH(MaiDom1+9)=5),MaiDom1+9,""),IF(AND(YEAR(MaiDom1+16)=AnoCalendário,MONTH(MaiDom1+16)=5),MaiDom1+16,""))</f>
        <v>45425</v>
      </c>
      <c r="L19" s="32">
        <f>IF(DAY(MaiDom1)=1,IF(AND(YEAR(MaiDom1+10)=AnoCalendário,MONTH(MaiDom1+10)=5),MaiDom1+10,""),IF(AND(YEAR(MaiDom1+17)=AnoCalendário,MONTH(MaiDom1+17)=5),MaiDom1+17,""))</f>
        <v>45426</v>
      </c>
      <c r="M19" s="32">
        <f>IF(DAY(MaiDom1)=1,IF(AND(YEAR(MaiDom1+11)=AnoCalendário,MONTH(MaiDom1+11)=5),MaiDom1+11,""),IF(AND(YEAR(MaiDom1+18)=AnoCalendário,MONTH(MaiDom1+18)=5),MaiDom1+18,""))</f>
        <v>45427</v>
      </c>
      <c r="N19" s="32">
        <f>IF(DAY(MaiDom1)=1,IF(AND(YEAR(MaiDom1+12)=AnoCalendário,MONTH(MaiDom1+12)=5),MaiDom1+12,""),IF(AND(YEAR(MaiDom1+19)=AnoCalendário,MONTH(MaiDom1+19)=5),MaiDom1+19,""))</f>
        <v>45428</v>
      </c>
      <c r="O19" s="32">
        <f>IF(DAY(MaiDom1)=1,IF(AND(YEAR(MaiDom1+13)=AnoCalendário,MONTH(MaiDom1+13)=5),MaiDom1+13,""),IF(AND(YEAR(MaiDom1+20)=AnoCalendário,MONTH(MaiDom1+20)=5),MaiDom1+20,""))</f>
        <v>45429</v>
      </c>
      <c r="P19" s="34">
        <f>IF(DAY(MaiDom1)=1,IF(AND(YEAR(MaiDom1+14)=AnoCalendário,MONTH(MaiDom1+14)=5),MaiDom1+14,""),IF(AND(YEAR(MaiDom1+21)=AnoCalendário,MONTH(MaiDom1+21)=5),MaiDom1+21,""))</f>
        <v>45430</v>
      </c>
      <c r="Q19" s="28"/>
      <c r="R19" s="33">
        <f>IF(DAY(JunDom1)=1,IF(AND(YEAR(JunDom1+8)=AnoCalendário,MONTH(JunDom1+8)=6),JunDom1+8,""),IF(AND(YEAR(JunDom1+15)=AnoCalendário,MONTH(JunDom1+15)=6),JunDom1+15,""))</f>
        <v>45452</v>
      </c>
      <c r="S19" s="32">
        <f>IF(DAY(JunDom1)=1,IF(AND(YEAR(JunDom1+9)=AnoCalendário,MONTH(JunDom1+9)=6),JunDom1+9,""),IF(AND(YEAR(JunDom1+16)=AnoCalendário,MONTH(JunDom1+16)=6),JunDom1+16,""))</f>
        <v>45453</v>
      </c>
      <c r="T19" s="32">
        <f>IF(DAY(JunDom1)=1,IF(AND(YEAR(JunDom1+10)=AnoCalendário,MONTH(JunDom1+10)=6),JunDom1+10,""),IF(AND(YEAR(JunDom1+17)=AnoCalendário,MONTH(JunDom1+17)=6),JunDom1+17,""))</f>
        <v>45454</v>
      </c>
      <c r="U19" s="32">
        <f>IF(DAY(JunDom1)=1,IF(AND(YEAR(JunDom1+11)=AnoCalendário,MONTH(JunDom1+11)=6),JunDom1+11,""),IF(AND(YEAR(JunDom1+18)=AnoCalendário,MONTH(JunDom1+18)=6),JunDom1+18,""))</f>
        <v>45455</v>
      </c>
      <c r="V19" s="32">
        <f>IF(DAY(JunDom1)=1,IF(AND(YEAR(JunDom1+12)=AnoCalendário,MONTH(JunDom1+12)=6),JunDom1+12,""),IF(AND(YEAR(JunDom1+19)=AnoCalendário,MONTH(JunDom1+19)=6),JunDom1+19,""))</f>
        <v>45456</v>
      </c>
      <c r="W19" s="32">
        <f>IF(DAY(JunDom1)=1,IF(AND(YEAR(JunDom1+13)=AnoCalendário,MONTH(JunDom1+13)=6),JunDom1+13,""),IF(AND(YEAR(JunDom1+20)=AnoCalendário,MONTH(JunDom1+20)=6),JunDom1+20,""))</f>
        <v>45457</v>
      </c>
      <c r="X19" s="34">
        <f>IF(DAY(JunDom1)=1,IF(AND(YEAR(JunDom1+14)=AnoCalendário,MONTH(JunDom1+14)=6),JunDom1+14,""),IF(AND(YEAR(JunDom1+21)=AnoCalendário,MONTH(JunDom1+21)=6),JunDom1+21,""))</f>
        <v>45458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45403</v>
      </c>
      <c r="C20" s="32">
        <f>IF(DAY(AbrDom1)=1,IF(AND(YEAR(AbrDom1+16)=AnoCalendário,MONTH(AbrDom1+16)=4),AbrDom1+16,""),IF(AND(YEAR(AbrDom1+23)=AnoCalendário,MONTH(AbrDom1+23)=4),AbrDom1+23,""))</f>
        <v>45404</v>
      </c>
      <c r="D20" s="32">
        <f>IF(DAY(AbrDom1)=1,IF(AND(YEAR(AbrDom1+17)=AnoCalendário,MONTH(AbrDom1+17)=4),AbrDom1+17,""),IF(AND(YEAR(AbrDom1+24)=AnoCalendário,MONTH(AbrDom1+24)=4),AbrDom1+24,""))</f>
        <v>45405</v>
      </c>
      <c r="E20" s="32">
        <f>IF(DAY(AbrDom1)=1,IF(AND(YEAR(AbrDom1+18)=AnoCalendário,MONTH(AbrDom1+18)=4),AbrDom1+18,""),IF(AND(YEAR(AbrDom1+25)=AnoCalendário,MONTH(AbrDom1+25)=4),AbrDom1+25,""))</f>
        <v>45406</v>
      </c>
      <c r="F20" s="32">
        <f>IF(DAY(AbrDom1)=1,IF(AND(YEAR(AbrDom1+19)=AnoCalendário,MONTH(AbrDom1+19)=4),AbrDom1+19,""),IF(AND(YEAR(AbrDom1+26)=AnoCalendário,MONTH(AbrDom1+26)=4),AbrDom1+26,""))</f>
        <v>45407</v>
      </c>
      <c r="G20" s="32">
        <f>IF(DAY(AbrDom1)=1,IF(AND(YEAR(AbrDom1+20)=AnoCalendário,MONTH(AbrDom1+20)=4),AbrDom1+20,""),IF(AND(YEAR(AbrDom1+27)=AnoCalendário,MONTH(AbrDom1+27)=4),AbrDom1+27,""))</f>
        <v>45408</v>
      </c>
      <c r="H20" s="34">
        <f>IF(DAY(AbrDom1)=1,IF(AND(YEAR(AbrDom1+21)=AnoCalendário,MONTH(AbrDom1+21)=4),AbrDom1+21,""),IF(AND(YEAR(AbrDom1+28)=AnoCalendário,MONTH(AbrDom1+28)=4),AbrDom1+28,""))</f>
        <v>45409</v>
      </c>
      <c r="I20" s="28"/>
      <c r="J20" s="33">
        <f>IF(DAY(MaiDom1)=1,IF(AND(YEAR(MaiDom1+15)=AnoCalendário,MONTH(MaiDom1+15)=5),MaiDom1+15,""),IF(AND(YEAR(MaiDom1+22)=AnoCalendário,MONTH(MaiDom1+22)=5),MaiDom1+22,""))</f>
        <v>45431</v>
      </c>
      <c r="K20" s="32">
        <f>IF(DAY(MaiDom1)=1,IF(AND(YEAR(MaiDom1+16)=AnoCalendário,MONTH(MaiDom1+16)=5),MaiDom1+16,""),IF(AND(YEAR(MaiDom1+23)=AnoCalendário,MONTH(MaiDom1+23)=5),MaiDom1+23,""))</f>
        <v>45432</v>
      </c>
      <c r="L20" s="32">
        <f>IF(DAY(MaiDom1)=1,IF(AND(YEAR(MaiDom1+17)=AnoCalendário,MONTH(MaiDom1+17)=5),MaiDom1+17,""),IF(AND(YEAR(MaiDom1+24)=AnoCalendário,MONTH(MaiDom1+24)=5),MaiDom1+24,""))</f>
        <v>45433</v>
      </c>
      <c r="M20" s="32">
        <f>IF(DAY(MaiDom1)=1,IF(AND(YEAR(MaiDom1+18)=AnoCalendário,MONTH(MaiDom1+18)=5),MaiDom1+18,""),IF(AND(YEAR(MaiDom1+25)=AnoCalendário,MONTH(MaiDom1+25)=5),MaiDom1+25,""))</f>
        <v>45434</v>
      </c>
      <c r="N20" s="32">
        <f>IF(DAY(MaiDom1)=1,IF(AND(YEAR(MaiDom1+19)=AnoCalendário,MONTH(MaiDom1+19)=5),MaiDom1+19,""),IF(AND(YEAR(MaiDom1+26)=AnoCalendário,MONTH(MaiDom1+26)=5),MaiDom1+26,""))</f>
        <v>45435</v>
      </c>
      <c r="O20" s="32">
        <f>IF(DAY(MaiDom1)=1,IF(AND(YEAR(MaiDom1+20)=AnoCalendário,MONTH(MaiDom1+20)=5),MaiDom1+20,""),IF(AND(YEAR(MaiDom1+27)=AnoCalendário,MONTH(MaiDom1+27)=5),MaiDom1+27,""))</f>
        <v>45436</v>
      </c>
      <c r="P20" s="34">
        <f>IF(DAY(MaiDom1)=1,IF(AND(YEAR(MaiDom1+21)=AnoCalendário,MONTH(MaiDom1+21)=5),MaiDom1+21,""),IF(AND(YEAR(MaiDom1+28)=AnoCalendário,MONTH(MaiDom1+28)=5),MaiDom1+28,""))</f>
        <v>45437</v>
      </c>
      <c r="Q20" s="28"/>
      <c r="R20" s="33">
        <f>IF(DAY(JunDom1)=1,IF(AND(YEAR(JunDom1+15)=AnoCalendário,MONTH(JunDom1+15)=6),JunDom1+15,""),IF(AND(YEAR(JunDom1+22)=AnoCalendário,MONTH(JunDom1+22)=6),JunDom1+22,""))</f>
        <v>45459</v>
      </c>
      <c r="S20" s="32">
        <f>IF(DAY(JunDom1)=1,IF(AND(YEAR(JunDom1+16)=AnoCalendário,MONTH(JunDom1+16)=6),JunDom1+16,""),IF(AND(YEAR(JunDom1+23)=AnoCalendário,MONTH(JunDom1+23)=6),JunDom1+23,""))</f>
        <v>45460</v>
      </c>
      <c r="T20" s="32">
        <f>IF(DAY(JunDom1)=1,IF(AND(YEAR(JunDom1+17)=AnoCalendário,MONTH(JunDom1+17)=6),JunDom1+17,""),IF(AND(YEAR(JunDom1+24)=AnoCalendário,MONTH(JunDom1+24)=6),JunDom1+24,""))</f>
        <v>45461</v>
      </c>
      <c r="U20" s="32">
        <f>IF(DAY(JunDom1)=1,IF(AND(YEAR(JunDom1+18)=AnoCalendário,MONTH(JunDom1+18)=6),JunDom1+18,""),IF(AND(YEAR(JunDom1+25)=AnoCalendário,MONTH(JunDom1+25)=6),JunDom1+25,""))</f>
        <v>45462</v>
      </c>
      <c r="V20" s="32">
        <f>IF(DAY(JunDom1)=1,IF(AND(YEAR(JunDom1+19)=AnoCalendário,MONTH(JunDom1+19)=6),JunDom1+19,""),IF(AND(YEAR(JunDom1+26)=AnoCalendário,MONTH(JunDom1+26)=6),JunDom1+26,""))</f>
        <v>45463</v>
      </c>
      <c r="W20" s="32">
        <f>IF(DAY(JunDom1)=1,IF(AND(YEAR(JunDom1+20)=AnoCalendário,MONTH(JunDom1+20)=6),JunDom1+20,""),IF(AND(YEAR(JunDom1+27)=AnoCalendário,MONTH(JunDom1+27)=6),JunDom1+27,""))</f>
        <v>45464</v>
      </c>
      <c r="X20" s="34">
        <f>IF(DAY(JunDom1)=1,IF(AND(YEAR(JunDom1+21)=AnoCalendário,MONTH(JunDom1+21)=6),JunDom1+21,""),IF(AND(YEAR(JunDom1+28)=AnoCalendário,MONTH(JunDom1+28)=6),JunDom1+28,""))</f>
        <v>45465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45410</v>
      </c>
      <c r="C21" s="32">
        <f>IF(DAY(AbrDom1)=1,IF(AND(YEAR(AbrDom1+23)=AnoCalendário,MONTH(AbrDom1+23)=4),AbrDom1+23,""),IF(AND(YEAR(AbrDom1+30)=AnoCalendário,MONTH(AbrDom1+30)=4),AbrDom1+30,""))</f>
        <v>45411</v>
      </c>
      <c r="D21" s="32">
        <f>IF(DAY(AbrDom1)=1,IF(AND(YEAR(AbrDom1+24)=AnoCalendário,MONTH(AbrDom1+24)=4),AbrDom1+24,""),IF(AND(YEAR(AbrDom1+31)=AnoCalendário,MONTH(AbrDom1+31)=4),AbrDom1+31,""))</f>
        <v>45412</v>
      </c>
      <c r="E21" s="32" t="str">
        <f>IF(DAY(AbrDom1)=1,IF(AND(YEAR(AbrDom1+25)=AnoCalendário,MONTH(AbrDom1+25)=4),AbrDom1+25,""),IF(AND(YEAR(AbrDom1+32)=AnoCalendário,MONTH(AbrDom1+32)=4),AbrDom1+32,""))</f>
        <v/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45438</v>
      </c>
      <c r="K21" s="32">
        <f>IF(DAY(MaiDom1)=1,IF(AND(YEAR(MaiDom1+23)=AnoCalendário,MONTH(MaiDom1+23)=5),MaiDom1+23,""),IF(AND(YEAR(MaiDom1+30)=AnoCalendário,MONTH(MaiDom1+30)=5),MaiDom1+30,""))</f>
        <v>45439</v>
      </c>
      <c r="L21" s="32">
        <f>IF(DAY(MaiDom1)=1,IF(AND(YEAR(MaiDom1+24)=AnoCalendário,MONTH(MaiDom1+24)=5),MaiDom1+24,""),IF(AND(YEAR(MaiDom1+31)=AnoCalendário,MONTH(MaiDom1+31)=5),MaiDom1+31,""))</f>
        <v>45440</v>
      </c>
      <c r="M21" s="32">
        <f>IF(DAY(MaiDom1)=1,IF(AND(YEAR(MaiDom1+25)=AnoCalendário,MONTH(MaiDom1+25)=5),MaiDom1+25,""),IF(AND(YEAR(MaiDom1+32)=AnoCalendário,MONTH(MaiDom1+32)=5),MaiDom1+32,""))</f>
        <v>45441</v>
      </c>
      <c r="N21" s="32">
        <f>IF(DAY(MaiDom1)=1,IF(AND(YEAR(MaiDom1+26)=AnoCalendário,MONTH(MaiDom1+26)=5),MaiDom1+26,""),IF(AND(YEAR(MaiDom1+33)=AnoCalendário,MONTH(MaiDom1+33)=5),MaiDom1+33,""))</f>
        <v>45442</v>
      </c>
      <c r="O21" s="32">
        <f>IF(DAY(MaiDom1)=1,IF(AND(YEAR(MaiDom1+27)=AnoCalendário,MONTH(MaiDom1+27)=5),MaiDom1+27,""),IF(AND(YEAR(MaiDom1+34)=AnoCalendário,MONTH(MaiDom1+34)=5),MaiDom1+34,""))</f>
        <v>45443</v>
      </c>
      <c r="P21" s="34" t="str">
        <f>IF(DAY(MaiDom1)=1,IF(AND(YEAR(MaiDom1+28)=AnoCalendário,MONTH(MaiDom1+28)=5),MaiDom1+28,""),IF(AND(YEAR(MaiDom1+35)=AnoCalendário,MONTH(MaiDom1+35)=5),MaiDom1+35,""))</f>
        <v/>
      </c>
      <c r="Q21" s="28"/>
      <c r="R21" s="33">
        <f>IF(DAY(JunDom1)=1,IF(AND(YEAR(JunDom1+22)=AnoCalendário,MONTH(JunDom1+22)=6),JunDom1+22,""),IF(AND(YEAR(JunDom1+29)=AnoCalendário,MONTH(JunDom1+29)=6),JunDom1+29,""))</f>
        <v>45466</v>
      </c>
      <c r="S21" s="32">
        <f>IF(DAY(JunDom1)=1,IF(AND(YEAR(JunDom1+23)=AnoCalendário,MONTH(JunDom1+23)=6),JunDom1+23,""),IF(AND(YEAR(JunDom1+30)=AnoCalendário,MONTH(JunDom1+30)=6),JunDom1+30,""))</f>
        <v>45467</v>
      </c>
      <c r="T21" s="32">
        <f>IF(DAY(JunDom1)=1,IF(AND(YEAR(JunDom1+24)=AnoCalendário,MONTH(JunDom1+24)=6),JunDom1+24,""),IF(AND(YEAR(JunDom1+31)=AnoCalendário,MONTH(JunDom1+31)=6),JunDom1+31,""))</f>
        <v>45468</v>
      </c>
      <c r="U21" s="32">
        <f>IF(DAY(JunDom1)=1,IF(AND(YEAR(JunDom1+25)=AnoCalendário,MONTH(JunDom1+25)=6),JunDom1+25,""),IF(AND(YEAR(JunDom1+32)=AnoCalendário,MONTH(JunDom1+32)=6),JunDom1+32,""))</f>
        <v>45469</v>
      </c>
      <c r="V21" s="32">
        <f>IF(DAY(JunDom1)=1,IF(AND(YEAR(JunDom1+26)=AnoCalendário,MONTH(JunDom1+26)=6),JunDom1+26,""),IF(AND(YEAR(JunDom1+33)=AnoCalendário,MONTH(JunDom1+33)=6),JunDom1+33,""))</f>
        <v>45470</v>
      </c>
      <c r="W21" s="32">
        <f>IF(DAY(JunDom1)=1,IF(AND(YEAR(JunDom1+27)=AnoCalendário,MONTH(JunDom1+27)=6),JunDom1+27,""),IF(AND(YEAR(JunDom1+34)=AnoCalendário,MONTH(JunDom1+34)=6),JunDom1+34,""))</f>
        <v>45471</v>
      </c>
      <c r="X21" s="34">
        <f>IF(DAY(JunDom1)=1,IF(AND(YEAR(JunDom1+28)=AnoCalendário,MONTH(JunDom1+28)=6),JunDom1+28,""),IF(AND(YEAR(JunDom1+35)=AnoCalendário,MONTH(JunDom1+35)=6),JunDom1+35,""))</f>
        <v>45472</v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>
        <f>IF(DAY(JunDom1)=1,IF(AND(YEAR(JunDom1+29)=AnoCalendário,MONTH(JunDom1+29)=6),JunDom1+29,""),IF(AND(YEAR(JunDom1+36)=AnoCalendário,MONTH(JunDom1+36)=6),JunDom1+36,""))</f>
        <v>45473</v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>
        <f>IF(DAY(JulDom1)=1,"",IF(AND(YEAR(JulDom1+2)=AnoCalendário,MONTH(JulDom1+2)=7),JulDom1+2,""))</f>
        <v>45474</v>
      </c>
      <c r="D26" s="32">
        <f>IF(DAY(JulDom1)=1,"",IF(AND(YEAR(JulDom1+3)=AnoCalendário,MONTH(JulDom1+3)=7),JulDom1+3,""))</f>
        <v>45475</v>
      </c>
      <c r="E26" s="32">
        <f>IF(DAY(JulDom1)=1,"",IF(AND(YEAR(JulDom1+4)=AnoCalendário,MONTH(JulDom1+4)=7),JulDom1+4,""))</f>
        <v>45476</v>
      </c>
      <c r="F26" s="32">
        <f>IF(DAY(JulDom1)=1,"",IF(AND(YEAR(JulDom1+5)=AnoCalendário,MONTH(JulDom1+5)=7),JulDom1+5,""))</f>
        <v>45477</v>
      </c>
      <c r="G26" s="32">
        <f>IF(DAY(JulDom1)=1,"",IF(AND(YEAR(JulDom1+6)=AnoCalendário,MONTH(JulDom1+6)=7),JulDom1+6,""))</f>
        <v>45478</v>
      </c>
      <c r="H26" s="34">
        <f>IF(DAY(JulDom1)=1,IF(AND(YEAR(JulDom1)=AnoCalendário,MONTH(JulDom1)=7),JulDom1,""),IF(AND(YEAR(JulDom1+7)=AnoCalendário,MONTH(JulDom1+7)=7),JulDom1+7,""))</f>
        <v>45479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>
        <f>IF(DAY(AgoDom1)=1,"",IF(AND(YEAR(AgoDom1+5)=AnoCalendário,MONTH(AgoDom1+5)=8),AgoDom1+5,""))</f>
        <v>45505</v>
      </c>
      <c r="O26" s="32">
        <f>IF(DAY(AgoDom1)=1,"",IF(AND(YEAR(AgoDom1+6)=AnoCalendário,MONTH(AgoDom1+6)=8),AgoDom1+6,""))</f>
        <v>45506</v>
      </c>
      <c r="P26" s="34">
        <f>IF(DAY(AgoDom1)=1,IF(AND(YEAR(AgoDom1)=AnoCalendário,MONTH(AgoDom1)=8),AgoDom1,""),IF(AND(YEAR(AgoDom1+7)=AnoCalendário,MONTH(AgoDom1+7)=8),AgoDom1+7,""))</f>
        <v>45507</v>
      </c>
      <c r="Q26" s="1"/>
      <c r="R26" s="33">
        <f>IF(DAY(SetDom1)=1,"",IF(AND(YEAR(SetDom1+1)=AnoCalendário,MONTH(SetDom1+1)=9),SetDom1+1,""))</f>
        <v>45536</v>
      </c>
      <c r="S26" s="32">
        <f>IF(DAY(SetDom1)=1,"",IF(AND(YEAR(SetDom1+2)=AnoCalendário,MONTH(SetDom1+2)=9),SetDom1+2,""))</f>
        <v>45537</v>
      </c>
      <c r="T26" s="32">
        <f>IF(DAY(SetDom1)=1,"",IF(AND(YEAR(SetDom1+3)=AnoCalendário,MONTH(SetDom1+3)=9),SetDom1+3,""))</f>
        <v>45538</v>
      </c>
      <c r="U26" s="32">
        <f>IF(DAY(SetDom1)=1,"",IF(AND(YEAR(SetDom1+4)=AnoCalendário,MONTH(SetDom1+4)=9),SetDom1+4,""))</f>
        <v>45539</v>
      </c>
      <c r="V26" s="32">
        <f>IF(DAY(SetDom1)=1,"",IF(AND(YEAR(SetDom1+5)=AnoCalendário,MONTH(SetDom1+5)=9),SetDom1+5,""))</f>
        <v>45540</v>
      </c>
      <c r="W26" s="32">
        <f>IF(DAY(SetDom1)=1,"",IF(AND(YEAR(SetDom1+6)=AnoCalendário,MONTH(SetDom1+6)=9),SetDom1+6,""))</f>
        <v>45541</v>
      </c>
      <c r="X26" s="34">
        <f>IF(DAY(SetDom1)=1,IF(AND(YEAR(SetDom1)=AnoCalendário,MONTH(SetDom1)=9),SetDom1,""),IF(AND(YEAR(SetDom1+7)=AnoCalendário,MONTH(SetDom1+7)=9),SetDom1+7,""))</f>
        <v>45542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45480</v>
      </c>
      <c r="C27" s="32">
        <f>IF(DAY(JulDom1)=1,IF(AND(YEAR(JulDom1+2)=AnoCalendário,MONTH(JulDom1+2)=7),JulDom1+2,""),IF(AND(YEAR(JulDom1+9)=AnoCalendário,MONTH(JulDom1+9)=7),JulDom1+9,""))</f>
        <v>45481</v>
      </c>
      <c r="D27" s="32">
        <f>IF(DAY(JulDom1)=1,IF(AND(YEAR(JulDom1+3)=AnoCalendário,MONTH(JulDom1+3)=7),JulDom1+3,""),IF(AND(YEAR(JulDom1+10)=AnoCalendário,MONTH(JulDom1+10)=7),JulDom1+10,""))</f>
        <v>45482</v>
      </c>
      <c r="E27" s="32">
        <f>IF(DAY(JulDom1)=1,IF(AND(YEAR(JulDom1+4)=AnoCalendário,MONTH(JulDom1+4)=7),JulDom1+4,""),IF(AND(YEAR(JulDom1+11)=AnoCalendário,MONTH(JulDom1+11)=7),JulDom1+11,""))</f>
        <v>45483</v>
      </c>
      <c r="F27" s="32">
        <f>IF(DAY(JulDom1)=1,IF(AND(YEAR(JulDom1+5)=AnoCalendário,MONTH(JulDom1+5)=7),JulDom1+5,""),IF(AND(YEAR(JulDom1+12)=AnoCalendário,MONTH(JulDom1+12)=7),JulDom1+12,""))</f>
        <v>45484</v>
      </c>
      <c r="G27" s="32">
        <f>IF(DAY(JulDom1)=1,IF(AND(YEAR(JulDom1+6)=AnoCalendário,MONTH(JulDom1+6)=7),JulDom1+6,""),IF(AND(YEAR(JulDom1+13)=AnoCalendário,MONTH(JulDom1+13)=7),JulDom1+13,""))</f>
        <v>45485</v>
      </c>
      <c r="H27" s="34">
        <f>IF(DAY(JulDom1)=1,IF(AND(YEAR(JulDom1+7)=AnoCalendário,MONTH(JulDom1+7)=7),JulDom1+7,""),IF(AND(YEAR(JulDom1+14)=AnoCalendário,MONTH(JulDom1+14)=7),JulDom1+14,""))</f>
        <v>45486</v>
      </c>
      <c r="J27" s="33">
        <f>IF(DAY(AgoDom1)=1,IF(AND(YEAR(AgoDom1+1)=AnoCalendário,MONTH(AgoDom1+1)=8),AgoDom1+1,""),IF(AND(YEAR(AgoDom1+8)=AnoCalendário,MONTH(AgoDom1+8)=8),AgoDom1+8,""))</f>
        <v>45508</v>
      </c>
      <c r="K27" s="32">
        <f>IF(DAY(AgoDom1)=1,IF(AND(YEAR(AgoDom1+2)=AnoCalendário,MONTH(AgoDom1+2)=8),AgoDom1+2,""),IF(AND(YEAR(AgoDom1+9)=AnoCalendário,MONTH(AgoDom1+9)=8),AgoDom1+9,""))</f>
        <v>45509</v>
      </c>
      <c r="L27" s="32">
        <f>IF(DAY(AgoDom1)=1,IF(AND(YEAR(AgoDom1+3)=AnoCalendário,MONTH(AgoDom1+3)=8),AgoDom1+3,""),IF(AND(YEAR(AgoDom1+10)=AnoCalendário,MONTH(AgoDom1+10)=8),AgoDom1+10,""))</f>
        <v>45510</v>
      </c>
      <c r="M27" s="32">
        <f>IF(DAY(AgoDom1)=1,IF(AND(YEAR(AgoDom1+4)=AnoCalendário,MONTH(AgoDom1+4)=8),AgoDom1+4,""),IF(AND(YEAR(AgoDom1+11)=AnoCalendário,MONTH(AgoDom1+11)=8),AgoDom1+11,""))</f>
        <v>45511</v>
      </c>
      <c r="N27" s="32">
        <f>IF(DAY(AgoDom1)=1,IF(AND(YEAR(AgoDom1+5)=AnoCalendário,MONTH(AgoDom1+5)=8),AgoDom1+5,""),IF(AND(YEAR(AgoDom1+12)=AnoCalendário,MONTH(AgoDom1+12)=8),AgoDom1+12,""))</f>
        <v>45512</v>
      </c>
      <c r="O27" s="32">
        <f>IF(DAY(AgoDom1)=1,IF(AND(YEAR(AgoDom1+6)=AnoCalendário,MONTH(AgoDom1+6)=8),AgoDom1+6,""),IF(AND(YEAR(AgoDom1+13)=AnoCalendário,MONTH(AgoDom1+13)=8),AgoDom1+13,""))</f>
        <v>45513</v>
      </c>
      <c r="P27" s="34">
        <f>IF(DAY(AgoDom1)=1,IF(AND(YEAR(AgoDom1+7)=AnoCalendário,MONTH(AgoDom1+7)=8),AgoDom1+7,""),IF(AND(YEAR(AgoDom1+14)=AnoCalendário,MONTH(AgoDom1+14)=8),AgoDom1+14,""))</f>
        <v>45514</v>
      </c>
      <c r="Q27" s="1"/>
      <c r="R27" s="33">
        <f>IF(DAY(SetDom1)=1,IF(AND(YEAR(SetDom1+1)=AnoCalendário,MONTH(SetDom1+1)=9),SetDom1+1,""),IF(AND(YEAR(SetDom1+8)=AnoCalendário,MONTH(SetDom1+8)=9),SetDom1+8,""))</f>
        <v>45543</v>
      </c>
      <c r="S27" s="32">
        <f>IF(DAY(SetDom1)=1,IF(AND(YEAR(SetDom1+2)=AnoCalendário,MONTH(SetDom1+2)=9),SetDom1+2,""),IF(AND(YEAR(SetDom1+9)=AnoCalendário,MONTH(SetDom1+9)=9),SetDom1+9,""))</f>
        <v>45544</v>
      </c>
      <c r="T27" s="32">
        <f>IF(DAY(SetDom1)=1,IF(AND(YEAR(SetDom1+3)=AnoCalendário,MONTH(SetDom1+3)=9),SetDom1+3,""),IF(AND(YEAR(SetDom1+10)=AnoCalendário,MONTH(SetDom1+10)=9),SetDom1+10,""))</f>
        <v>45545</v>
      </c>
      <c r="U27" s="32">
        <f>IF(DAY(SetDom1)=1,IF(AND(YEAR(SetDom1+4)=AnoCalendário,MONTH(SetDom1+4)=9),SetDom1+4,""),IF(AND(YEAR(SetDom1+11)=AnoCalendário,MONTH(SetDom1+11)=9),SetDom1+11,""))</f>
        <v>45546</v>
      </c>
      <c r="V27" s="32">
        <f>IF(DAY(SetDom1)=1,IF(AND(YEAR(SetDom1+5)=AnoCalendário,MONTH(SetDom1+5)=9),SetDom1+5,""),IF(AND(YEAR(SetDom1+12)=AnoCalendário,MONTH(SetDom1+12)=9),SetDom1+12,""))</f>
        <v>45547</v>
      </c>
      <c r="W27" s="32">
        <f>IF(DAY(SetDom1)=1,IF(AND(YEAR(SetDom1+6)=AnoCalendário,MONTH(SetDom1+6)=9),SetDom1+6,""),IF(AND(YEAR(SetDom1+13)=AnoCalendário,MONTH(SetDom1+13)=9),SetDom1+13,""))</f>
        <v>45548</v>
      </c>
      <c r="X27" s="34">
        <f>IF(DAY(SetDom1)=1,IF(AND(YEAR(SetDom1+7)=AnoCalendário,MONTH(SetDom1+7)=9),SetDom1+7,""),IF(AND(YEAR(SetDom1+14)=AnoCalendário,MONTH(SetDom1+14)=9),SetDom1+14,""))</f>
        <v>45549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45487</v>
      </c>
      <c r="C28" s="32">
        <f>IF(DAY(JulDom1)=1,IF(AND(YEAR(JulDom1+9)=AnoCalendário,MONTH(JulDom1+9)=7),JulDom1+9,""),IF(AND(YEAR(JulDom1+16)=AnoCalendário,MONTH(JulDom1+16)=7),JulDom1+16,""))</f>
        <v>45488</v>
      </c>
      <c r="D28" s="32">
        <f>IF(DAY(JulDom1)=1,IF(AND(YEAR(JulDom1+10)=AnoCalendário,MONTH(JulDom1+10)=7),JulDom1+10,""),IF(AND(YEAR(JulDom1+17)=AnoCalendário,MONTH(JulDom1+17)=7),JulDom1+17,""))</f>
        <v>45489</v>
      </c>
      <c r="E28" s="32">
        <f>IF(DAY(JulDom1)=1,IF(AND(YEAR(JulDom1+11)=AnoCalendário,MONTH(JulDom1+11)=7),JulDom1+11,""),IF(AND(YEAR(JulDom1+18)=AnoCalendário,MONTH(JulDom1+18)=7),JulDom1+18,""))</f>
        <v>45490</v>
      </c>
      <c r="F28" s="32">
        <f>IF(DAY(JulDom1)=1,IF(AND(YEAR(JulDom1+12)=AnoCalendário,MONTH(JulDom1+12)=7),JulDom1+12,""),IF(AND(YEAR(JulDom1+19)=AnoCalendário,MONTH(JulDom1+19)=7),JulDom1+19,""))</f>
        <v>45491</v>
      </c>
      <c r="G28" s="32">
        <f>IF(DAY(JulDom1)=1,IF(AND(YEAR(JulDom1+13)=AnoCalendário,MONTH(JulDom1+13)=7),JulDom1+13,""),IF(AND(YEAR(JulDom1+20)=AnoCalendário,MONTH(JulDom1+20)=7),JulDom1+20,""))</f>
        <v>45492</v>
      </c>
      <c r="H28" s="34">
        <f>IF(DAY(JulDom1)=1,IF(AND(YEAR(JulDom1+14)=AnoCalendário,MONTH(JulDom1+14)=7),JulDom1+14,""),IF(AND(YEAR(JulDom1+21)=AnoCalendário,MONTH(JulDom1+21)=7),JulDom1+21,""))</f>
        <v>45493</v>
      </c>
      <c r="J28" s="33">
        <f>IF(DAY(AgoDom1)=1,IF(AND(YEAR(AgoDom1+8)=AnoCalendário,MONTH(AgoDom1+8)=8),AgoDom1+8,""),IF(AND(YEAR(AgoDom1+15)=AnoCalendário,MONTH(AgoDom1+15)=8),AgoDom1+15,""))</f>
        <v>45515</v>
      </c>
      <c r="K28" s="32">
        <f>IF(DAY(AgoDom1)=1,IF(AND(YEAR(AgoDom1+9)=AnoCalendário,MONTH(AgoDom1+9)=8),AgoDom1+9,""),IF(AND(YEAR(AgoDom1+16)=AnoCalendário,MONTH(AgoDom1+16)=8),AgoDom1+16,""))</f>
        <v>45516</v>
      </c>
      <c r="L28" s="32">
        <f>IF(DAY(AgoDom1)=1,IF(AND(YEAR(AgoDom1+10)=AnoCalendário,MONTH(AgoDom1+10)=8),AgoDom1+10,""),IF(AND(YEAR(AgoDom1+17)=AnoCalendário,MONTH(AgoDom1+17)=8),AgoDom1+17,""))</f>
        <v>45517</v>
      </c>
      <c r="M28" s="32">
        <f>IF(DAY(AgoDom1)=1,IF(AND(YEAR(AgoDom1+11)=AnoCalendário,MONTH(AgoDom1+11)=8),AgoDom1+11,""),IF(AND(YEAR(AgoDom1+18)=AnoCalendário,MONTH(AgoDom1+18)=8),AgoDom1+18,""))</f>
        <v>45518</v>
      </c>
      <c r="N28" s="32">
        <f>IF(DAY(AgoDom1)=1,IF(AND(YEAR(AgoDom1+12)=AnoCalendário,MONTH(AgoDom1+12)=8),AgoDom1+12,""),IF(AND(YEAR(AgoDom1+19)=AnoCalendário,MONTH(AgoDom1+19)=8),AgoDom1+19,""))</f>
        <v>45519</v>
      </c>
      <c r="O28" s="32">
        <f>IF(DAY(AgoDom1)=1,IF(AND(YEAR(AgoDom1+13)=AnoCalendário,MONTH(AgoDom1+13)=8),AgoDom1+13,""),IF(AND(YEAR(AgoDom1+20)=AnoCalendário,MONTH(AgoDom1+20)=8),AgoDom1+20,""))</f>
        <v>45520</v>
      </c>
      <c r="P28" s="34">
        <f>IF(DAY(AgoDom1)=1,IF(AND(YEAR(AgoDom1+14)=AnoCalendário,MONTH(AgoDom1+14)=8),AgoDom1+14,""),IF(AND(YEAR(AgoDom1+21)=AnoCalendário,MONTH(AgoDom1+21)=8),AgoDom1+21,""))</f>
        <v>45521</v>
      </c>
      <c r="Q28" s="1"/>
      <c r="R28" s="33">
        <f>IF(DAY(SetDom1)=1,IF(AND(YEAR(SetDom1+8)=AnoCalendário,MONTH(SetDom1+8)=9),SetDom1+8,""),IF(AND(YEAR(SetDom1+15)=AnoCalendário,MONTH(SetDom1+15)=9),SetDom1+15,""))</f>
        <v>45550</v>
      </c>
      <c r="S28" s="32">
        <f>IF(DAY(SetDom1)=1,IF(AND(YEAR(SetDom1+9)=AnoCalendário,MONTH(SetDom1+9)=9),SetDom1+9,""),IF(AND(YEAR(SetDom1+16)=AnoCalendário,MONTH(SetDom1+16)=9),SetDom1+16,""))</f>
        <v>45551</v>
      </c>
      <c r="T28" s="32">
        <f>IF(DAY(SetDom1)=1,IF(AND(YEAR(SetDom1+10)=AnoCalendário,MONTH(SetDom1+10)=9),SetDom1+10,""),IF(AND(YEAR(SetDom1+17)=AnoCalendário,MONTH(SetDom1+17)=9),SetDom1+17,""))</f>
        <v>45552</v>
      </c>
      <c r="U28" s="32">
        <f>IF(DAY(SetDom1)=1,IF(AND(YEAR(SetDom1+11)=AnoCalendário,MONTH(SetDom1+11)=9),SetDom1+11,""),IF(AND(YEAR(SetDom1+18)=AnoCalendário,MONTH(SetDom1+18)=9),SetDom1+18,""))</f>
        <v>45553</v>
      </c>
      <c r="V28" s="32">
        <f>IF(DAY(SetDom1)=1,IF(AND(YEAR(SetDom1+12)=AnoCalendário,MONTH(SetDom1+12)=9),SetDom1+12,""),IF(AND(YEAR(SetDom1+19)=AnoCalendário,MONTH(SetDom1+19)=9),SetDom1+19,""))</f>
        <v>45554</v>
      </c>
      <c r="W28" s="32">
        <f>IF(DAY(SetDom1)=1,IF(AND(YEAR(SetDom1+13)=AnoCalendário,MONTH(SetDom1+13)=9),SetDom1+13,""),IF(AND(YEAR(SetDom1+20)=AnoCalendário,MONTH(SetDom1+20)=9),SetDom1+20,""))</f>
        <v>45555</v>
      </c>
      <c r="X28" s="34">
        <f>IF(DAY(SetDom1)=1,IF(AND(YEAR(SetDom1+14)=AnoCalendário,MONTH(SetDom1+14)=9),SetDom1+14,""),IF(AND(YEAR(SetDom1+21)=AnoCalendário,MONTH(SetDom1+21)=9),SetDom1+21,""))</f>
        <v>45556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45494</v>
      </c>
      <c r="C29" s="32">
        <f>IF(DAY(JulDom1)=1,IF(AND(YEAR(JulDom1+16)=AnoCalendário,MONTH(JulDom1+16)=7),JulDom1+16,""),IF(AND(YEAR(JulDom1+23)=AnoCalendário,MONTH(JulDom1+23)=7),JulDom1+23,""))</f>
        <v>45495</v>
      </c>
      <c r="D29" s="32">
        <f>IF(DAY(JulDom1)=1,IF(AND(YEAR(JulDom1+17)=AnoCalendário,MONTH(JulDom1+17)=7),JulDom1+17,""),IF(AND(YEAR(JulDom1+24)=AnoCalendário,MONTH(JulDom1+24)=7),JulDom1+24,""))</f>
        <v>45496</v>
      </c>
      <c r="E29" s="32">
        <f>IF(DAY(JulDom1)=1,IF(AND(YEAR(JulDom1+18)=AnoCalendário,MONTH(JulDom1+18)=7),JulDom1+18,""),IF(AND(YEAR(JulDom1+25)=AnoCalendário,MONTH(JulDom1+25)=7),JulDom1+25,""))</f>
        <v>45497</v>
      </c>
      <c r="F29" s="32">
        <f>IF(DAY(JulDom1)=1,IF(AND(YEAR(JulDom1+19)=AnoCalendário,MONTH(JulDom1+19)=7),JulDom1+19,""),IF(AND(YEAR(JulDom1+26)=AnoCalendário,MONTH(JulDom1+26)=7),JulDom1+26,""))</f>
        <v>45498</v>
      </c>
      <c r="G29" s="32">
        <f>IF(DAY(JulDom1)=1,IF(AND(YEAR(JulDom1+20)=AnoCalendário,MONTH(JulDom1+20)=7),JulDom1+20,""),IF(AND(YEAR(JulDom1+27)=AnoCalendário,MONTH(JulDom1+27)=7),JulDom1+27,""))</f>
        <v>45499</v>
      </c>
      <c r="H29" s="34">
        <f>IF(DAY(JulDom1)=1,IF(AND(YEAR(JulDom1+21)=AnoCalendário,MONTH(JulDom1+21)=7),JulDom1+21,""),IF(AND(YEAR(JulDom1+28)=AnoCalendário,MONTH(JulDom1+28)=7),JulDom1+28,""))</f>
        <v>45500</v>
      </c>
      <c r="J29" s="33">
        <f>IF(DAY(AgoDom1)=1,IF(AND(YEAR(AgoDom1+15)=AnoCalendário,MONTH(AgoDom1+15)=8),AgoDom1+15,""),IF(AND(YEAR(AgoDom1+22)=AnoCalendário,MONTH(AgoDom1+22)=8),AgoDom1+22,""))</f>
        <v>45522</v>
      </c>
      <c r="K29" s="32">
        <f>IF(DAY(AgoDom1)=1,IF(AND(YEAR(AgoDom1+16)=AnoCalendário,MONTH(AgoDom1+16)=8),AgoDom1+16,""),IF(AND(YEAR(AgoDom1+23)=AnoCalendário,MONTH(AgoDom1+23)=8),AgoDom1+23,""))</f>
        <v>45523</v>
      </c>
      <c r="L29" s="32">
        <f>IF(DAY(AgoDom1)=1,IF(AND(YEAR(AgoDom1+17)=AnoCalendário,MONTH(AgoDom1+17)=8),AgoDom1+17,""),IF(AND(YEAR(AgoDom1+24)=AnoCalendário,MONTH(AgoDom1+24)=8),AgoDom1+24,""))</f>
        <v>45524</v>
      </c>
      <c r="M29" s="32">
        <f>IF(DAY(AgoDom1)=1,IF(AND(YEAR(AgoDom1+18)=AnoCalendário,MONTH(AgoDom1+18)=8),AgoDom1+18,""),IF(AND(YEAR(AgoDom1+25)=AnoCalendário,MONTH(AgoDom1+25)=8),AgoDom1+25,""))</f>
        <v>45525</v>
      </c>
      <c r="N29" s="32">
        <f>IF(DAY(AgoDom1)=1,IF(AND(YEAR(AgoDom1+19)=AnoCalendário,MONTH(AgoDom1+19)=8),AgoDom1+19,""),IF(AND(YEAR(AgoDom1+26)=AnoCalendário,MONTH(AgoDom1+26)=8),AgoDom1+26,""))</f>
        <v>45526</v>
      </c>
      <c r="O29" s="32">
        <f>IF(DAY(AgoDom1)=1,IF(AND(YEAR(AgoDom1+20)=AnoCalendário,MONTH(AgoDom1+20)=8),AgoDom1+20,""),IF(AND(YEAR(AgoDom1+27)=AnoCalendário,MONTH(AgoDom1+27)=8),AgoDom1+27,""))</f>
        <v>45527</v>
      </c>
      <c r="P29" s="34">
        <f>IF(DAY(AgoDom1)=1,IF(AND(YEAR(AgoDom1+21)=AnoCalendário,MONTH(AgoDom1+21)=8),AgoDom1+21,""),IF(AND(YEAR(AgoDom1+28)=AnoCalendário,MONTH(AgoDom1+28)=8),AgoDom1+28,""))</f>
        <v>45528</v>
      </c>
      <c r="Q29" s="1"/>
      <c r="R29" s="33">
        <f>IF(DAY(SetDom1)=1,IF(AND(YEAR(SetDom1+15)=AnoCalendário,MONTH(SetDom1+15)=9),SetDom1+15,""),IF(AND(YEAR(SetDom1+22)=AnoCalendário,MONTH(SetDom1+22)=9),SetDom1+22,""))</f>
        <v>45557</v>
      </c>
      <c r="S29" s="32">
        <f>IF(DAY(SetDom1)=1,IF(AND(YEAR(SetDom1+16)=AnoCalendário,MONTH(SetDom1+16)=9),SetDom1+16,""),IF(AND(YEAR(SetDom1+23)=AnoCalendário,MONTH(SetDom1+23)=9),SetDom1+23,""))</f>
        <v>45558</v>
      </c>
      <c r="T29" s="32">
        <f>IF(DAY(SetDom1)=1,IF(AND(YEAR(SetDom1+17)=AnoCalendário,MONTH(SetDom1+17)=9),SetDom1+17,""),IF(AND(YEAR(SetDom1+24)=AnoCalendário,MONTH(SetDom1+24)=9),SetDom1+24,""))</f>
        <v>45559</v>
      </c>
      <c r="U29" s="32">
        <f>IF(DAY(SetDom1)=1,IF(AND(YEAR(SetDom1+18)=AnoCalendário,MONTH(SetDom1+18)=9),SetDom1+18,""),IF(AND(YEAR(SetDom1+25)=AnoCalendário,MONTH(SetDom1+25)=9),SetDom1+25,""))</f>
        <v>45560</v>
      </c>
      <c r="V29" s="32">
        <f>IF(DAY(SetDom1)=1,IF(AND(YEAR(SetDom1+19)=AnoCalendário,MONTH(SetDom1+19)=9),SetDom1+19,""),IF(AND(YEAR(SetDom1+26)=AnoCalendário,MONTH(SetDom1+26)=9),SetDom1+26,""))</f>
        <v>45561</v>
      </c>
      <c r="W29" s="32">
        <f>IF(DAY(SetDom1)=1,IF(AND(YEAR(SetDom1+20)=AnoCalendário,MONTH(SetDom1+20)=9),SetDom1+20,""),IF(AND(YEAR(SetDom1+27)=AnoCalendário,MONTH(SetDom1+27)=9),SetDom1+27,""))</f>
        <v>45562</v>
      </c>
      <c r="X29" s="34">
        <f>IF(DAY(SetDom1)=1,IF(AND(YEAR(SetDom1+21)=AnoCalendário,MONTH(SetDom1+21)=9),SetDom1+21,""),IF(AND(YEAR(SetDom1+28)=AnoCalendário,MONTH(SetDom1+28)=9),SetDom1+28,""))</f>
        <v>45563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45501</v>
      </c>
      <c r="C30" s="32">
        <f>IF(DAY(JulDom1)=1,IF(AND(YEAR(JulDom1+23)=AnoCalendário,MONTH(JulDom1+23)=7),JulDom1+23,""),IF(AND(YEAR(JulDom1+30)=AnoCalendário,MONTH(JulDom1+30)=7),JulDom1+30,""))</f>
        <v>45502</v>
      </c>
      <c r="D30" s="32">
        <f>IF(DAY(JulDom1)=1,IF(AND(YEAR(JulDom1+24)=AnoCalendário,MONTH(JulDom1+24)=7),JulDom1+24,""),IF(AND(YEAR(JulDom1+31)=AnoCalendário,MONTH(JulDom1+31)=7),JulDom1+31,""))</f>
        <v>45503</v>
      </c>
      <c r="E30" s="32">
        <f>IF(DAY(JulDom1)=1,IF(AND(YEAR(JulDom1+25)=AnoCalendário,MONTH(JulDom1+25)=7),JulDom1+25,""),IF(AND(YEAR(JulDom1+32)=AnoCalendário,MONTH(JulDom1+32)=7),JulDom1+32,""))</f>
        <v>45504</v>
      </c>
      <c r="F30" s="32" t="str">
        <f>IF(DAY(JulDom1)=1,IF(AND(YEAR(JulDom1+26)=AnoCalendário,MONTH(JulDom1+26)=7),JulDom1+26,""),IF(AND(YEAR(JulDom1+33)=AnoCalendário,MONTH(JulDom1+33)=7),JulDom1+33,""))</f>
        <v/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45529</v>
      </c>
      <c r="K30" s="32">
        <f>IF(DAY(AgoDom1)=1,IF(AND(YEAR(AgoDom1+23)=AnoCalendário,MONTH(AgoDom1+23)=8),AgoDom1+23,""),IF(AND(YEAR(AgoDom1+30)=AnoCalendário,MONTH(AgoDom1+30)=8),AgoDom1+30,""))</f>
        <v>45530</v>
      </c>
      <c r="L30" s="32">
        <f>IF(DAY(AgoDom1)=1,IF(AND(YEAR(AgoDom1+24)=AnoCalendário,MONTH(AgoDom1+24)=8),AgoDom1+24,""),IF(AND(YEAR(AgoDom1+31)=AnoCalendário,MONTH(AgoDom1+31)=8),AgoDom1+31,""))</f>
        <v>45531</v>
      </c>
      <c r="M30" s="32">
        <f>IF(DAY(AgoDom1)=1,IF(AND(YEAR(AgoDom1+25)=AnoCalendário,MONTH(AgoDom1+25)=8),AgoDom1+25,""),IF(AND(YEAR(AgoDom1+32)=AnoCalendário,MONTH(AgoDom1+32)=8),AgoDom1+32,""))</f>
        <v>45532</v>
      </c>
      <c r="N30" s="32">
        <f>IF(DAY(AgoDom1)=1,IF(AND(YEAR(AgoDom1+26)=AnoCalendário,MONTH(AgoDom1+26)=8),AgoDom1+26,""),IF(AND(YEAR(AgoDom1+33)=AnoCalendário,MONTH(AgoDom1+33)=8),AgoDom1+33,""))</f>
        <v>45533</v>
      </c>
      <c r="O30" s="32">
        <f>IF(DAY(AgoDom1)=1,IF(AND(YEAR(AgoDom1+27)=AnoCalendário,MONTH(AgoDom1+27)=8),AgoDom1+27,""),IF(AND(YEAR(AgoDom1+34)=AnoCalendário,MONTH(AgoDom1+34)=8),AgoDom1+34,""))</f>
        <v>45534</v>
      </c>
      <c r="P30" s="34">
        <f>IF(DAY(AgoDom1)=1,IF(AND(YEAR(AgoDom1+28)=AnoCalendário,MONTH(AgoDom1+28)=8),AgoDom1+28,""),IF(AND(YEAR(AgoDom1+35)=AnoCalendário,MONTH(AgoDom1+35)=8),AgoDom1+35,""))</f>
        <v>45535</v>
      </c>
      <c r="Q30" s="1"/>
      <c r="R30" s="33">
        <f>IF(DAY(SetDom1)=1,IF(AND(YEAR(SetDom1+22)=AnoCalendário,MONTH(SetDom1+22)=9),SetDom1+22,""),IF(AND(YEAR(SetDom1+29)=AnoCalendário,MONTH(SetDom1+29)=9),SetDom1+29,""))</f>
        <v>45564</v>
      </c>
      <c r="S30" s="32">
        <f>IF(DAY(SetDom1)=1,IF(AND(YEAR(SetDom1+23)=AnoCalendário,MONTH(SetDom1+23)=9),SetDom1+23,""),IF(AND(YEAR(SetDom1+30)=AnoCalendário,MONTH(SetDom1+30)=9),SetDom1+30,""))</f>
        <v>45565</v>
      </c>
      <c r="T30" s="32" t="str">
        <f>IF(DAY(SetDom1)=1,IF(AND(YEAR(SetDom1+24)=AnoCalendário,MONTH(SetDom1+24)=9),SetDom1+24,""),IF(AND(YEAR(SetDom1+31)=AnoCalendário,MONTH(SetDom1+31)=9),SetDom1+31,""))</f>
        <v/>
      </c>
      <c r="U30" s="32" t="str">
        <f>IF(DAY(SetDom1)=1,IF(AND(YEAR(SetDom1+25)=AnoCalendário,MONTH(SetDom1+25)=9),SetDom1+25,""),IF(AND(YEAR(SetDom1+32)=AnoCalendário,MONTH(SetDom1+32)=9),SetDom1+32,""))</f>
        <v/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 t="str">
        <f>IF(DAY(AgoDom1)=1,IF(AND(YEAR(AgoDom1+29)=AnoCalendário,MONTH(AgoDom1+29)=8),AgoDom1+29,""),IF(AND(YEAR(AgoDom1+36)=AnoCalendário,MONTH(AgoDom1+36)=8),AgoDom1+36,""))</f>
        <v/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>
        <f>IF(DAY(OutDom1)=1,"",IF(AND(YEAR(OutDom1+3)=AnoCalendário,MONTH(OutDom1+3)=10),OutDom1+3,""))</f>
        <v>45566</v>
      </c>
      <c r="E35" s="32">
        <f>IF(DAY(OutDom1)=1,"",IF(AND(YEAR(OutDom1+4)=AnoCalendário,MONTH(OutDom1+4)=10),OutDom1+4,""))</f>
        <v>45567</v>
      </c>
      <c r="F35" s="32">
        <f>IF(DAY(OutDom1)=1,"",IF(AND(YEAR(OutDom1+5)=AnoCalendário,MONTH(OutDom1+5)=10),OutDom1+5,""))</f>
        <v>45568</v>
      </c>
      <c r="G35" s="32">
        <f>IF(DAY(OutDom1)=1,"",IF(AND(YEAR(OutDom1+6)=AnoCalendário,MONTH(OutDom1+6)=10),OutDom1+6,""))</f>
        <v>45569</v>
      </c>
      <c r="H35" s="34">
        <f>IF(DAY(OutDom1)=1,IF(AND(YEAR(OutDom1)=AnoCalendário,MONTH(OutDom1)=10),OutDom1,""),IF(AND(YEAR(OutDom1+7)=AnoCalendário,MONTH(OutDom1+7)=10),OutDom1+7,""))</f>
        <v>45570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 t="str">
        <f>IF(DAY(NovDom1)=1,"",IF(AND(YEAR(NovDom1+5)=AnoCalendário,MONTH(NovDom1+5)=11),NovDom1+5,""))</f>
        <v/>
      </c>
      <c r="O35" s="32">
        <f>IF(DAY(NovDom1)=1,"",IF(AND(YEAR(NovDom1+6)=AnoCalendário,MONTH(NovDom1+6)=11),NovDom1+6,""))</f>
        <v>45597</v>
      </c>
      <c r="P35" s="34">
        <f>IF(DAY(NovDom1)=1,IF(AND(YEAR(NovDom1)=AnoCalendário,MONTH(NovDom1)=11),NovDom1,""),IF(AND(YEAR(NovDom1+7)=AnoCalendário,MONTH(NovDom1+7)=11),NovDom1+7,""))</f>
        <v>45598</v>
      </c>
      <c r="R35" s="33">
        <f>IF(DAY(DezDom1)=1,"",IF(AND(YEAR(DezDom1+1)=AnoCalendário,MONTH(DezDom1+1)=12),DezDom1+1,""))</f>
        <v>45627</v>
      </c>
      <c r="S35" s="32">
        <f>IF(DAY(DezDom1)=1,"",IF(AND(YEAR(DezDom1+2)=AnoCalendário,MONTH(DezDom1+2)=12),DezDom1+2,""))</f>
        <v>45628</v>
      </c>
      <c r="T35" s="32">
        <f>IF(DAY(DezDom1)=1,"",IF(AND(YEAR(DezDom1+3)=AnoCalendário,MONTH(DezDom1+3)=12),DezDom1+3,""))</f>
        <v>45629</v>
      </c>
      <c r="U35" s="32">
        <f>IF(DAY(DezDom1)=1,"",IF(AND(YEAR(DezDom1+4)=AnoCalendário,MONTH(DezDom1+4)=12),DezDom1+4,""))</f>
        <v>45630</v>
      </c>
      <c r="V35" s="32">
        <f>IF(DAY(DezDom1)=1,"",IF(AND(YEAR(DezDom1+5)=AnoCalendário,MONTH(DezDom1+5)=12),DezDom1+5,""))</f>
        <v>45631</v>
      </c>
      <c r="W35" s="32">
        <f>IF(DAY(DezDom1)=1,"",IF(AND(YEAR(DezDom1+6)=AnoCalendário,MONTH(DezDom1+6)=12),DezDom1+6,""))</f>
        <v>45632</v>
      </c>
      <c r="X35" s="34">
        <f>IF(DAY(DezDom1)=1,IF(AND(YEAR(DezDom1)=AnoCalendário,MONTH(DezDom1)=12),DezDom1,""),IF(AND(YEAR(DezDom1+7)=AnoCalendário,MONTH(DezDom1+7)=12),DezDom1+7,""))</f>
        <v>45633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45571</v>
      </c>
      <c r="C36" s="32">
        <f>IF(DAY(OutDom1)=1,IF(AND(YEAR(OutDom1+2)=AnoCalendário,MONTH(OutDom1+2)=10),OutDom1+2,""),IF(AND(YEAR(OutDom1+9)=AnoCalendário,MONTH(OutDom1+9)=10),OutDom1+9,""))</f>
        <v>45572</v>
      </c>
      <c r="D36" s="32">
        <f>IF(DAY(OutDom1)=1,IF(AND(YEAR(OutDom1+3)=AnoCalendário,MONTH(OutDom1+3)=10),OutDom1+3,""),IF(AND(YEAR(OutDom1+10)=AnoCalendário,MONTH(OutDom1+10)=10),OutDom1+10,""))</f>
        <v>45573</v>
      </c>
      <c r="E36" s="32">
        <f>IF(DAY(OutDom1)=1,IF(AND(YEAR(OutDom1+4)=AnoCalendário,MONTH(OutDom1+4)=10),OutDom1+4,""),IF(AND(YEAR(OutDom1+11)=AnoCalendário,MONTH(OutDom1+11)=10),OutDom1+11,""))</f>
        <v>45574</v>
      </c>
      <c r="F36" s="32">
        <f>IF(DAY(OutDom1)=1,IF(AND(YEAR(OutDom1+5)=AnoCalendário,MONTH(OutDom1+5)=10),OutDom1+5,""),IF(AND(YEAR(OutDom1+12)=AnoCalendário,MONTH(OutDom1+12)=10),OutDom1+12,""))</f>
        <v>45575</v>
      </c>
      <c r="G36" s="32">
        <f>IF(DAY(OutDom1)=1,IF(AND(YEAR(OutDom1+6)=AnoCalendário,MONTH(OutDom1+6)=10),OutDom1+6,""),IF(AND(YEAR(OutDom1+13)=AnoCalendário,MONTH(OutDom1+13)=10),OutDom1+13,""))</f>
        <v>45576</v>
      </c>
      <c r="H36" s="34">
        <f>IF(DAY(OutDom1)=1,IF(AND(YEAR(OutDom1+7)=AnoCalendário,MONTH(OutDom1+7)=10),OutDom1+7,""),IF(AND(YEAR(OutDom1+14)=AnoCalendário,MONTH(OutDom1+14)=10),OutDom1+14,""))</f>
        <v>45577</v>
      </c>
      <c r="I36" s="28"/>
      <c r="J36" s="33">
        <f>IF(DAY(NovDom1)=1,IF(AND(YEAR(NovDom1+1)=AnoCalendário,MONTH(NovDom1+1)=11),NovDom1+1,""),IF(AND(YEAR(NovDom1+8)=AnoCalendário,MONTH(NovDom1+8)=11),NovDom1+8,""))</f>
        <v>45599</v>
      </c>
      <c r="K36" s="32">
        <f>IF(DAY(NovDom1)=1,IF(AND(YEAR(NovDom1+2)=AnoCalendário,MONTH(NovDom1+2)=11),NovDom1+2,""),IF(AND(YEAR(NovDom1+9)=AnoCalendário,MONTH(NovDom1+9)=11),NovDom1+9,""))</f>
        <v>45600</v>
      </c>
      <c r="L36" s="32">
        <f>IF(DAY(NovDom1)=1,IF(AND(YEAR(NovDom1+3)=AnoCalendário,MONTH(NovDom1+3)=11),NovDom1+3,""),IF(AND(YEAR(NovDom1+10)=AnoCalendário,MONTH(NovDom1+10)=11),NovDom1+10,""))</f>
        <v>45601</v>
      </c>
      <c r="M36" s="32">
        <f>IF(DAY(NovDom1)=1,IF(AND(YEAR(NovDom1+4)=AnoCalendário,MONTH(NovDom1+4)=11),NovDom1+4,""),IF(AND(YEAR(NovDom1+11)=AnoCalendário,MONTH(NovDom1+11)=11),NovDom1+11,""))</f>
        <v>45602</v>
      </c>
      <c r="N36" s="32">
        <f>IF(DAY(NovDom1)=1,IF(AND(YEAR(NovDom1+5)=AnoCalendário,MONTH(NovDom1+5)=11),NovDom1+5,""),IF(AND(YEAR(NovDom1+12)=AnoCalendário,MONTH(NovDom1+12)=11),NovDom1+12,""))</f>
        <v>45603</v>
      </c>
      <c r="O36" s="32">
        <f>IF(DAY(NovDom1)=1,IF(AND(YEAR(NovDom1+6)=AnoCalendário,MONTH(NovDom1+6)=11),NovDom1+6,""),IF(AND(YEAR(NovDom1+13)=AnoCalendário,MONTH(NovDom1+13)=11),NovDom1+13,""))</f>
        <v>45604</v>
      </c>
      <c r="P36" s="34">
        <f>IF(DAY(NovDom1)=1,IF(AND(YEAR(NovDom1+7)=AnoCalendário,MONTH(NovDom1+7)=11),NovDom1+7,""),IF(AND(YEAR(NovDom1+14)=AnoCalendário,MONTH(NovDom1+14)=11),NovDom1+14,""))</f>
        <v>45605</v>
      </c>
      <c r="R36" s="33">
        <f>IF(DAY(DezDom1)=1,IF(AND(YEAR(DezDom1+1)=AnoCalendário,MONTH(DezDom1+1)=12),DezDom1+1,""),IF(AND(YEAR(DezDom1+8)=AnoCalendário,MONTH(DezDom1+8)=12),DezDom1+8,""))</f>
        <v>45634</v>
      </c>
      <c r="S36" s="32">
        <f>IF(DAY(DezDom1)=1,IF(AND(YEAR(DezDom1+2)=AnoCalendário,MONTH(DezDom1+2)=12),DezDom1+2,""),IF(AND(YEAR(DezDom1+9)=AnoCalendário,MONTH(DezDom1+9)=12),DezDom1+9,""))</f>
        <v>45635</v>
      </c>
      <c r="T36" s="32">
        <f>IF(DAY(DezDom1)=1,IF(AND(YEAR(DezDom1+3)=AnoCalendário,MONTH(DezDom1+3)=12),DezDom1+3,""),IF(AND(YEAR(DezDom1+10)=AnoCalendário,MONTH(DezDom1+10)=12),DezDom1+10,""))</f>
        <v>45636</v>
      </c>
      <c r="U36" s="32">
        <f>IF(DAY(DezDom1)=1,IF(AND(YEAR(DezDom1+4)=AnoCalendário,MONTH(DezDom1+4)=12),DezDom1+4,""),IF(AND(YEAR(DezDom1+11)=AnoCalendário,MONTH(DezDom1+11)=12),DezDom1+11,""))</f>
        <v>45637</v>
      </c>
      <c r="V36" s="32">
        <f>IF(DAY(DezDom1)=1,IF(AND(YEAR(DezDom1+5)=AnoCalendário,MONTH(DezDom1+5)=12),DezDom1+5,""),IF(AND(YEAR(DezDom1+12)=AnoCalendário,MONTH(DezDom1+12)=12),DezDom1+12,""))</f>
        <v>45638</v>
      </c>
      <c r="W36" s="32">
        <f>IF(DAY(DezDom1)=1,IF(AND(YEAR(DezDom1+6)=AnoCalendário,MONTH(DezDom1+6)=12),DezDom1+6,""),IF(AND(YEAR(DezDom1+13)=AnoCalendário,MONTH(DezDom1+13)=12),DezDom1+13,""))</f>
        <v>45639</v>
      </c>
      <c r="X36" s="34">
        <f>IF(DAY(DezDom1)=1,IF(AND(YEAR(DezDom1+7)=AnoCalendário,MONTH(DezDom1+7)=12),DezDom1+7,""),IF(AND(YEAR(DezDom1+14)=AnoCalendário,MONTH(DezDom1+14)=12),DezDom1+14,""))</f>
        <v>45640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45578</v>
      </c>
      <c r="C37" s="32">
        <f>IF(DAY(OutDom1)=1,IF(AND(YEAR(OutDom1+9)=AnoCalendário,MONTH(OutDom1+9)=10),OutDom1+9,""),IF(AND(YEAR(OutDom1+16)=AnoCalendário,MONTH(OutDom1+16)=10),OutDom1+16,""))</f>
        <v>45579</v>
      </c>
      <c r="D37" s="32">
        <f>IF(DAY(OutDom1)=1,IF(AND(YEAR(OutDom1+10)=AnoCalendário,MONTH(OutDom1+10)=10),OutDom1+10,""),IF(AND(YEAR(OutDom1+17)=AnoCalendário,MONTH(OutDom1+17)=10),OutDom1+17,""))</f>
        <v>45580</v>
      </c>
      <c r="E37" s="32">
        <f>IF(DAY(OutDom1)=1,IF(AND(YEAR(OutDom1+11)=AnoCalendário,MONTH(OutDom1+11)=10),OutDom1+11,""),IF(AND(YEAR(OutDom1+18)=AnoCalendário,MONTH(OutDom1+18)=10),OutDom1+18,""))</f>
        <v>45581</v>
      </c>
      <c r="F37" s="32">
        <f>IF(DAY(OutDom1)=1,IF(AND(YEAR(OutDom1+12)=AnoCalendário,MONTH(OutDom1+12)=10),OutDom1+12,""),IF(AND(YEAR(OutDom1+19)=AnoCalendário,MONTH(OutDom1+19)=10),OutDom1+19,""))</f>
        <v>45582</v>
      </c>
      <c r="G37" s="32">
        <f>IF(DAY(OutDom1)=1,IF(AND(YEAR(OutDom1+13)=AnoCalendário,MONTH(OutDom1+13)=10),OutDom1+13,""),IF(AND(YEAR(OutDom1+20)=AnoCalendário,MONTH(OutDom1+20)=10),OutDom1+20,""))</f>
        <v>45583</v>
      </c>
      <c r="H37" s="34">
        <f>IF(DAY(OutDom1)=1,IF(AND(YEAR(OutDom1+14)=AnoCalendário,MONTH(OutDom1+14)=10),OutDom1+14,""),IF(AND(YEAR(OutDom1+21)=AnoCalendário,MONTH(OutDom1+21)=10),OutDom1+21,""))</f>
        <v>45584</v>
      </c>
      <c r="I37" s="28"/>
      <c r="J37" s="33">
        <f>IF(DAY(NovDom1)=1,IF(AND(YEAR(NovDom1+8)=AnoCalendário,MONTH(NovDom1+8)=11),NovDom1+8,""),IF(AND(YEAR(NovDom1+15)=AnoCalendário,MONTH(NovDom1+15)=11),NovDom1+15,""))</f>
        <v>45606</v>
      </c>
      <c r="K37" s="32">
        <f>IF(DAY(NovDom1)=1,IF(AND(YEAR(NovDom1+9)=AnoCalendário,MONTH(NovDom1+9)=11),NovDom1+9,""),IF(AND(YEAR(NovDom1+16)=AnoCalendário,MONTH(NovDom1+16)=11),NovDom1+16,""))</f>
        <v>45607</v>
      </c>
      <c r="L37" s="32">
        <f>IF(DAY(NovDom1)=1,IF(AND(YEAR(NovDom1+10)=AnoCalendário,MONTH(NovDom1+10)=11),NovDom1+10,""),IF(AND(YEAR(NovDom1+17)=AnoCalendário,MONTH(NovDom1+17)=11),NovDom1+17,""))</f>
        <v>45608</v>
      </c>
      <c r="M37" s="32">
        <f>IF(DAY(NovDom1)=1,IF(AND(YEAR(NovDom1+11)=AnoCalendário,MONTH(NovDom1+11)=11),NovDom1+11,""),IF(AND(YEAR(NovDom1+18)=AnoCalendário,MONTH(NovDom1+18)=11),NovDom1+18,""))</f>
        <v>45609</v>
      </c>
      <c r="N37" s="32">
        <f>IF(DAY(NovDom1)=1,IF(AND(YEAR(NovDom1+12)=AnoCalendário,MONTH(NovDom1+12)=11),NovDom1+12,""),IF(AND(YEAR(NovDom1+19)=AnoCalendário,MONTH(NovDom1+19)=11),NovDom1+19,""))</f>
        <v>45610</v>
      </c>
      <c r="O37" s="32">
        <f>IF(DAY(NovDom1)=1,IF(AND(YEAR(NovDom1+13)=AnoCalendário,MONTH(NovDom1+13)=11),NovDom1+13,""),IF(AND(YEAR(NovDom1+20)=AnoCalendário,MONTH(NovDom1+20)=11),NovDom1+20,""))</f>
        <v>45611</v>
      </c>
      <c r="P37" s="34">
        <f>IF(DAY(NovDom1)=1,IF(AND(YEAR(NovDom1+14)=AnoCalendário,MONTH(NovDom1+14)=11),NovDom1+14,""),IF(AND(YEAR(NovDom1+21)=AnoCalendário,MONTH(NovDom1+21)=11),NovDom1+21,""))</f>
        <v>45612</v>
      </c>
      <c r="R37" s="33">
        <f>IF(DAY(DezDom1)=1,IF(AND(YEAR(DezDom1+8)=AnoCalendário,MONTH(DezDom1+8)=12),DezDom1+8,""),IF(AND(YEAR(DezDom1+15)=AnoCalendário,MONTH(DezDom1+15)=12),DezDom1+15,""))</f>
        <v>45641</v>
      </c>
      <c r="S37" s="32">
        <f>IF(DAY(DezDom1)=1,IF(AND(YEAR(DezDom1+9)=AnoCalendário,MONTH(DezDom1+9)=12),DezDom1+9,""),IF(AND(YEAR(DezDom1+16)=AnoCalendário,MONTH(DezDom1+16)=12),DezDom1+16,""))</f>
        <v>45642</v>
      </c>
      <c r="T37" s="32">
        <f>IF(DAY(DezDom1)=1,IF(AND(YEAR(DezDom1+10)=AnoCalendário,MONTH(DezDom1+10)=12),DezDom1+10,""),IF(AND(YEAR(DezDom1+17)=AnoCalendário,MONTH(DezDom1+17)=12),DezDom1+17,""))</f>
        <v>45643</v>
      </c>
      <c r="U37" s="32">
        <f>IF(DAY(DezDom1)=1,IF(AND(YEAR(DezDom1+11)=AnoCalendário,MONTH(DezDom1+11)=12),DezDom1+11,""),IF(AND(YEAR(DezDom1+18)=AnoCalendário,MONTH(DezDom1+18)=12),DezDom1+18,""))</f>
        <v>45644</v>
      </c>
      <c r="V37" s="32">
        <f>IF(DAY(DezDom1)=1,IF(AND(YEAR(DezDom1+12)=AnoCalendário,MONTH(DezDom1+12)=12),DezDom1+12,""),IF(AND(YEAR(DezDom1+19)=AnoCalendário,MONTH(DezDom1+19)=12),DezDom1+19,""))</f>
        <v>45645</v>
      </c>
      <c r="W37" s="32">
        <f>IF(DAY(DezDom1)=1,IF(AND(YEAR(DezDom1+13)=AnoCalendário,MONTH(DezDom1+13)=12),DezDom1+13,""),IF(AND(YEAR(DezDom1+20)=AnoCalendário,MONTH(DezDom1+20)=12),DezDom1+20,""))</f>
        <v>45646</v>
      </c>
      <c r="X37" s="34">
        <f>IF(DAY(DezDom1)=1,IF(AND(YEAR(DezDom1+14)=AnoCalendário,MONTH(DezDom1+14)=12),DezDom1+14,""),IF(AND(YEAR(DezDom1+21)=AnoCalendário,MONTH(DezDom1+21)=12),DezDom1+21,""))</f>
        <v>45647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45585</v>
      </c>
      <c r="C38" s="32">
        <f>IF(DAY(OutDom1)=1,IF(AND(YEAR(OutDom1+16)=AnoCalendário,MONTH(OutDom1+16)=10),OutDom1+16,""),IF(AND(YEAR(OutDom1+23)=AnoCalendário,MONTH(OutDom1+23)=10),OutDom1+23,""))</f>
        <v>45586</v>
      </c>
      <c r="D38" s="32">
        <f>IF(DAY(OutDom1)=1,IF(AND(YEAR(OutDom1+17)=AnoCalendário,MONTH(OutDom1+17)=10),OutDom1+17,""),IF(AND(YEAR(OutDom1+24)=AnoCalendário,MONTH(OutDom1+24)=10),OutDom1+24,""))</f>
        <v>45587</v>
      </c>
      <c r="E38" s="32">
        <f>IF(DAY(OutDom1)=1,IF(AND(YEAR(OutDom1+18)=AnoCalendário,MONTH(OutDom1+18)=10),OutDom1+18,""),IF(AND(YEAR(OutDom1+25)=AnoCalendário,MONTH(OutDom1+25)=10),OutDom1+25,""))</f>
        <v>45588</v>
      </c>
      <c r="F38" s="32">
        <f>IF(DAY(OutDom1)=1,IF(AND(YEAR(OutDom1+19)=AnoCalendário,MONTH(OutDom1+19)=10),OutDom1+19,""),IF(AND(YEAR(OutDom1+26)=AnoCalendário,MONTH(OutDom1+26)=10),OutDom1+26,""))</f>
        <v>45589</v>
      </c>
      <c r="G38" s="32">
        <f>IF(DAY(OutDom1)=1,IF(AND(YEAR(OutDom1+20)=AnoCalendário,MONTH(OutDom1+20)=10),OutDom1+20,""),IF(AND(YEAR(OutDom1+27)=AnoCalendário,MONTH(OutDom1+27)=10),OutDom1+27,""))</f>
        <v>45590</v>
      </c>
      <c r="H38" s="34">
        <f>IF(DAY(OutDom1)=1,IF(AND(YEAR(OutDom1+21)=AnoCalendário,MONTH(OutDom1+21)=10),OutDom1+21,""),IF(AND(YEAR(OutDom1+28)=AnoCalendário,MONTH(OutDom1+28)=10),OutDom1+28,""))</f>
        <v>45591</v>
      </c>
      <c r="I38" s="28"/>
      <c r="J38" s="33">
        <f>IF(DAY(NovDom1)=1,IF(AND(YEAR(NovDom1+15)=AnoCalendário,MONTH(NovDom1+15)=11),NovDom1+15,""),IF(AND(YEAR(NovDom1+22)=AnoCalendário,MONTH(NovDom1+22)=11),NovDom1+22,""))</f>
        <v>45613</v>
      </c>
      <c r="K38" s="32">
        <f>IF(DAY(NovDom1)=1,IF(AND(YEAR(NovDom1+16)=AnoCalendário,MONTH(NovDom1+16)=11),NovDom1+16,""),IF(AND(YEAR(NovDom1+23)=AnoCalendário,MONTH(NovDom1+23)=11),NovDom1+23,""))</f>
        <v>45614</v>
      </c>
      <c r="L38" s="32">
        <f>IF(DAY(NovDom1)=1,IF(AND(YEAR(NovDom1+17)=AnoCalendário,MONTH(NovDom1+17)=11),NovDom1+17,""),IF(AND(YEAR(NovDom1+24)=AnoCalendário,MONTH(NovDom1+24)=11),NovDom1+24,""))</f>
        <v>45615</v>
      </c>
      <c r="M38" s="32">
        <f>IF(DAY(NovDom1)=1,IF(AND(YEAR(NovDom1+18)=AnoCalendário,MONTH(NovDom1+18)=11),NovDom1+18,""),IF(AND(YEAR(NovDom1+25)=AnoCalendário,MONTH(NovDom1+25)=11),NovDom1+25,""))</f>
        <v>45616</v>
      </c>
      <c r="N38" s="32">
        <f>IF(DAY(NovDom1)=1,IF(AND(YEAR(NovDom1+19)=AnoCalendário,MONTH(NovDom1+19)=11),NovDom1+19,""),IF(AND(YEAR(NovDom1+26)=AnoCalendário,MONTH(NovDom1+26)=11),NovDom1+26,""))</f>
        <v>45617</v>
      </c>
      <c r="O38" s="32">
        <f>IF(DAY(NovDom1)=1,IF(AND(YEAR(NovDom1+20)=AnoCalendário,MONTH(NovDom1+20)=11),NovDom1+20,""),IF(AND(YEAR(NovDom1+27)=AnoCalendário,MONTH(NovDom1+27)=11),NovDom1+27,""))</f>
        <v>45618</v>
      </c>
      <c r="P38" s="34">
        <f>IF(DAY(NovDom1)=1,IF(AND(YEAR(NovDom1+21)=AnoCalendário,MONTH(NovDom1+21)=11),NovDom1+21,""),IF(AND(YEAR(NovDom1+28)=AnoCalendário,MONTH(NovDom1+28)=11),NovDom1+28,""))</f>
        <v>45619</v>
      </c>
      <c r="R38" s="33">
        <f>IF(DAY(DezDom1)=1,IF(AND(YEAR(DezDom1+15)=AnoCalendário,MONTH(DezDom1+15)=12),DezDom1+15,""),IF(AND(YEAR(DezDom1+22)=AnoCalendário,MONTH(DezDom1+22)=12),DezDom1+22,""))</f>
        <v>45648</v>
      </c>
      <c r="S38" s="32">
        <f>IF(DAY(DezDom1)=1,IF(AND(YEAR(DezDom1+16)=AnoCalendário,MONTH(DezDom1+16)=12),DezDom1+16,""),IF(AND(YEAR(DezDom1+23)=AnoCalendário,MONTH(DezDom1+23)=12),DezDom1+23,""))</f>
        <v>45649</v>
      </c>
      <c r="T38" s="32">
        <f>IF(DAY(DezDom1)=1,IF(AND(YEAR(DezDom1+17)=AnoCalendário,MONTH(DezDom1+17)=12),DezDom1+17,""),IF(AND(YEAR(DezDom1+24)=AnoCalendário,MONTH(DezDom1+24)=12),DezDom1+24,""))</f>
        <v>45650</v>
      </c>
      <c r="U38" s="32">
        <f>IF(DAY(DezDom1)=1,IF(AND(YEAR(DezDom1+18)=AnoCalendário,MONTH(DezDom1+18)=12),DezDom1+18,""),IF(AND(YEAR(DezDom1+25)=AnoCalendário,MONTH(DezDom1+25)=12),DezDom1+25,""))</f>
        <v>45651</v>
      </c>
      <c r="V38" s="32">
        <f>IF(DAY(DezDom1)=1,IF(AND(YEAR(DezDom1+19)=AnoCalendário,MONTH(DezDom1+19)=12),DezDom1+19,""),IF(AND(YEAR(DezDom1+26)=AnoCalendário,MONTH(DezDom1+26)=12),DezDom1+26,""))</f>
        <v>45652</v>
      </c>
      <c r="W38" s="32">
        <f>IF(DAY(DezDom1)=1,IF(AND(YEAR(DezDom1+20)=AnoCalendário,MONTH(DezDom1+20)=12),DezDom1+20,""),IF(AND(YEAR(DezDom1+27)=AnoCalendário,MONTH(DezDom1+27)=12),DezDom1+27,""))</f>
        <v>45653</v>
      </c>
      <c r="X38" s="34">
        <f>IF(DAY(DezDom1)=1,IF(AND(YEAR(DezDom1+21)=AnoCalendário,MONTH(DezDom1+21)=12),DezDom1+21,""),IF(AND(YEAR(DezDom1+28)=AnoCalendário,MONTH(DezDom1+28)=12),DezDom1+28,""))</f>
        <v>45654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45592</v>
      </c>
      <c r="C39" s="32">
        <f>IF(DAY(OutDom1)=1,IF(AND(YEAR(OutDom1+23)=AnoCalendário,MONTH(OutDom1+23)=10),OutDom1+23,""),IF(AND(YEAR(OutDom1+30)=AnoCalendário,MONTH(OutDom1+30)=10),OutDom1+30,""))</f>
        <v>45593</v>
      </c>
      <c r="D39" s="32">
        <f>IF(DAY(OutDom1)=1,IF(AND(YEAR(OutDom1+24)=AnoCalendário,MONTH(OutDom1+24)=10),OutDom1+24,""),IF(AND(YEAR(OutDom1+31)=AnoCalendário,MONTH(OutDom1+31)=10),OutDom1+31,""))</f>
        <v>45594</v>
      </c>
      <c r="E39" s="32">
        <f>IF(DAY(OutDom1)=1,IF(AND(YEAR(OutDom1+25)=AnoCalendário,MONTH(OutDom1+25)=10),OutDom1+25,""),IF(AND(YEAR(OutDom1+32)=AnoCalendário,MONTH(OutDom1+32)=10),OutDom1+32,""))</f>
        <v>45595</v>
      </c>
      <c r="F39" s="32">
        <f>IF(DAY(OutDom1)=1,IF(AND(YEAR(OutDom1+26)=AnoCalendário,MONTH(OutDom1+26)=10),OutDom1+26,""),IF(AND(YEAR(OutDom1+33)=AnoCalendário,MONTH(OutDom1+33)=10),OutDom1+33,""))</f>
        <v>45596</v>
      </c>
      <c r="G39" s="32" t="str">
        <f>IF(DAY(OutDom1)=1,IF(AND(YEAR(OutDom1+27)=AnoCalendário,MONTH(OutDom1+27)=10),OutDom1+27,""),IF(AND(YEAR(OutDom1+34)=AnoCalendário,MONTH(OutDom1+34)=10),OutDom1+34,""))</f>
        <v/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45620</v>
      </c>
      <c r="K39" s="32">
        <f>IF(DAY(NovDom1)=1,IF(AND(YEAR(NovDom1+23)=AnoCalendário,MONTH(NovDom1+23)=11),NovDom1+23,""),IF(AND(YEAR(NovDom1+30)=AnoCalendário,MONTH(NovDom1+30)=11),NovDom1+30,""))</f>
        <v>45621</v>
      </c>
      <c r="L39" s="32">
        <f>IF(DAY(NovDom1)=1,IF(AND(YEAR(NovDom1+24)=AnoCalendário,MONTH(NovDom1+24)=11),NovDom1+24,""),IF(AND(YEAR(NovDom1+31)=AnoCalendário,MONTH(NovDom1+31)=11),NovDom1+31,""))</f>
        <v>45622</v>
      </c>
      <c r="M39" s="32">
        <f>IF(DAY(NovDom1)=1,IF(AND(YEAR(NovDom1+25)=AnoCalendário,MONTH(NovDom1+25)=11),NovDom1+25,""),IF(AND(YEAR(NovDom1+32)=AnoCalendário,MONTH(NovDom1+32)=11),NovDom1+32,""))</f>
        <v>45623</v>
      </c>
      <c r="N39" s="32">
        <f>IF(DAY(NovDom1)=1,IF(AND(YEAR(NovDom1+26)=AnoCalendário,MONTH(NovDom1+26)=11),NovDom1+26,""),IF(AND(YEAR(NovDom1+33)=AnoCalendário,MONTH(NovDom1+33)=11),NovDom1+33,""))</f>
        <v>45624</v>
      </c>
      <c r="O39" s="32">
        <f>IF(DAY(NovDom1)=1,IF(AND(YEAR(NovDom1+27)=AnoCalendário,MONTH(NovDom1+27)=11),NovDom1+27,""),IF(AND(YEAR(NovDom1+34)=AnoCalendário,MONTH(NovDom1+34)=11),NovDom1+34,""))</f>
        <v>45625</v>
      </c>
      <c r="P39" s="34">
        <f>IF(DAY(NovDom1)=1,IF(AND(YEAR(NovDom1+28)=AnoCalendário,MONTH(NovDom1+28)=11),NovDom1+28,""),IF(AND(YEAR(NovDom1+35)=AnoCalendário,MONTH(NovDom1+35)=11),NovDom1+35,""))</f>
        <v>45626</v>
      </c>
      <c r="R39" s="33">
        <f>IF(DAY(DezDom1)=1,IF(AND(YEAR(DezDom1+22)=AnoCalendário,MONTH(DezDom1+22)=12),DezDom1+22,""),IF(AND(YEAR(DezDom1+29)=AnoCalendário,MONTH(DezDom1+29)=12),DezDom1+29,""))</f>
        <v>45655</v>
      </c>
      <c r="S39" s="32">
        <f>IF(DAY(DezDom1)=1,IF(AND(YEAR(DezDom1+23)=AnoCalendário,MONTH(DezDom1+23)=12),DezDom1+23,""),IF(AND(YEAR(DezDom1+30)=AnoCalendário,MONTH(DezDom1+30)=12),DezDom1+30,""))</f>
        <v>45656</v>
      </c>
      <c r="T39" s="32">
        <f>IF(DAY(DezDom1)=1,IF(AND(YEAR(DezDom1+24)=AnoCalendário,MONTH(DezDom1+24)=12),DezDom1+24,""),IF(AND(YEAR(DezDom1+31)=AnoCalendário,MONTH(DezDom1+31)=12),DezDom1+31,""))</f>
        <v>45657</v>
      </c>
      <c r="U39" s="32" t="str">
        <f>IF(DAY(DezDom1)=1,IF(AND(YEAR(DezDom1+25)=AnoCalendário,MONTH(DezDom1+25)=12),DezDom1+25,""),IF(AND(YEAR(DezDom1+32)=AnoCalendário,MONTH(DezDom1+32)=12),DezDom1+32,""))</f>
        <v/>
      </c>
      <c r="V39" s="32" t="str">
        <f>IF(DAY(DezDom1)=1,IF(AND(YEAR(DezDom1+26)=AnoCalendário,MONTH(DezDom1+26)=12),DezDom1+26,""),IF(AND(YEAR(DezDom1+33)=AnoCalendário,MONTH(DezDom1+33)=12),DezDom1+33,""))</f>
        <v/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 t="str">
        <f>IF(DAY(NovDom1)=1,IF(AND(YEAR(NovDom1+29)=AnoCalendário,MONTH(NovDom1+29)=11),NovDom1+29,""),IF(AND(YEAR(NovDom1+36)=AnoCalendário,MONTH(NovDom1+36)=11),NovDom1+36,""))</f>
        <v/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867" priority="1">
      <formula>LEN(TRIM(B8))&gt;0</formula>
    </cfRule>
  </conditionalFormatting>
  <conditionalFormatting sqref="J8:P13">
    <cfRule type="notContainsBlanks" dxfId="866" priority="2">
      <formula>LEN(TRIM(J8))&gt;0</formula>
    </cfRule>
  </conditionalFormatting>
  <conditionalFormatting sqref="R8:X13">
    <cfRule type="notContainsBlanks" dxfId="865" priority="3">
      <formula>LEN(TRIM(R8))&gt;0</formula>
    </cfRule>
  </conditionalFormatting>
  <conditionalFormatting sqref="B17:H22">
    <cfRule type="notContainsBlanks" dxfId="864" priority="4">
      <formula>LEN(TRIM(B17))&gt;0</formula>
    </cfRule>
  </conditionalFormatting>
  <conditionalFormatting sqref="J17:P22">
    <cfRule type="notContainsBlanks" dxfId="863" priority="5">
      <formula>LEN(TRIM(J17))&gt;0</formula>
    </cfRule>
  </conditionalFormatting>
  <conditionalFormatting sqref="R17:X22">
    <cfRule type="notContainsBlanks" dxfId="862" priority="6">
      <formula>LEN(TRIM(R17))&gt;0</formula>
    </cfRule>
  </conditionalFormatting>
  <conditionalFormatting sqref="R35:X40">
    <cfRule type="notContainsBlanks" dxfId="861" priority="12">
      <formula>LEN(TRIM(R35))&gt;0</formula>
    </cfRule>
  </conditionalFormatting>
  <conditionalFormatting sqref="B26:H31">
    <cfRule type="notContainsBlanks" dxfId="860" priority="7">
      <formula>LEN(TRIM(B26))&gt;0</formula>
    </cfRule>
  </conditionalFormatting>
  <conditionalFormatting sqref="J26:P31">
    <cfRule type="notContainsBlanks" dxfId="859" priority="8">
      <formula>LEN(TRIM(J26))&gt;0</formula>
    </cfRule>
  </conditionalFormatting>
  <conditionalFormatting sqref="R26:X31">
    <cfRule type="notContainsBlanks" dxfId="858" priority="9">
      <formula>LEN(TRIM(R26))&gt;0</formula>
    </cfRule>
  </conditionalFormatting>
  <conditionalFormatting sqref="B35:H40">
    <cfRule type="notContainsBlanks" dxfId="857" priority="10">
      <formula>LEN(TRIM(B35))&gt;0</formula>
    </cfRule>
  </conditionalFormatting>
  <conditionalFormatting sqref="J35:P40">
    <cfRule type="notContainsBlanks" dxfId="856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7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7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9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wsTCalendar9">
    <pageSetUpPr autoPageBreaks="0"/>
  </sheetPr>
  <dimension ref="A1:AC40"/>
  <sheetViews>
    <sheetView showGridLines="0" showRowColHeaders="0" zoomScaleNormal="100" workbookViewId="0">
      <selection activeCell="Q13" sqref="Q13"/>
    </sheetView>
  </sheetViews>
  <sheetFormatPr defaultColWidth="9.140625" defaultRowHeight="36" customHeight="1" x14ac:dyDescent="0.25"/>
  <cols>
    <col min="1" max="1" width="1.7109375" style="2" customWidth="1"/>
    <col min="2" max="8" width="7.28515625" style="3" customWidth="1"/>
    <col min="9" max="9" width="10.7109375" style="3" customWidth="1"/>
    <col min="10" max="16" width="7.28515625" style="3" customWidth="1"/>
    <col min="17" max="17" width="10.7109375" style="3" customWidth="1"/>
    <col min="18" max="24" width="7.28515625" style="3" customWidth="1"/>
    <col min="25" max="25" width="1.7109375" style="1" customWidth="1"/>
    <col min="26" max="16384" width="9.140625" style="1"/>
  </cols>
  <sheetData>
    <row r="1" spans="1:29" ht="9" customHeight="1" x14ac:dyDescent="0.25">
      <c r="Y1" s="1" t="s">
        <v>20</v>
      </c>
    </row>
    <row r="2" spans="1:29" s="9" customFormat="1" ht="76.5" customHeight="1" x14ac:dyDescent="0.8">
      <c r="B2" s="11" t="s">
        <v>0</v>
      </c>
      <c r="C2" s="12"/>
      <c r="D2" s="12"/>
      <c r="E2" s="1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4"/>
      <c r="T2" s="14"/>
      <c r="U2" s="14"/>
      <c r="V2" s="14"/>
      <c r="W2" s="14"/>
      <c r="X2" s="14"/>
    </row>
    <row r="3" spans="1:29" s="4" customFormat="1" ht="75" customHeight="1" thickBot="1" x14ac:dyDescent="0.3">
      <c r="B3" s="44">
        <v>2025</v>
      </c>
      <c r="C3" s="44"/>
      <c r="D3" s="44"/>
      <c r="E3" s="44"/>
      <c r="F3" s="44"/>
      <c r="G3" s="21"/>
      <c r="H3" s="21"/>
      <c r="I3" s="10"/>
      <c r="J3" s="10"/>
      <c r="K3" s="10"/>
      <c r="L3" s="10"/>
      <c r="M3" s="10"/>
      <c r="N3" s="10"/>
      <c r="O3" s="10"/>
      <c r="P3" s="10"/>
      <c r="Q3" s="10"/>
      <c r="R3" s="10"/>
      <c r="S3" s="15"/>
      <c r="T3" s="15"/>
      <c r="U3" s="15"/>
      <c r="V3" s="15"/>
      <c r="W3" s="15"/>
      <c r="X3" s="15"/>
    </row>
    <row r="4" spans="1:29" s="4" customFormat="1" ht="21" customHeight="1" thickTop="1" x14ac:dyDescent="0.25">
      <c r="B4" s="1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8"/>
      <c r="T4" s="18"/>
      <c r="U4" s="18"/>
      <c r="V4" s="18"/>
      <c r="W4" s="18"/>
      <c r="X4" s="18"/>
    </row>
    <row r="5" spans="1:29" ht="20.100000000000001" customHeight="1" x14ac:dyDescent="0.25">
      <c r="X5" s="1"/>
      <c r="Y5" s="8"/>
      <c r="Z5" s="8"/>
      <c r="AA5" s="8"/>
      <c r="AB5" s="8"/>
      <c r="AC5" s="8"/>
    </row>
    <row r="6" spans="1:29" s="20" customFormat="1" ht="42" customHeight="1" x14ac:dyDescent="0.25">
      <c r="A6" s="19"/>
      <c r="B6" s="43" t="s">
        <v>1</v>
      </c>
      <c r="C6" s="43"/>
      <c r="D6" s="43"/>
      <c r="E6" s="43"/>
      <c r="F6" s="43"/>
      <c r="G6" s="43"/>
      <c r="H6" s="43"/>
      <c r="J6" s="43" t="s">
        <v>12</v>
      </c>
      <c r="K6" s="43"/>
      <c r="L6" s="43"/>
      <c r="M6" s="43"/>
      <c r="N6" s="43"/>
      <c r="O6" s="43"/>
      <c r="P6" s="43"/>
      <c r="R6" s="43" t="s">
        <v>16</v>
      </c>
      <c r="S6" s="43"/>
      <c r="T6" s="43"/>
      <c r="U6" s="43"/>
      <c r="V6" s="43"/>
      <c r="W6" s="43"/>
      <c r="X6" s="43"/>
    </row>
    <row r="7" spans="1:29" s="23" customFormat="1" ht="26.25" customHeight="1" x14ac:dyDescent="0.25">
      <c r="A7" s="22"/>
      <c r="B7" s="23" t="s">
        <v>2</v>
      </c>
      <c r="C7" s="23" t="s">
        <v>6</v>
      </c>
      <c r="D7" s="23" t="s">
        <v>7</v>
      </c>
      <c r="E7" s="23" t="s">
        <v>8</v>
      </c>
      <c r="F7" s="23" t="s">
        <v>9</v>
      </c>
      <c r="G7" s="23" t="s">
        <v>10</v>
      </c>
      <c r="H7" s="23" t="s">
        <v>11</v>
      </c>
      <c r="J7" s="23" t="s">
        <v>2</v>
      </c>
      <c r="K7" s="23" t="s">
        <v>6</v>
      </c>
      <c r="L7" s="23" t="s">
        <v>7</v>
      </c>
      <c r="M7" s="23" t="s">
        <v>8</v>
      </c>
      <c r="N7" s="23" t="s">
        <v>9</v>
      </c>
      <c r="O7" s="23" t="s">
        <v>10</v>
      </c>
      <c r="P7" s="23" t="s">
        <v>11</v>
      </c>
      <c r="R7" s="23" t="s">
        <v>2</v>
      </c>
      <c r="S7" s="23" t="s">
        <v>6</v>
      </c>
      <c r="T7" s="23" t="s">
        <v>7</v>
      </c>
      <c r="U7" s="23" t="s">
        <v>8</v>
      </c>
      <c r="V7" s="23" t="s">
        <v>9</v>
      </c>
      <c r="W7" s="23" t="s">
        <v>10</v>
      </c>
      <c r="X7" s="23" t="s">
        <v>11</v>
      </c>
    </row>
    <row r="8" spans="1:29" ht="36" customHeight="1" x14ac:dyDescent="0.25">
      <c r="B8" s="32" t="str">
        <f>IF(DAY(JanDom1)=1,"",IF(AND(YEAR(JanDom1+1)=AnoCalendário,MONTH(JanDom1+1)=1),JanDom1+1,""))</f>
        <v/>
      </c>
      <c r="C8" s="32" t="str">
        <f>IF(DAY(JanDom1)=1,"",IF(AND(YEAR(JanDom1+2)=AnoCalendário,MONTH(JanDom1+2)=1),JanDom1+2,""))</f>
        <v/>
      </c>
      <c r="D8" s="32" t="str">
        <f>IF(DAY(JanDom1)=1,"",IF(AND(YEAR(JanDom1+3)=AnoCalendário,MONTH(JanDom1+3)=1),JanDom1+3,""))</f>
        <v/>
      </c>
      <c r="E8" s="32">
        <f>IF(DAY(JanDom1)=1,"",IF(AND(YEAR(JanDom1+4)=AnoCalendário,MONTH(JanDom1+4)=1),JanDom1+4,""))</f>
        <v>45658</v>
      </c>
      <c r="F8" s="32">
        <f>IF(DAY(JanDom1)=1,"",IF(AND(YEAR(JanDom1+5)=AnoCalendário,MONTH(JanDom1+5)=1),JanDom1+5,""))</f>
        <v>45659</v>
      </c>
      <c r="G8" s="32">
        <f>IF(DAY(JanDom1)=1,"",IF(AND(YEAR(JanDom1+6)=AnoCalendário,MONTH(JanDom1+6)=1),JanDom1+6,""))</f>
        <v>45660</v>
      </c>
      <c r="H8" s="32">
        <f>IF(DAY(JanDom1)=1,IF(AND(YEAR(JanDom1)=AnoCalendário,MONTH(JanDom1)=1),JanDom1,""),IF(AND(YEAR(JanDom1+7)=AnoCalendário,MONTH(JanDom1+7)=1),JanDom1+7,""))</f>
        <v>45661</v>
      </c>
      <c r="I8" s="28"/>
      <c r="J8" s="32" t="str">
        <f>IF(DAY(FevDom1)=1,"",IF(AND(YEAR(FevDom1+1)=AnoCalendário,MONTH(FevDom1+1)=2),FevDom1+1,""))</f>
        <v/>
      </c>
      <c r="K8" s="32" t="str">
        <f>IF(DAY(FevDom1)=1,"",IF(AND(YEAR(FevDom1+2)=AnoCalendário,MONTH(FevDom1+2)=2),FevDom1+2,""))</f>
        <v/>
      </c>
      <c r="L8" s="32" t="str">
        <f>IF(DAY(FevDom1)=1,"",IF(AND(YEAR(FevDom1+3)=AnoCalendário,MONTH(FevDom1+3)=2),FevDom1+3,""))</f>
        <v/>
      </c>
      <c r="M8" s="32" t="str">
        <f>IF(DAY(FevDom1)=1,"",IF(AND(YEAR(FevDom1+4)=AnoCalendário,MONTH(FevDom1+4)=2),FevDom1+4,""))</f>
        <v/>
      </c>
      <c r="N8" s="32" t="str">
        <f>IF(DAY(FevDom1)=1,"",IF(AND(YEAR(FevDom1+5)=AnoCalendário,MONTH(FevDom1+5)=2),FevDom1+5,""))</f>
        <v/>
      </c>
      <c r="O8" s="32" t="str">
        <f>IF(DAY(FevDom1)=1,"",IF(AND(YEAR(FevDom1+6)=AnoCalendário,MONTH(FevDom1+6)=2),FevDom1+6,""))</f>
        <v/>
      </c>
      <c r="P8" s="32">
        <f>IF(DAY(FevDom1)=1,IF(AND(YEAR(FevDom1)=AnoCalendário,MONTH(FevDom1)=2),FevDom1,""),IF(AND(YEAR(FevDom1+7)=AnoCalendário,MONTH(FevDom1+7)=2),FevDom1+7,""))</f>
        <v>45689</v>
      </c>
      <c r="Q8" s="28"/>
      <c r="R8" s="32" t="str">
        <f>IF(DAY(MarDom1)=1,"",IF(AND(YEAR(MarDom1+1)=AnoCalendário,MONTH(MarDom1+1)=3),MarDom1+1,""))</f>
        <v/>
      </c>
      <c r="S8" s="32" t="str">
        <f>IF(DAY(MarDom1)=1,"",IF(AND(YEAR(MarDom1+2)=AnoCalendário,MONTH(MarDom1+2)=3),MarDom1+2,""))</f>
        <v/>
      </c>
      <c r="T8" s="32" t="str">
        <f>IF(DAY(MarDom1)=1,"",IF(AND(YEAR(MarDom1+3)=AnoCalendário,MONTH(MarDom1+3)=3),MarDom1+3,""))</f>
        <v/>
      </c>
      <c r="U8" s="32" t="str">
        <f>IF(DAY(MarDom1)=1,"",IF(AND(YEAR(MarDom1+4)=AnoCalendário,MONTH(MarDom1+4)=3),MarDom1+4,""))</f>
        <v/>
      </c>
      <c r="V8" s="32" t="str">
        <f>IF(DAY(MarDom1)=1,"",IF(AND(YEAR(MarDom1+5)=AnoCalendário,MONTH(MarDom1+5)=3),MarDom1+5,""))</f>
        <v/>
      </c>
      <c r="W8" s="32" t="str">
        <f>IF(DAY(MarDom1)=1,"",IF(AND(YEAR(MarDom1+6)=AnoCalendário,MONTH(MarDom1+6)=3),MarDom1+6,""))</f>
        <v/>
      </c>
      <c r="X8" s="32">
        <f>IF(DAY(MarDom1)=1,IF(AND(YEAR(MarDom1)=AnoCalendário,MONTH(MarDom1)=3),MarDom1,""),IF(AND(YEAR(MarDom1+7)=AnoCalendário,MONTH(MarDom1+7)=3),MarDom1+7,""))</f>
        <v>45717</v>
      </c>
    </row>
    <row r="9" spans="1:29" ht="36" customHeight="1" x14ac:dyDescent="0.25">
      <c r="B9" s="32">
        <f>IF(DAY(JanDom1)=1,IF(AND(YEAR(JanDom1+1)=AnoCalendário,MONTH(JanDom1+1)=1),JanDom1+1,""),IF(AND(YEAR(JanDom1+8)=AnoCalendário,MONTH(JanDom1+8)=1),JanDom1+8,""))</f>
        <v>45662</v>
      </c>
      <c r="C9" s="32">
        <f>IF(DAY(JanDom1)=1,IF(AND(YEAR(JanDom1+2)=AnoCalendário,MONTH(JanDom1+2)=1),JanDom1+2,""),IF(AND(YEAR(JanDom1+9)=AnoCalendário,MONTH(JanDom1+9)=1),JanDom1+9,""))</f>
        <v>45663</v>
      </c>
      <c r="D9" s="32">
        <f>IF(DAY(JanDom1)=1,IF(AND(YEAR(JanDom1+3)=AnoCalendário,MONTH(JanDom1+3)=1),JanDom1+3,""),IF(AND(YEAR(JanDom1+10)=AnoCalendário,MONTH(JanDom1+10)=1),JanDom1+10,""))</f>
        <v>45664</v>
      </c>
      <c r="E9" s="32">
        <f>IF(DAY(JanDom1)=1,IF(AND(YEAR(JanDom1+4)=AnoCalendário,MONTH(JanDom1+4)=1),JanDom1+4,""),IF(AND(YEAR(JanDom1+11)=AnoCalendário,MONTH(JanDom1+11)=1),JanDom1+11,""))</f>
        <v>45665</v>
      </c>
      <c r="F9" s="32">
        <f>IF(DAY(JanDom1)=1,IF(AND(YEAR(JanDom1+5)=AnoCalendário,MONTH(JanDom1+5)=1),JanDom1+5,""),IF(AND(YEAR(JanDom1+12)=AnoCalendário,MONTH(JanDom1+12)=1),JanDom1+12,""))</f>
        <v>45666</v>
      </c>
      <c r="G9" s="32">
        <f>IF(DAY(JanDom1)=1,IF(AND(YEAR(JanDom1+6)=AnoCalendário,MONTH(JanDom1+6)=1),JanDom1+6,""),IF(AND(YEAR(JanDom1+13)=AnoCalendário,MONTH(JanDom1+13)=1),JanDom1+13,""))</f>
        <v>45667</v>
      </c>
      <c r="H9" s="32">
        <f>IF(DAY(JanDom1)=1,IF(AND(YEAR(JanDom1+7)=AnoCalendário,MONTH(JanDom1+7)=1),JanDom1+7,""),IF(AND(YEAR(JanDom1+14)=AnoCalendário,MONTH(JanDom1+14)=1),JanDom1+14,""))</f>
        <v>45668</v>
      </c>
      <c r="I9" s="28"/>
      <c r="J9" s="32">
        <f>IF(DAY(FevDom1)=1,IF(AND(YEAR(FevDom1+1)=AnoCalendário,MONTH(FevDom1+1)=2),FevDom1+1,""),IF(AND(YEAR(FevDom1+8)=AnoCalendário,MONTH(FevDom1+8)=2),FevDom1+8,""))</f>
        <v>45690</v>
      </c>
      <c r="K9" s="32">
        <f>IF(DAY(FevDom1)=1,IF(AND(YEAR(FevDom1+2)=AnoCalendário,MONTH(FevDom1+2)=2),FevDom1+2,""),IF(AND(YEAR(FevDom1+9)=AnoCalendário,MONTH(FevDom1+9)=2),FevDom1+9,""))</f>
        <v>45691</v>
      </c>
      <c r="L9" s="32">
        <f>IF(DAY(FevDom1)=1,IF(AND(YEAR(FevDom1+3)=AnoCalendário,MONTH(FevDom1+3)=2),FevDom1+3,""),IF(AND(YEAR(FevDom1+10)=AnoCalendário,MONTH(FevDom1+10)=2),FevDom1+10,""))</f>
        <v>45692</v>
      </c>
      <c r="M9" s="32">
        <f>IF(DAY(FevDom1)=1,IF(AND(YEAR(FevDom1+4)=AnoCalendário,MONTH(FevDom1+4)=2),FevDom1+4,""),IF(AND(YEAR(FevDom1+11)=AnoCalendário,MONTH(FevDom1+11)=2),FevDom1+11,""))</f>
        <v>45693</v>
      </c>
      <c r="N9" s="32">
        <f>IF(DAY(FevDom1)=1,IF(AND(YEAR(FevDom1+5)=AnoCalendário,MONTH(FevDom1+5)=2),FevDom1+5,""),IF(AND(YEAR(FevDom1+12)=AnoCalendário,MONTH(FevDom1+12)=2),FevDom1+12,""))</f>
        <v>45694</v>
      </c>
      <c r="O9" s="32">
        <f>IF(DAY(FevDom1)=1,IF(AND(YEAR(FevDom1+6)=AnoCalendário,MONTH(FevDom1+6)=2),FevDom1+6,""),IF(AND(YEAR(FevDom1+13)=AnoCalendário,MONTH(FevDom1+13)=2),FevDom1+13,""))</f>
        <v>45695</v>
      </c>
      <c r="P9" s="32">
        <f>IF(DAY(FevDom1)=1,IF(AND(YEAR(FevDom1+7)=AnoCalendário,MONTH(FevDom1+7)=2),FevDom1+7,""),IF(AND(YEAR(FevDom1+14)=AnoCalendário,MONTH(FevDom1+14)=2),FevDom1+14,""))</f>
        <v>45696</v>
      </c>
      <c r="Q9" s="28"/>
      <c r="R9" s="32">
        <f>IF(DAY(MarDom1)=1,IF(AND(YEAR(MarDom1+1)=AnoCalendário,MONTH(MarDom1+1)=3),MarDom1+1,""),IF(AND(YEAR(MarDom1+8)=AnoCalendário,MONTH(MarDom1+8)=3),MarDom1+8,""))</f>
        <v>45718</v>
      </c>
      <c r="S9" s="32">
        <f>IF(DAY(MarDom1)=1,IF(AND(YEAR(MarDom1+2)=AnoCalendário,MONTH(MarDom1+2)=3),MarDom1+2,""),IF(AND(YEAR(MarDom1+9)=AnoCalendário,MONTH(MarDom1+9)=3),MarDom1+9,""))</f>
        <v>45719</v>
      </c>
      <c r="T9" s="32">
        <f>IF(DAY(MarDom1)=1,IF(AND(YEAR(MarDom1+3)=AnoCalendário,MONTH(MarDom1+3)=3),MarDom1+3,""),IF(AND(YEAR(MarDom1+10)=AnoCalendário,MONTH(MarDom1+10)=3),MarDom1+10,""))</f>
        <v>45720</v>
      </c>
      <c r="U9" s="32">
        <f>IF(DAY(MarDom1)=1,IF(AND(YEAR(MarDom1+4)=AnoCalendário,MONTH(MarDom1+4)=3),MarDom1+4,""),IF(AND(YEAR(MarDom1+11)=AnoCalendário,MONTH(MarDom1+11)=3),MarDom1+11,""))</f>
        <v>45721</v>
      </c>
      <c r="V9" s="32">
        <f>IF(DAY(MarDom1)=1,IF(AND(YEAR(MarDom1+5)=AnoCalendário,MONTH(MarDom1+5)=3),MarDom1+5,""),IF(AND(YEAR(MarDom1+12)=AnoCalendário,MONTH(MarDom1+12)=3),MarDom1+12,""))</f>
        <v>45722</v>
      </c>
      <c r="W9" s="32">
        <f>IF(DAY(MarDom1)=1,IF(AND(YEAR(MarDom1+6)=AnoCalendário,MONTH(MarDom1+6)=3),MarDom1+6,""),IF(AND(YEAR(MarDom1+13)=AnoCalendário,MONTH(MarDom1+13)=3),MarDom1+13,""))</f>
        <v>45723</v>
      </c>
      <c r="X9" s="32">
        <f>IF(DAY(MarDom1)=1,IF(AND(YEAR(MarDom1+7)=AnoCalendário,MONTH(MarDom1+7)=3),MarDom1+7,""),IF(AND(YEAR(MarDom1+14)=AnoCalendário,MONTH(MarDom1+14)=3),MarDom1+14,""))</f>
        <v>45724</v>
      </c>
    </row>
    <row r="10" spans="1:29" ht="36" customHeight="1" x14ac:dyDescent="0.25">
      <c r="B10" s="32">
        <f>IF(DAY(JanDom1)=1,IF(AND(YEAR(JanDom1+8)=AnoCalendário,MONTH(JanDom1+8)=1),JanDom1+8,""),IF(AND(YEAR(JanDom1+15)=AnoCalendário,MONTH(JanDom1+15)=1),JanDom1+15,""))</f>
        <v>45669</v>
      </c>
      <c r="C10" s="32">
        <f>IF(DAY(JanDom1)=1,IF(AND(YEAR(JanDom1+9)=AnoCalendário,MONTH(JanDom1+9)=1),JanDom1+9,""),IF(AND(YEAR(JanDom1+16)=AnoCalendário,MONTH(JanDom1+16)=1),JanDom1+16,""))</f>
        <v>45670</v>
      </c>
      <c r="D10" s="32">
        <f>IF(DAY(JanDom1)=1,IF(AND(YEAR(JanDom1+10)=AnoCalendário,MONTH(JanDom1+10)=1),JanDom1+10,""),IF(AND(YEAR(JanDom1+17)=AnoCalendário,MONTH(JanDom1+17)=1),JanDom1+17,""))</f>
        <v>45671</v>
      </c>
      <c r="E10" s="32">
        <f>IF(DAY(JanDom1)=1,IF(AND(YEAR(JanDom1+11)=AnoCalendário,MONTH(JanDom1+11)=1),JanDom1+11,""),IF(AND(YEAR(JanDom1+18)=AnoCalendário,MONTH(JanDom1+18)=1),JanDom1+18,""))</f>
        <v>45672</v>
      </c>
      <c r="F10" s="32">
        <f>IF(DAY(JanDom1)=1,IF(AND(YEAR(JanDom1+12)=AnoCalendário,MONTH(JanDom1+12)=1),JanDom1+12,""),IF(AND(YEAR(JanDom1+19)=AnoCalendário,MONTH(JanDom1+19)=1),JanDom1+19,""))</f>
        <v>45673</v>
      </c>
      <c r="G10" s="32">
        <f>IF(DAY(JanDom1)=1,IF(AND(YEAR(JanDom1+13)=AnoCalendário,MONTH(JanDom1+13)=1),JanDom1+13,""),IF(AND(YEAR(JanDom1+20)=AnoCalendário,MONTH(JanDom1+20)=1),JanDom1+20,""))</f>
        <v>45674</v>
      </c>
      <c r="H10" s="32">
        <f>IF(DAY(JanDom1)=1,IF(AND(YEAR(JanDom1+14)=AnoCalendário,MONTH(JanDom1+14)=1),JanDom1+14,""),IF(AND(YEAR(JanDom1+21)=AnoCalendário,MONTH(JanDom1+21)=1),JanDom1+21,""))</f>
        <v>45675</v>
      </c>
      <c r="I10" s="28"/>
      <c r="J10" s="32">
        <f>IF(DAY(FevDom1)=1,IF(AND(YEAR(FevDom1+8)=AnoCalendário,MONTH(FevDom1+8)=2),FevDom1+8,""),IF(AND(YEAR(FevDom1+15)=AnoCalendário,MONTH(FevDom1+15)=2),FevDom1+15,""))</f>
        <v>45697</v>
      </c>
      <c r="K10" s="32">
        <f>IF(DAY(FevDom1)=1,IF(AND(YEAR(FevDom1+9)=AnoCalendário,MONTH(FevDom1+9)=2),FevDom1+9,""),IF(AND(YEAR(FevDom1+16)=AnoCalendário,MONTH(FevDom1+16)=2),FevDom1+16,""))</f>
        <v>45698</v>
      </c>
      <c r="L10" s="32">
        <f>IF(DAY(FevDom1)=1,IF(AND(YEAR(FevDom1+10)=AnoCalendário,MONTH(FevDom1+10)=2),FevDom1+10,""),IF(AND(YEAR(FevDom1+17)=AnoCalendário,MONTH(FevDom1+17)=2),FevDom1+17,""))</f>
        <v>45699</v>
      </c>
      <c r="M10" s="32">
        <f>IF(DAY(FevDom1)=1,IF(AND(YEAR(FevDom1+11)=AnoCalendário,MONTH(FevDom1+11)=2),FevDom1+11,""),IF(AND(YEAR(FevDom1+18)=AnoCalendário,MONTH(FevDom1+18)=2),FevDom1+18,""))</f>
        <v>45700</v>
      </c>
      <c r="N10" s="32">
        <f>IF(DAY(FevDom1)=1,IF(AND(YEAR(FevDom1+12)=AnoCalendário,MONTH(FevDom1+12)=2),FevDom1+12,""),IF(AND(YEAR(FevDom1+19)=AnoCalendário,MONTH(FevDom1+19)=2),FevDom1+19,""))</f>
        <v>45701</v>
      </c>
      <c r="O10" s="32">
        <f>IF(DAY(FevDom1)=1,IF(AND(YEAR(FevDom1+13)=AnoCalendário,MONTH(FevDom1+13)=2),FevDom1+13,""),IF(AND(YEAR(FevDom1+20)=AnoCalendário,MONTH(FevDom1+20)=2),FevDom1+20,""))</f>
        <v>45702</v>
      </c>
      <c r="P10" s="32">
        <f>IF(DAY(FevDom1)=1,IF(AND(YEAR(FevDom1+14)=AnoCalendário,MONTH(FevDom1+14)=2),FevDom1+14,""),IF(AND(YEAR(FevDom1+21)=AnoCalendário,MONTH(FevDom1+21)=2),FevDom1+21,""))</f>
        <v>45703</v>
      </c>
      <c r="Q10" s="28"/>
      <c r="R10" s="32">
        <f>IF(DAY(MarDom1)=1,IF(AND(YEAR(MarDom1+8)=AnoCalendário,MONTH(MarDom1+8)=3),MarDom1+8,""),IF(AND(YEAR(MarDom1+15)=AnoCalendário,MONTH(MarDom1+15)=3),MarDom1+15,""))</f>
        <v>45725</v>
      </c>
      <c r="S10" s="32">
        <f>IF(DAY(MarDom1)=1,IF(AND(YEAR(MarDom1+9)=AnoCalendário,MONTH(MarDom1+9)=3),MarDom1+9,""),IF(AND(YEAR(MarDom1+16)=AnoCalendário,MONTH(MarDom1+16)=3),MarDom1+16,""))</f>
        <v>45726</v>
      </c>
      <c r="T10" s="32">
        <f>IF(DAY(MarDom1)=1,IF(AND(YEAR(MarDom1+10)=AnoCalendário,MONTH(MarDom1+10)=3),MarDom1+10,""),IF(AND(YEAR(MarDom1+17)=AnoCalendário,MONTH(MarDom1+17)=3),MarDom1+17,""))</f>
        <v>45727</v>
      </c>
      <c r="U10" s="32">
        <f>IF(DAY(MarDom1)=1,IF(AND(YEAR(MarDom1+11)=AnoCalendário,MONTH(MarDom1+11)=3),MarDom1+11,""),IF(AND(YEAR(MarDom1+18)=AnoCalendário,MONTH(MarDom1+18)=3),MarDom1+18,""))</f>
        <v>45728</v>
      </c>
      <c r="V10" s="32">
        <f>IF(DAY(MarDom1)=1,IF(AND(YEAR(MarDom1+12)=AnoCalendário,MONTH(MarDom1+12)=3),MarDom1+12,""),IF(AND(YEAR(MarDom1+19)=AnoCalendário,MONTH(MarDom1+19)=3),MarDom1+19,""))</f>
        <v>45729</v>
      </c>
      <c r="W10" s="32">
        <f>IF(DAY(MarDom1)=1,IF(AND(YEAR(MarDom1+13)=AnoCalendário,MONTH(MarDom1+13)=3),MarDom1+13,""),IF(AND(YEAR(MarDom1+20)=AnoCalendário,MONTH(MarDom1+20)=3),MarDom1+20,""))</f>
        <v>45730</v>
      </c>
      <c r="X10" s="32">
        <f>IF(DAY(MarDom1)=1,IF(AND(YEAR(MarDom1+14)=AnoCalendário,MONTH(MarDom1+14)=3),MarDom1+14,""),IF(AND(YEAR(MarDom1+21)=AnoCalendário,MONTH(MarDom1+21)=3),MarDom1+21,""))</f>
        <v>45731</v>
      </c>
    </row>
    <row r="11" spans="1:29" ht="36" customHeight="1" x14ac:dyDescent="0.25">
      <c r="B11" s="32">
        <f>IF(DAY(JanDom1)=1,IF(AND(YEAR(JanDom1+15)=AnoCalendário,MONTH(JanDom1+15)=1),JanDom1+15,""),IF(AND(YEAR(JanDom1+22)=AnoCalendário,MONTH(JanDom1+22)=1),JanDom1+22,""))</f>
        <v>45676</v>
      </c>
      <c r="C11" s="32">
        <f>IF(DAY(JanDom1)=1,IF(AND(YEAR(JanDom1+16)=AnoCalendário,MONTH(JanDom1+16)=1),JanDom1+16,""),IF(AND(YEAR(JanDom1+23)=AnoCalendário,MONTH(JanDom1+23)=1),JanDom1+23,""))</f>
        <v>45677</v>
      </c>
      <c r="D11" s="32">
        <f>IF(DAY(JanDom1)=1,IF(AND(YEAR(JanDom1+17)=AnoCalendário,MONTH(JanDom1+17)=1),JanDom1+17,""),IF(AND(YEAR(JanDom1+24)=AnoCalendário,MONTH(JanDom1+24)=1),JanDom1+24,""))</f>
        <v>45678</v>
      </c>
      <c r="E11" s="32">
        <f>IF(DAY(JanDom1)=1,IF(AND(YEAR(JanDom1+18)=AnoCalendário,MONTH(JanDom1+18)=1),JanDom1+18,""),IF(AND(YEAR(JanDom1+25)=AnoCalendário,MONTH(JanDom1+25)=1),JanDom1+25,""))</f>
        <v>45679</v>
      </c>
      <c r="F11" s="32">
        <f>IF(DAY(JanDom1)=1,IF(AND(YEAR(JanDom1+19)=AnoCalendário,MONTH(JanDom1+19)=1),JanDom1+19,""),IF(AND(YEAR(JanDom1+26)=AnoCalendário,MONTH(JanDom1+26)=1),JanDom1+26,""))</f>
        <v>45680</v>
      </c>
      <c r="G11" s="32">
        <f>IF(DAY(JanDom1)=1,IF(AND(YEAR(JanDom1+20)=AnoCalendário,MONTH(JanDom1+20)=1),JanDom1+20,""),IF(AND(YEAR(JanDom1+27)=AnoCalendário,MONTH(JanDom1+27)=1),JanDom1+27,""))</f>
        <v>45681</v>
      </c>
      <c r="H11" s="32">
        <f>IF(DAY(JanDom1)=1,IF(AND(YEAR(JanDom1+21)=AnoCalendário,MONTH(JanDom1+21)=1),JanDom1+21,""),IF(AND(YEAR(JanDom1+28)=AnoCalendário,MONTH(JanDom1+28)=1),JanDom1+28,""))</f>
        <v>45682</v>
      </c>
      <c r="I11" s="28"/>
      <c r="J11" s="32">
        <f>IF(DAY(FevDom1)=1,IF(AND(YEAR(FevDom1+15)=AnoCalendário,MONTH(FevDom1+15)=2),FevDom1+15,""),IF(AND(YEAR(FevDom1+22)=AnoCalendário,MONTH(FevDom1+22)=2),FevDom1+22,""))</f>
        <v>45704</v>
      </c>
      <c r="K11" s="32">
        <f>IF(DAY(FevDom1)=1,IF(AND(YEAR(FevDom1+16)=AnoCalendário,MONTH(FevDom1+16)=2),FevDom1+16,""),IF(AND(YEAR(FevDom1+23)=AnoCalendário,MONTH(FevDom1+23)=2),FevDom1+23,""))</f>
        <v>45705</v>
      </c>
      <c r="L11" s="32">
        <f>IF(DAY(FevDom1)=1,IF(AND(YEAR(FevDom1+17)=AnoCalendário,MONTH(FevDom1+17)=2),FevDom1+17,""),IF(AND(YEAR(FevDom1+24)=AnoCalendário,MONTH(FevDom1+24)=2),FevDom1+24,""))</f>
        <v>45706</v>
      </c>
      <c r="M11" s="32">
        <f>IF(DAY(FevDom1)=1,IF(AND(YEAR(FevDom1+18)=AnoCalendário,MONTH(FevDom1+18)=2),FevDom1+18,""),IF(AND(YEAR(FevDom1+25)=AnoCalendário,MONTH(FevDom1+25)=2),FevDom1+25,""))</f>
        <v>45707</v>
      </c>
      <c r="N11" s="32">
        <f>IF(DAY(FevDom1)=1,IF(AND(YEAR(FevDom1+19)=AnoCalendário,MONTH(FevDom1+19)=2),FevDom1+19,""),IF(AND(YEAR(FevDom1+26)=AnoCalendário,MONTH(FevDom1+26)=2),FevDom1+26,""))</f>
        <v>45708</v>
      </c>
      <c r="O11" s="32">
        <f>IF(DAY(FevDom1)=1,IF(AND(YEAR(FevDom1+20)=AnoCalendário,MONTH(FevDom1+20)=2),FevDom1+20,""),IF(AND(YEAR(FevDom1+27)=AnoCalendário,MONTH(FevDom1+27)=2),FevDom1+27,""))</f>
        <v>45709</v>
      </c>
      <c r="P11" s="32">
        <f>IF(DAY(FevDom1)=1,IF(AND(YEAR(FevDom1+21)=AnoCalendário,MONTH(FevDom1+21)=2),FevDom1+21,""),IF(AND(YEAR(FevDom1+28)=AnoCalendário,MONTH(FevDom1+28)=2),FevDom1+28,""))</f>
        <v>45710</v>
      </c>
      <c r="Q11" s="28"/>
      <c r="R11" s="32">
        <f>IF(DAY(MarDom1)=1,IF(AND(YEAR(MarDom1+15)=AnoCalendário,MONTH(MarDom1+15)=3),MarDom1+15,""),IF(AND(YEAR(MarDom1+22)=AnoCalendário,MONTH(MarDom1+22)=3),MarDom1+22,""))</f>
        <v>45732</v>
      </c>
      <c r="S11" s="32">
        <f>IF(DAY(MarDom1)=1,IF(AND(YEAR(MarDom1+16)=AnoCalendário,MONTH(MarDom1+16)=3),MarDom1+16,""),IF(AND(YEAR(MarDom1+23)=AnoCalendário,MONTH(MarDom1+23)=3),MarDom1+23,""))</f>
        <v>45733</v>
      </c>
      <c r="T11" s="32">
        <f>IF(DAY(MarDom1)=1,IF(AND(YEAR(MarDom1+17)=AnoCalendário,MONTH(MarDom1+17)=3),MarDom1+17,""),IF(AND(YEAR(MarDom1+24)=AnoCalendário,MONTH(MarDom1+24)=3),MarDom1+24,""))</f>
        <v>45734</v>
      </c>
      <c r="U11" s="32">
        <f>IF(DAY(MarDom1)=1,IF(AND(YEAR(MarDom1+18)=AnoCalendário,MONTH(MarDom1+18)=3),MarDom1+18,""),IF(AND(YEAR(MarDom1+25)=AnoCalendário,MONTH(MarDom1+25)=3),MarDom1+25,""))</f>
        <v>45735</v>
      </c>
      <c r="V11" s="32">
        <f>IF(DAY(MarDom1)=1,IF(AND(YEAR(MarDom1+19)=AnoCalendário,MONTH(MarDom1+19)=3),MarDom1+19,""),IF(AND(YEAR(MarDom1+26)=AnoCalendário,MONTH(MarDom1+26)=3),MarDom1+26,""))</f>
        <v>45736</v>
      </c>
      <c r="W11" s="32">
        <f>IF(DAY(MarDom1)=1,IF(AND(YEAR(MarDom1+20)=AnoCalendário,MONTH(MarDom1+20)=3),MarDom1+20,""),IF(AND(YEAR(MarDom1+27)=AnoCalendário,MONTH(MarDom1+27)=3),MarDom1+27,""))</f>
        <v>45737</v>
      </c>
      <c r="X11" s="32">
        <f>IF(DAY(MarDom1)=1,IF(AND(YEAR(MarDom1+21)=AnoCalendário,MONTH(MarDom1+21)=3),MarDom1+21,""),IF(AND(YEAR(MarDom1+28)=AnoCalendário,MONTH(MarDom1+28)=3),MarDom1+28,""))</f>
        <v>45738</v>
      </c>
    </row>
    <row r="12" spans="1:29" ht="36" customHeight="1" x14ac:dyDescent="0.25">
      <c r="B12" s="32">
        <f>IF(DAY(JanDom1)=1,IF(AND(YEAR(JanDom1+22)=AnoCalendário,MONTH(JanDom1+22)=1),JanDom1+22,""),IF(AND(YEAR(JanDom1+29)=AnoCalendário,MONTH(JanDom1+29)=1),JanDom1+29,""))</f>
        <v>45683</v>
      </c>
      <c r="C12" s="32">
        <f>IF(DAY(JanDom1)=1,IF(AND(YEAR(JanDom1+23)=AnoCalendário,MONTH(JanDom1+23)=1),JanDom1+23,""),IF(AND(YEAR(JanDom1+30)=AnoCalendário,MONTH(JanDom1+30)=1),JanDom1+30,""))</f>
        <v>45684</v>
      </c>
      <c r="D12" s="32">
        <f>IF(DAY(JanDom1)=1,IF(AND(YEAR(JanDom1+24)=AnoCalendário,MONTH(JanDom1+24)=1),JanDom1+24,""),IF(AND(YEAR(JanDom1+31)=AnoCalendário,MONTH(JanDom1+31)=1),JanDom1+31,""))</f>
        <v>45685</v>
      </c>
      <c r="E12" s="32">
        <f>IF(DAY(JanDom1)=1,IF(AND(YEAR(JanDom1+25)=AnoCalendário,MONTH(JanDom1+25)=1),JanDom1+25,""),IF(AND(YEAR(JanDom1+32)=AnoCalendário,MONTH(JanDom1+32)=1),JanDom1+32,""))</f>
        <v>45686</v>
      </c>
      <c r="F12" s="32">
        <f>IF(DAY(JanDom1)=1,IF(AND(YEAR(JanDom1+26)=AnoCalendário,MONTH(JanDom1+26)=1),JanDom1+26,""),IF(AND(YEAR(JanDom1+33)=AnoCalendário,MONTH(JanDom1+33)=1),JanDom1+33,""))</f>
        <v>45687</v>
      </c>
      <c r="G12" s="32">
        <f>IF(DAY(JanDom1)=1,IF(AND(YEAR(JanDom1+27)=AnoCalendário,MONTH(JanDom1+27)=1),JanDom1+27,""),IF(AND(YEAR(JanDom1+34)=AnoCalendário,MONTH(JanDom1+34)=1),JanDom1+34,""))</f>
        <v>45688</v>
      </c>
      <c r="H12" s="32" t="str">
        <f>IF(DAY(JanDom1)=1,IF(AND(YEAR(JanDom1+28)=AnoCalendário,MONTH(JanDom1+28)=1),JanDom1+28,""),IF(AND(YEAR(JanDom1+35)=AnoCalendário,MONTH(JanDom1+35)=1),JanDom1+35,""))</f>
        <v/>
      </c>
      <c r="I12" s="28"/>
      <c r="J12" s="32">
        <f>IF(DAY(FevDom1)=1,IF(AND(YEAR(FevDom1+22)=AnoCalendário,MONTH(FevDom1+22)=2),FevDom1+22,""),IF(AND(YEAR(FevDom1+29)=AnoCalendário,MONTH(FevDom1+29)=2),FevDom1+29,""))</f>
        <v>45711</v>
      </c>
      <c r="K12" s="32">
        <f>IF(DAY(FevDom1)=1,IF(AND(YEAR(FevDom1+23)=AnoCalendário,MONTH(FevDom1+23)=2),FevDom1+23,""),IF(AND(YEAR(FevDom1+30)=AnoCalendário,MONTH(FevDom1+30)=2),FevDom1+30,""))</f>
        <v>45712</v>
      </c>
      <c r="L12" s="32">
        <f>IF(DAY(FevDom1)=1,IF(AND(YEAR(FevDom1+24)=AnoCalendário,MONTH(FevDom1+24)=2),FevDom1+24,""),IF(AND(YEAR(FevDom1+31)=AnoCalendário,MONTH(FevDom1+31)=2),FevDom1+31,""))</f>
        <v>45713</v>
      </c>
      <c r="M12" s="32">
        <f>IF(DAY(FevDom1)=1,IF(AND(YEAR(FevDom1+25)=AnoCalendário,MONTH(FevDom1+25)=2),FevDom1+25,""),IF(AND(YEAR(FevDom1+32)=AnoCalendário,MONTH(FevDom1+32)=2),FevDom1+32,""))</f>
        <v>45714</v>
      </c>
      <c r="N12" s="32">
        <f>IF(DAY(FevDom1)=1,IF(AND(YEAR(FevDom1+26)=AnoCalendário,MONTH(FevDom1+26)=2),FevDom1+26,""),IF(AND(YEAR(FevDom1+33)=AnoCalendário,MONTH(FevDom1+33)=2),FevDom1+33,""))</f>
        <v>45715</v>
      </c>
      <c r="O12" s="32">
        <f>IF(DAY(FevDom1)=1,IF(AND(YEAR(FevDom1+27)=AnoCalendário,MONTH(FevDom1+27)=2),FevDom1+27,""),IF(AND(YEAR(FevDom1+34)=AnoCalendário,MONTH(FevDom1+34)=2),FevDom1+34,""))</f>
        <v>45716</v>
      </c>
      <c r="P12" s="32" t="str">
        <f>IF(DAY(FevDom1)=1,IF(AND(YEAR(FevDom1+28)=AnoCalendário,MONTH(FevDom1+28)=2),FevDom1+28,""),IF(AND(YEAR(FevDom1+35)=AnoCalendário,MONTH(FevDom1+35)=2),FevDom1+35,""))</f>
        <v/>
      </c>
      <c r="Q12" s="28"/>
      <c r="R12" s="32">
        <f>IF(DAY(MarDom1)=1,IF(AND(YEAR(MarDom1+22)=AnoCalendário,MONTH(MarDom1+22)=3),MarDom1+22,""),IF(AND(YEAR(MarDom1+29)=AnoCalendário,MONTH(MarDom1+29)=3),MarDom1+29,""))</f>
        <v>45739</v>
      </c>
      <c r="S12" s="32">
        <f>IF(DAY(MarDom1)=1,IF(AND(YEAR(MarDom1+23)=AnoCalendário,MONTH(MarDom1+23)=3),MarDom1+23,""),IF(AND(YEAR(MarDom1+30)=AnoCalendário,MONTH(MarDom1+30)=3),MarDom1+30,""))</f>
        <v>45740</v>
      </c>
      <c r="T12" s="32">
        <f>IF(DAY(MarDom1)=1,IF(AND(YEAR(MarDom1+24)=AnoCalendário,MONTH(MarDom1+24)=3),MarDom1+24,""),IF(AND(YEAR(MarDom1+31)=AnoCalendário,MONTH(MarDom1+31)=3),MarDom1+31,""))</f>
        <v>45741</v>
      </c>
      <c r="U12" s="32">
        <f>IF(DAY(MarDom1)=1,IF(AND(YEAR(MarDom1+25)=AnoCalendário,MONTH(MarDom1+25)=3),MarDom1+25,""),IF(AND(YEAR(MarDom1+32)=AnoCalendário,MONTH(MarDom1+32)=3),MarDom1+32,""))</f>
        <v>45742</v>
      </c>
      <c r="V12" s="32">
        <f>IF(DAY(MarDom1)=1,IF(AND(YEAR(MarDom1+26)=AnoCalendário,MONTH(MarDom1+26)=3),MarDom1+26,""),IF(AND(YEAR(MarDom1+33)=AnoCalendário,MONTH(MarDom1+33)=3),MarDom1+33,""))</f>
        <v>45743</v>
      </c>
      <c r="W12" s="32">
        <f>IF(DAY(MarDom1)=1,IF(AND(YEAR(MarDom1+27)=AnoCalendário,MONTH(MarDom1+27)=3),MarDom1+27,""),IF(AND(YEAR(MarDom1+34)=AnoCalendário,MONTH(MarDom1+34)=3),MarDom1+34,""))</f>
        <v>45744</v>
      </c>
      <c r="X12" s="32">
        <f>IF(DAY(MarDom1)=1,IF(AND(YEAR(MarDom1+28)=AnoCalendário,MONTH(MarDom1+28)=3),MarDom1+28,""),IF(AND(YEAR(MarDom1+35)=AnoCalendário,MONTH(MarDom1+35)=3),MarDom1+35,""))</f>
        <v>45745</v>
      </c>
    </row>
    <row r="13" spans="1:29" ht="36" customHeight="1" x14ac:dyDescent="0.25">
      <c r="B13" s="32" t="str">
        <f>IF(DAY(JanDom1)=1,IF(AND(YEAR(JanDom1+29)=AnoCalendário,MONTH(JanDom1+29)=1),JanDom1+29,""),IF(AND(YEAR(JanDom1+36)=AnoCalendário,MONTH(JanDom1+36)=1),JanDom1+36,""))</f>
        <v/>
      </c>
      <c r="C13" s="32" t="str">
        <f>IF(DAY(JanDom1)=1,IF(AND(YEAR(JanDom1+30)=AnoCalendário,MONTH(JanDom1+30)=1),JanDom1+30,""),IF(AND(YEAR(JanDom1+37)=AnoCalendário,MONTH(JanDom1+37)=1),JanDom1+37,""))</f>
        <v/>
      </c>
      <c r="D13" s="32" t="str">
        <f>IF(DAY(JanDom1)=1,IF(AND(YEAR(JanDom1+31)=AnoCalendário,MONTH(JanDom1+31)=1),JanDom1+31,""),IF(AND(YEAR(JanDom1+38)=AnoCalendário,MONTH(JanDom1+38)=1),JanDom1+38,""))</f>
        <v/>
      </c>
      <c r="E13" s="32" t="str">
        <f>IF(DAY(JanDom1)=1,IF(AND(YEAR(JanDom1+32)=AnoCalendário,MONTH(JanDom1+32)=1),JanDom1+32,""),IF(AND(YEAR(JanDom1+39)=AnoCalendário,MONTH(JanDom1+39)=1),JanDom1+39,""))</f>
        <v/>
      </c>
      <c r="F13" s="32" t="str">
        <f>IF(DAY(JanDom1)=1,IF(AND(YEAR(JanDom1+33)=AnoCalendário,MONTH(JanDom1+33)=1),JanDom1+33,""),IF(AND(YEAR(JanDom1+40)=AnoCalendário,MONTH(JanDom1+40)=1),JanDom1+40,""))</f>
        <v/>
      </c>
      <c r="G13" s="32" t="str">
        <f>IF(DAY(JanDom1)=1,IF(AND(YEAR(JanDom1+34)=AnoCalendário,MONTH(JanDom1+34)=1),JanDom1+34,""),IF(AND(YEAR(JanDom1+41)=AnoCalendário,MONTH(JanDom1+41)=1),JanDom1+41,""))</f>
        <v/>
      </c>
      <c r="H13" s="32" t="str">
        <f>IF(DAY(JanDom1)=1,IF(AND(YEAR(JanDom1+35)=AnoCalendário,MONTH(JanDom1+35)=1),JanDom1+35,""),IF(AND(YEAR(JanDom1+42)=AnoCalendário,MONTH(JanDom1+42)=1),JanDom1+42,""))</f>
        <v/>
      </c>
      <c r="I13" s="28"/>
      <c r="J13" s="32" t="str">
        <f>IF(DAY(FevDom1)=1,IF(AND(YEAR(FevDom1+29)=AnoCalendário,MONTH(FevDom1+29)=2),FevDom1+29,""),IF(AND(YEAR(FevDom1+36)=AnoCalendário,MONTH(FevDom1+36)=2),FevDom1+36,""))</f>
        <v/>
      </c>
      <c r="K13" s="32" t="str">
        <f>IF(DAY(FevDom1)=1,IF(AND(YEAR(FevDom1+30)=AnoCalendário,MONTH(FevDom1+30)=2),FevDom1+30,""),IF(AND(YEAR(FevDom1+37)=AnoCalendário,MONTH(FevDom1+37)=2),FevDom1+37,""))</f>
        <v/>
      </c>
      <c r="L13" s="32" t="str">
        <f>IF(DAY(FevDom1)=1,IF(AND(YEAR(FevDom1+31)=AnoCalendário,MONTH(FevDom1+31)=2),FevDom1+31,""),IF(AND(YEAR(FevDom1+38)=AnoCalendário,MONTH(FevDom1+38)=2),FevDom1+38,""))</f>
        <v/>
      </c>
      <c r="M13" s="32" t="str">
        <f>IF(DAY(FevDom1)=1,IF(AND(YEAR(FevDom1+32)=AnoCalendário,MONTH(FevDom1+32)=2),FevDom1+32,""),IF(AND(YEAR(FevDom1+39)=AnoCalendário,MONTH(FevDom1+39)=2),FevDom1+39,""))</f>
        <v/>
      </c>
      <c r="N13" s="32" t="str">
        <f>IF(DAY(FevDom1)=1,IF(AND(YEAR(FevDom1+33)=AnoCalendário,MONTH(FevDom1+33)=2),FevDom1+33,""),IF(AND(YEAR(FevDom1+40)=AnoCalendário,MONTH(FevDom1+40)=2),FevDom1+40,""))</f>
        <v/>
      </c>
      <c r="O13" s="32" t="str">
        <f>IF(DAY(FevDom1)=1,IF(AND(YEAR(FevDom1+34)=AnoCalendário,MONTH(FevDom1+34)=2),FevDom1+34,""),IF(AND(YEAR(FevDom1+41)=AnoCalendário,MONTH(FevDom1+41)=2),FevDom1+41,""))</f>
        <v/>
      </c>
      <c r="P13" s="32" t="str">
        <f>IF(DAY(FevDom1)=1,IF(AND(YEAR(FevDom1+35)=AnoCalendário,MONTH(FevDom1+35)=2),FevDom1+35,""),IF(AND(YEAR(FevDom1+42)=AnoCalendário,MONTH(FevDom1+42)=2),FevDom1+42,""))</f>
        <v/>
      </c>
      <c r="Q13" s="28"/>
      <c r="R13" s="32">
        <f>IF(DAY(MarDom1)=1,IF(AND(YEAR(MarDom1+29)=AnoCalendário,MONTH(MarDom1+29)=3),MarDom1+29,""),IF(AND(YEAR(MarDom1+36)=AnoCalendário,MONTH(MarDom1+36)=3),MarDom1+36,""))</f>
        <v>45746</v>
      </c>
      <c r="S13" s="32">
        <f>IF(DAY(MarDom1)=1,IF(AND(YEAR(MarDom1+30)=AnoCalendário,MONTH(MarDom1+30)=3),MarDom1+30,""),IF(AND(YEAR(MarDom1+37)=AnoCalendário,MONTH(MarDom1+37)=3),MarDom1+37,""))</f>
        <v>45747</v>
      </c>
      <c r="T13" s="32" t="str">
        <f>IF(DAY(MarDom1)=1,IF(AND(YEAR(MarDom1+31)=AnoCalendário,MONTH(MarDom1+31)=3),MarDom1+31,""),IF(AND(YEAR(MarDom1+38)=AnoCalendário,MONTH(MarDom1+38)=3),MarDom1+38,""))</f>
        <v/>
      </c>
      <c r="U13" s="32" t="str">
        <f>IF(DAY(MarDom1)=1,IF(AND(YEAR(MarDom1+32)=AnoCalendário,MONTH(MarDom1+32)=3),MarDom1+32,""),IF(AND(YEAR(MarDom1+39)=AnoCalendário,MONTH(MarDom1+39)=3),MarDom1+39,""))</f>
        <v/>
      </c>
      <c r="V13" s="32" t="str">
        <f>IF(DAY(MarDom1)=1,IF(AND(YEAR(MarDom1+33)=AnoCalendário,MONTH(MarDom1+33)=3),MarDom1+33,""),IF(AND(YEAR(MarDom1+40)=AnoCalendário,MONTH(MarDom1+40)=3),MarDom1+40,""))</f>
        <v/>
      </c>
      <c r="W13" s="32" t="str">
        <f>IF(DAY(MarDom1)=1,IF(AND(YEAR(MarDom1+34)=AnoCalendário,MONTH(MarDom1+34)=3),MarDom1+34,""),IF(AND(YEAR(MarDom1+41)=AnoCalendário,MONTH(MarDom1+41)=3),MarDom1+41,""))</f>
        <v/>
      </c>
      <c r="X13" s="32" t="str">
        <f>IF(DAY(MarDom1)=1,IF(AND(YEAR(MarDom1+35)=AnoCalendário,MONTH(MarDom1+35)=3),MarDom1+35,""),IF(AND(YEAR(MarDom1+42)=AnoCalendário,MONTH(MarDom1+42)=3),MarDom1+42,""))</f>
        <v/>
      </c>
    </row>
    <row r="14" spans="1:29" ht="20.100000000000001" customHeight="1" x14ac:dyDescent="0.25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</row>
    <row r="15" spans="1:29" s="20" customFormat="1" ht="42" customHeight="1" x14ac:dyDescent="0.25">
      <c r="A15" s="19"/>
      <c r="B15" s="43" t="s">
        <v>3</v>
      </c>
      <c r="C15" s="43"/>
      <c r="D15" s="43"/>
      <c r="E15" s="43"/>
      <c r="F15" s="43"/>
      <c r="G15" s="43"/>
      <c r="H15" s="43"/>
      <c r="J15" s="43" t="s">
        <v>13</v>
      </c>
      <c r="K15" s="43"/>
      <c r="L15" s="43"/>
      <c r="M15" s="43"/>
      <c r="N15" s="43"/>
      <c r="O15" s="43"/>
      <c r="P15" s="43"/>
      <c r="R15" s="43" t="s">
        <v>17</v>
      </c>
      <c r="S15" s="43"/>
      <c r="T15" s="43"/>
      <c r="U15" s="43"/>
      <c r="V15" s="43"/>
      <c r="W15" s="43"/>
      <c r="X15" s="43"/>
    </row>
    <row r="16" spans="1:29" s="23" customFormat="1" ht="26.25" customHeight="1" x14ac:dyDescent="0.25">
      <c r="A16" s="22"/>
      <c r="B16" s="23" t="s">
        <v>2</v>
      </c>
      <c r="C16" s="23" t="s">
        <v>6</v>
      </c>
      <c r="D16" s="23" t="s">
        <v>7</v>
      </c>
      <c r="E16" s="23" t="s">
        <v>8</v>
      </c>
      <c r="F16" s="23" t="s">
        <v>9</v>
      </c>
      <c r="G16" s="23" t="s">
        <v>10</v>
      </c>
      <c r="H16" s="23" t="s">
        <v>11</v>
      </c>
      <c r="J16" s="23" t="s">
        <v>2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R16" s="23" t="s">
        <v>2</v>
      </c>
      <c r="S16" s="23" t="s">
        <v>6</v>
      </c>
      <c r="T16" s="23" t="s">
        <v>7</v>
      </c>
      <c r="U16" s="23" t="s">
        <v>8</v>
      </c>
      <c r="V16" s="23" t="s">
        <v>9</v>
      </c>
      <c r="W16" s="23" t="s">
        <v>10</v>
      </c>
      <c r="X16" s="23" t="s">
        <v>11</v>
      </c>
    </row>
    <row r="17" spans="1:24" ht="36" customHeight="1" x14ac:dyDescent="0.25">
      <c r="B17" s="33" t="str">
        <f>IF(DAY(AbrDom1)=1,"",IF(AND(YEAR(AbrDom1+1)=AnoCalendário,MONTH(AbrDom1+1)=4),AbrDom1+1,""))</f>
        <v/>
      </c>
      <c r="C17" s="32" t="str">
        <f>IF(DAY(AbrDom1)=1,"",IF(AND(YEAR(AbrDom1+2)=AnoCalendário,MONTH(AbrDom1+2)=4),AbrDom1+2,""))</f>
        <v/>
      </c>
      <c r="D17" s="32">
        <f>IF(DAY(AbrDom1)=1,"",IF(AND(YEAR(AbrDom1+3)=AnoCalendário,MONTH(AbrDom1+3)=4),AbrDom1+3,""))</f>
        <v>45748</v>
      </c>
      <c r="E17" s="32">
        <f>IF(DAY(AbrDom1)=1,"",IF(AND(YEAR(AbrDom1+4)=AnoCalendário,MONTH(AbrDom1+4)=4),AbrDom1+4,""))</f>
        <v>45749</v>
      </c>
      <c r="F17" s="32">
        <f>IF(DAY(AbrDom1)=1,"",IF(AND(YEAR(AbrDom1+5)=AnoCalendário,MONTH(AbrDom1+5)=4),AbrDom1+5,""))</f>
        <v>45750</v>
      </c>
      <c r="G17" s="32">
        <f>IF(DAY(AbrDom1)=1,"",IF(AND(YEAR(AbrDom1+6)=AnoCalendário,MONTH(AbrDom1+6)=4),AbrDom1+6,""))</f>
        <v>45751</v>
      </c>
      <c r="H17" s="34">
        <f>IF(DAY(AbrDom1)=1,IF(AND(YEAR(AbrDom1)=AnoCalendário,MONTH(AbrDom1)=4),AbrDom1,""),IF(AND(YEAR(AbrDom1+7)=AnoCalendário,MONTH(AbrDom1+7)=4),AbrDom1+7,""))</f>
        <v>45752</v>
      </c>
      <c r="I17" s="28"/>
      <c r="J17" s="33" t="str">
        <f>IF(DAY(MaiDom1)=1,"",IF(AND(YEAR(MaiDom1+1)=AnoCalendário,MONTH(MaiDom1+1)=5),MaiDom1+1,""))</f>
        <v/>
      </c>
      <c r="K17" s="32" t="str">
        <f>IF(DAY(MaiDom1)=1,"",IF(AND(YEAR(MaiDom1+2)=AnoCalendário,MONTH(MaiDom1+2)=5),MaiDom1+2,""))</f>
        <v/>
      </c>
      <c r="L17" s="32" t="str">
        <f>IF(DAY(MaiDom1)=1,"",IF(AND(YEAR(MaiDom1+3)=AnoCalendário,MONTH(MaiDom1+3)=5),MaiDom1+3,""))</f>
        <v/>
      </c>
      <c r="M17" s="32" t="str">
        <f>IF(DAY(MaiDom1)=1,"",IF(AND(YEAR(MaiDom1+4)=AnoCalendário,MONTH(MaiDom1+4)=5),MaiDom1+4,""))</f>
        <v/>
      </c>
      <c r="N17" s="32">
        <f>IF(DAY(MaiDom1)=1,"",IF(AND(YEAR(MaiDom1+5)=AnoCalendário,MONTH(MaiDom1+5)=5),MaiDom1+5,""))</f>
        <v>45778</v>
      </c>
      <c r="O17" s="32">
        <f>IF(DAY(MaiDom1)=1,"",IF(AND(YEAR(MaiDom1+6)=AnoCalendário,MONTH(MaiDom1+6)=5),MaiDom1+6,""))</f>
        <v>45779</v>
      </c>
      <c r="P17" s="34">
        <f>IF(DAY(MaiDom1)=1,IF(AND(YEAR(MaiDom1)=AnoCalendário,MONTH(MaiDom1)=5),MaiDom1,""),IF(AND(YEAR(MaiDom1+7)=AnoCalendário,MONTH(MaiDom1+7)=5),MaiDom1+7,""))</f>
        <v>45780</v>
      </c>
      <c r="Q17" s="28"/>
      <c r="R17" s="33">
        <f>IF(DAY(JunDom1)=1,"",IF(AND(YEAR(JunDom1+1)=AnoCalendário,MONTH(JunDom1+1)=6),JunDom1+1,""))</f>
        <v>45809</v>
      </c>
      <c r="S17" s="32">
        <f>IF(DAY(JunDom1)=1,"",IF(AND(YEAR(JunDom1+2)=AnoCalendário,MONTH(JunDom1+2)=6),JunDom1+2,""))</f>
        <v>45810</v>
      </c>
      <c r="T17" s="32">
        <f>IF(DAY(JunDom1)=1,"",IF(AND(YEAR(JunDom1+3)=AnoCalendário,MONTH(JunDom1+3)=6),JunDom1+3,""))</f>
        <v>45811</v>
      </c>
      <c r="U17" s="32">
        <f>IF(DAY(JunDom1)=1,"",IF(AND(YEAR(JunDom1+4)=AnoCalendário,MONTH(JunDom1+4)=6),JunDom1+4,""))</f>
        <v>45812</v>
      </c>
      <c r="V17" s="32">
        <f>IF(DAY(JunDom1)=1,"",IF(AND(YEAR(JunDom1+5)=AnoCalendário,MONTH(JunDom1+5)=6),JunDom1+5,""))</f>
        <v>45813</v>
      </c>
      <c r="W17" s="32">
        <f>IF(DAY(JunDom1)=1,"",IF(AND(YEAR(JunDom1+6)=AnoCalendário,MONTH(JunDom1+6)=6),JunDom1+6,""))</f>
        <v>45814</v>
      </c>
      <c r="X17" s="34">
        <f>IF(DAY(JunDom1)=1,IF(AND(YEAR(JunDom1)=AnoCalendário,MONTH(JunDom1)=6),JunDom1,""),IF(AND(YEAR(JunDom1+7)=AnoCalendário,MONTH(JunDom1+7)=6),JunDom1+7,""))</f>
        <v>45815</v>
      </c>
    </row>
    <row r="18" spans="1:24" ht="36" customHeight="1" x14ac:dyDescent="0.25">
      <c r="B18" s="33">
        <f>IF(DAY(AbrDom1)=1,IF(AND(YEAR(AbrDom1+1)=AnoCalendário,MONTH(AbrDom1+1)=4),AbrDom1+1,""),IF(AND(YEAR(AbrDom1+8)=AnoCalendário,MONTH(AbrDom1+8)=4),AbrDom1+8,""))</f>
        <v>45753</v>
      </c>
      <c r="C18" s="32">
        <f>IF(DAY(AbrDom1)=1,IF(AND(YEAR(AbrDom1+2)=AnoCalendário,MONTH(AbrDom1+2)=4),AbrDom1+2,""),IF(AND(YEAR(AbrDom1+9)=AnoCalendário,MONTH(AbrDom1+9)=4),AbrDom1+9,""))</f>
        <v>45754</v>
      </c>
      <c r="D18" s="32">
        <f>IF(DAY(AbrDom1)=1,IF(AND(YEAR(AbrDom1+3)=AnoCalendário,MONTH(AbrDom1+3)=4),AbrDom1+3,""),IF(AND(YEAR(AbrDom1+10)=AnoCalendário,MONTH(AbrDom1+10)=4),AbrDom1+10,""))</f>
        <v>45755</v>
      </c>
      <c r="E18" s="32">
        <f>IF(DAY(AbrDom1)=1,IF(AND(YEAR(AbrDom1+4)=AnoCalendário,MONTH(AbrDom1+4)=4),AbrDom1+4,""),IF(AND(YEAR(AbrDom1+11)=AnoCalendário,MONTH(AbrDom1+11)=4),AbrDom1+11,""))</f>
        <v>45756</v>
      </c>
      <c r="F18" s="32">
        <f>IF(DAY(AbrDom1)=1,IF(AND(YEAR(AbrDom1+5)=AnoCalendário,MONTH(AbrDom1+5)=4),AbrDom1+5,""),IF(AND(YEAR(AbrDom1+12)=AnoCalendário,MONTH(AbrDom1+12)=4),AbrDom1+12,""))</f>
        <v>45757</v>
      </c>
      <c r="G18" s="32">
        <f>IF(DAY(AbrDom1)=1,IF(AND(YEAR(AbrDom1+6)=AnoCalendário,MONTH(AbrDom1+6)=4),AbrDom1+6,""),IF(AND(YEAR(AbrDom1+13)=AnoCalendário,MONTH(AbrDom1+13)=4),AbrDom1+13,""))</f>
        <v>45758</v>
      </c>
      <c r="H18" s="34">
        <f>IF(DAY(AbrDom1)=1,IF(AND(YEAR(AbrDom1+7)=AnoCalendário,MONTH(AbrDom1+7)=4),AbrDom1+7,""),IF(AND(YEAR(AbrDom1+14)=AnoCalendário,MONTH(AbrDom1+14)=4),AbrDom1+14,""))</f>
        <v>45759</v>
      </c>
      <c r="I18" s="28"/>
      <c r="J18" s="33">
        <f>IF(DAY(MaiDom1)=1,IF(AND(YEAR(MaiDom1+1)=AnoCalendário,MONTH(MaiDom1+1)=5),MaiDom1+1,""),IF(AND(YEAR(MaiDom1+8)=AnoCalendário,MONTH(MaiDom1+8)=5),MaiDom1+8,""))</f>
        <v>45781</v>
      </c>
      <c r="K18" s="32">
        <f>IF(DAY(MaiDom1)=1,IF(AND(YEAR(MaiDom1+2)=AnoCalendário,MONTH(MaiDom1+2)=5),MaiDom1+2,""),IF(AND(YEAR(MaiDom1+9)=AnoCalendário,MONTH(MaiDom1+9)=5),MaiDom1+9,""))</f>
        <v>45782</v>
      </c>
      <c r="L18" s="32">
        <f>IF(DAY(MaiDom1)=1,IF(AND(YEAR(MaiDom1+3)=AnoCalendário,MONTH(MaiDom1+3)=5),MaiDom1+3,""),IF(AND(YEAR(MaiDom1+10)=AnoCalendário,MONTH(MaiDom1+10)=5),MaiDom1+10,""))</f>
        <v>45783</v>
      </c>
      <c r="M18" s="32">
        <f>IF(DAY(MaiDom1)=1,IF(AND(YEAR(MaiDom1+4)=AnoCalendário,MONTH(MaiDom1+4)=5),MaiDom1+4,""),IF(AND(YEAR(MaiDom1+11)=AnoCalendário,MONTH(MaiDom1+11)=5),MaiDom1+11,""))</f>
        <v>45784</v>
      </c>
      <c r="N18" s="32">
        <f>IF(DAY(MaiDom1)=1,IF(AND(YEAR(MaiDom1+5)=AnoCalendário,MONTH(MaiDom1+5)=5),MaiDom1+5,""),IF(AND(YEAR(MaiDom1+12)=AnoCalendário,MONTH(MaiDom1+12)=5),MaiDom1+12,""))</f>
        <v>45785</v>
      </c>
      <c r="O18" s="32">
        <f>IF(DAY(MaiDom1)=1,IF(AND(YEAR(MaiDom1+6)=AnoCalendário,MONTH(MaiDom1+6)=5),MaiDom1+6,""),IF(AND(YEAR(MaiDom1+13)=AnoCalendário,MONTH(MaiDom1+13)=5),MaiDom1+13,""))</f>
        <v>45786</v>
      </c>
      <c r="P18" s="34">
        <f>IF(DAY(MaiDom1)=1,IF(AND(YEAR(MaiDom1+7)=AnoCalendário,MONTH(MaiDom1+7)=5),MaiDom1+7,""),IF(AND(YEAR(MaiDom1+14)=AnoCalendário,MONTH(MaiDom1+14)=5),MaiDom1+14,""))</f>
        <v>45787</v>
      </c>
      <c r="Q18" s="28"/>
      <c r="R18" s="33">
        <f>IF(DAY(JunDom1)=1,IF(AND(YEAR(JunDom1+1)=AnoCalendário,MONTH(JunDom1+1)=6),JunDom1+1,""),IF(AND(YEAR(JunDom1+8)=AnoCalendário,MONTH(JunDom1+8)=6),JunDom1+8,""))</f>
        <v>45816</v>
      </c>
      <c r="S18" s="32">
        <f>IF(DAY(JunDom1)=1,IF(AND(YEAR(JunDom1+2)=AnoCalendário,MONTH(JunDom1+2)=6),JunDom1+2,""),IF(AND(YEAR(JunDom1+9)=AnoCalendário,MONTH(JunDom1+9)=6),JunDom1+9,""))</f>
        <v>45817</v>
      </c>
      <c r="T18" s="32">
        <f>IF(DAY(JunDom1)=1,IF(AND(YEAR(JunDom1+3)=AnoCalendário,MONTH(JunDom1+3)=6),JunDom1+3,""),IF(AND(YEAR(JunDom1+10)=AnoCalendário,MONTH(JunDom1+10)=6),JunDom1+10,""))</f>
        <v>45818</v>
      </c>
      <c r="U18" s="32">
        <f>IF(DAY(JunDom1)=1,IF(AND(YEAR(JunDom1+4)=AnoCalendário,MONTH(JunDom1+4)=6),JunDom1+4,""),IF(AND(YEAR(JunDom1+11)=AnoCalendário,MONTH(JunDom1+11)=6),JunDom1+11,""))</f>
        <v>45819</v>
      </c>
      <c r="V18" s="32">
        <f>IF(DAY(JunDom1)=1,IF(AND(YEAR(JunDom1+5)=AnoCalendário,MONTH(JunDom1+5)=6),JunDom1+5,""),IF(AND(YEAR(JunDom1+12)=AnoCalendário,MONTH(JunDom1+12)=6),JunDom1+12,""))</f>
        <v>45820</v>
      </c>
      <c r="W18" s="32">
        <f>IF(DAY(JunDom1)=1,IF(AND(YEAR(JunDom1+6)=AnoCalendário,MONTH(JunDom1+6)=6),JunDom1+6,""),IF(AND(YEAR(JunDom1+13)=AnoCalendário,MONTH(JunDom1+13)=6),JunDom1+13,""))</f>
        <v>45821</v>
      </c>
      <c r="X18" s="34">
        <f>IF(DAY(JunDom1)=1,IF(AND(YEAR(JunDom1+7)=AnoCalendário,MONTH(JunDom1+7)=6),JunDom1+7,""),IF(AND(YEAR(JunDom1+14)=AnoCalendário,MONTH(JunDom1+14)=6),JunDom1+14,""))</f>
        <v>45822</v>
      </c>
    </row>
    <row r="19" spans="1:24" ht="36" customHeight="1" x14ac:dyDescent="0.25">
      <c r="B19" s="33">
        <f>IF(DAY(AbrDom1)=1,IF(AND(YEAR(AbrDom1+8)=AnoCalendário,MONTH(AbrDom1+8)=4),AbrDom1+8,""),IF(AND(YEAR(AbrDom1+15)=AnoCalendário,MONTH(AbrDom1+15)=4),AbrDom1+15,""))</f>
        <v>45760</v>
      </c>
      <c r="C19" s="32">
        <f>IF(DAY(AbrDom1)=1,IF(AND(YEAR(AbrDom1+9)=AnoCalendário,MONTH(AbrDom1+9)=4),AbrDom1+9,""),IF(AND(YEAR(AbrDom1+16)=AnoCalendário,MONTH(AbrDom1+16)=4),AbrDom1+16,""))</f>
        <v>45761</v>
      </c>
      <c r="D19" s="32">
        <f>IF(DAY(AbrDom1)=1,IF(AND(YEAR(AbrDom1+10)=AnoCalendário,MONTH(AbrDom1+10)=4),AbrDom1+10,""),IF(AND(YEAR(AbrDom1+17)=AnoCalendário,MONTH(AbrDom1+17)=4),AbrDom1+17,""))</f>
        <v>45762</v>
      </c>
      <c r="E19" s="32">
        <f>IF(DAY(AbrDom1)=1,IF(AND(YEAR(AbrDom1+11)=AnoCalendário,MONTH(AbrDom1+11)=4),AbrDom1+11,""),IF(AND(YEAR(AbrDom1+18)=AnoCalendário,MONTH(AbrDom1+18)=4),AbrDom1+18,""))</f>
        <v>45763</v>
      </c>
      <c r="F19" s="32">
        <f>IF(DAY(AbrDom1)=1,IF(AND(YEAR(AbrDom1+12)=AnoCalendário,MONTH(AbrDom1+12)=4),AbrDom1+12,""),IF(AND(YEAR(AbrDom1+19)=AnoCalendário,MONTH(AbrDom1+19)=4),AbrDom1+19,""))</f>
        <v>45764</v>
      </c>
      <c r="G19" s="32">
        <f>IF(DAY(AbrDom1)=1,IF(AND(YEAR(AbrDom1+13)=AnoCalendário,MONTH(AbrDom1+13)=4),AbrDom1+13,""),IF(AND(YEAR(AbrDom1+20)=AnoCalendário,MONTH(AbrDom1+20)=4),AbrDom1+20,""))</f>
        <v>45765</v>
      </c>
      <c r="H19" s="34">
        <f>IF(DAY(AbrDom1)=1,IF(AND(YEAR(AbrDom1+14)=AnoCalendário,MONTH(AbrDom1+14)=4),AbrDom1+14,""),IF(AND(YEAR(AbrDom1+21)=AnoCalendário,MONTH(AbrDom1+21)=4),AbrDom1+21,""))</f>
        <v>45766</v>
      </c>
      <c r="I19" s="28"/>
      <c r="J19" s="33">
        <f>IF(DAY(MaiDom1)=1,IF(AND(YEAR(MaiDom1+8)=AnoCalendário,MONTH(MaiDom1+8)=5),MaiDom1+8,""),IF(AND(YEAR(MaiDom1+15)=AnoCalendário,MONTH(MaiDom1+15)=5),MaiDom1+15,""))</f>
        <v>45788</v>
      </c>
      <c r="K19" s="32">
        <f>IF(DAY(MaiDom1)=1,IF(AND(YEAR(MaiDom1+9)=AnoCalendário,MONTH(MaiDom1+9)=5),MaiDom1+9,""),IF(AND(YEAR(MaiDom1+16)=AnoCalendário,MONTH(MaiDom1+16)=5),MaiDom1+16,""))</f>
        <v>45789</v>
      </c>
      <c r="L19" s="32">
        <f>IF(DAY(MaiDom1)=1,IF(AND(YEAR(MaiDom1+10)=AnoCalendário,MONTH(MaiDom1+10)=5),MaiDom1+10,""),IF(AND(YEAR(MaiDom1+17)=AnoCalendário,MONTH(MaiDom1+17)=5),MaiDom1+17,""))</f>
        <v>45790</v>
      </c>
      <c r="M19" s="32">
        <f>IF(DAY(MaiDom1)=1,IF(AND(YEAR(MaiDom1+11)=AnoCalendário,MONTH(MaiDom1+11)=5),MaiDom1+11,""),IF(AND(YEAR(MaiDom1+18)=AnoCalendário,MONTH(MaiDom1+18)=5),MaiDom1+18,""))</f>
        <v>45791</v>
      </c>
      <c r="N19" s="32">
        <f>IF(DAY(MaiDom1)=1,IF(AND(YEAR(MaiDom1+12)=AnoCalendário,MONTH(MaiDom1+12)=5),MaiDom1+12,""),IF(AND(YEAR(MaiDom1+19)=AnoCalendário,MONTH(MaiDom1+19)=5),MaiDom1+19,""))</f>
        <v>45792</v>
      </c>
      <c r="O19" s="32">
        <f>IF(DAY(MaiDom1)=1,IF(AND(YEAR(MaiDom1+13)=AnoCalendário,MONTH(MaiDom1+13)=5),MaiDom1+13,""),IF(AND(YEAR(MaiDom1+20)=AnoCalendário,MONTH(MaiDom1+20)=5),MaiDom1+20,""))</f>
        <v>45793</v>
      </c>
      <c r="P19" s="34">
        <f>IF(DAY(MaiDom1)=1,IF(AND(YEAR(MaiDom1+14)=AnoCalendário,MONTH(MaiDom1+14)=5),MaiDom1+14,""),IF(AND(YEAR(MaiDom1+21)=AnoCalendário,MONTH(MaiDom1+21)=5),MaiDom1+21,""))</f>
        <v>45794</v>
      </c>
      <c r="Q19" s="28"/>
      <c r="R19" s="33">
        <f>IF(DAY(JunDom1)=1,IF(AND(YEAR(JunDom1+8)=AnoCalendário,MONTH(JunDom1+8)=6),JunDom1+8,""),IF(AND(YEAR(JunDom1+15)=AnoCalendário,MONTH(JunDom1+15)=6),JunDom1+15,""))</f>
        <v>45823</v>
      </c>
      <c r="S19" s="32">
        <f>IF(DAY(JunDom1)=1,IF(AND(YEAR(JunDom1+9)=AnoCalendário,MONTH(JunDom1+9)=6),JunDom1+9,""),IF(AND(YEAR(JunDom1+16)=AnoCalendário,MONTH(JunDom1+16)=6),JunDom1+16,""))</f>
        <v>45824</v>
      </c>
      <c r="T19" s="32">
        <f>IF(DAY(JunDom1)=1,IF(AND(YEAR(JunDom1+10)=AnoCalendário,MONTH(JunDom1+10)=6),JunDom1+10,""),IF(AND(YEAR(JunDom1+17)=AnoCalendário,MONTH(JunDom1+17)=6),JunDom1+17,""))</f>
        <v>45825</v>
      </c>
      <c r="U19" s="32">
        <f>IF(DAY(JunDom1)=1,IF(AND(YEAR(JunDom1+11)=AnoCalendário,MONTH(JunDom1+11)=6),JunDom1+11,""),IF(AND(YEAR(JunDom1+18)=AnoCalendário,MONTH(JunDom1+18)=6),JunDom1+18,""))</f>
        <v>45826</v>
      </c>
      <c r="V19" s="32">
        <f>IF(DAY(JunDom1)=1,IF(AND(YEAR(JunDom1+12)=AnoCalendário,MONTH(JunDom1+12)=6),JunDom1+12,""),IF(AND(YEAR(JunDom1+19)=AnoCalendário,MONTH(JunDom1+19)=6),JunDom1+19,""))</f>
        <v>45827</v>
      </c>
      <c r="W19" s="32">
        <f>IF(DAY(JunDom1)=1,IF(AND(YEAR(JunDom1+13)=AnoCalendário,MONTH(JunDom1+13)=6),JunDom1+13,""),IF(AND(YEAR(JunDom1+20)=AnoCalendário,MONTH(JunDom1+20)=6),JunDom1+20,""))</f>
        <v>45828</v>
      </c>
      <c r="X19" s="34">
        <f>IF(DAY(JunDom1)=1,IF(AND(YEAR(JunDom1+14)=AnoCalendário,MONTH(JunDom1+14)=6),JunDom1+14,""),IF(AND(YEAR(JunDom1+21)=AnoCalendário,MONTH(JunDom1+21)=6),JunDom1+21,""))</f>
        <v>45829</v>
      </c>
    </row>
    <row r="20" spans="1:24" ht="36" customHeight="1" x14ac:dyDescent="0.25">
      <c r="B20" s="33">
        <f>IF(DAY(AbrDom1)=1,IF(AND(YEAR(AbrDom1+15)=AnoCalendário,MONTH(AbrDom1+15)=4),AbrDom1+15,""),IF(AND(YEAR(AbrDom1+22)=AnoCalendário,MONTH(AbrDom1+22)=4),AbrDom1+22,""))</f>
        <v>45767</v>
      </c>
      <c r="C20" s="32">
        <f>IF(DAY(AbrDom1)=1,IF(AND(YEAR(AbrDom1+16)=AnoCalendário,MONTH(AbrDom1+16)=4),AbrDom1+16,""),IF(AND(YEAR(AbrDom1+23)=AnoCalendário,MONTH(AbrDom1+23)=4),AbrDom1+23,""))</f>
        <v>45768</v>
      </c>
      <c r="D20" s="32">
        <f>IF(DAY(AbrDom1)=1,IF(AND(YEAR(AbrDom1+17)=AnoCalendário,MONTH(AbrDom1+17)=4),AbrDom1+17,""),IF(AND(YEAR(AbrDom1+24)=AnoCalendário,MONTH(AbrDom1+24)=4),AbrDom1+24,""))</f>
        <v>45769</v>
      </c>
      <c r="E20" s="32">
        <f>IF(DAY(AbrDom1)=1,IF(AND(YEAR(AbrDom1+18)=AnoCalendário,MONTH(AbrDom1+18)=4),AbrDom1+18,""),IF(AND(YEAR(AbrDom1+25)=AnoCalendário,MONTH(AbrDom1+25)=4),AbrDom1+25,""))</f>
        <v>45770</v>
      </c>
      <c r="F20" s="32">
        <f>IF(DAY(AbrDom1)=1,IF(AND(YEAR(AbrDom1+19)=AnoCalendário,MONTH(AbrDom1+19)=4),AbrDom1+19,""),IF(AND(YEAR(AbrDom1+26)=AnoCalendário,MONTH(AbrDom1+26)=4),AbrDom1+26,""))</f>
        <v>45771</v>
      </c>
      <c r="G20" s="32">
        <f>IF(DAY(AbrDom1)=1,IF(AND(YEAR(AbrDom1+20)=AnoCalendário,MONTH(AbrDom1+20)=4),AbrDom1+20,""),IF(AND(YEAR(AbrDom1+27)=AnoCalendário,MONTH(AbrDom1+27)=4),AbrDom1+27,""))</f>
        <v>45772</v>
      </c>
      <c r="H20" s="34">
        <f>IF(DAY(AbrDom1)=1,IF(AND(YEAR(AbrDom1+21)=AnoCalendário,MONTH(AbrDom1+21)=4),AbrDom1+21,""),IF(AND(YEAR(AbrDom1+28)=AnoCalendário,MONTH(AbrDom1+28)=4),AbrDom1+28,""))</f>
        <v>45773</v>
      </c>
      <c r="I20" s="28"/>
      <c r="J20" s="33">
        <f>IF(DAY(MaiDom1)=1,IF(AND(YEAR(MaiDom1+15)=AnoCalendário,MONTH(MaiDom1+15)=5),MaiDom1+15,""),IF(AND(YEAR(MaiDom1+22)=AnoCalendário,MONTH(MaiDom1+22)=5),MaiDom1+22,""))</f>
        <v>45795</v>
      </c>
      <c r="K20" s="32">
        <f>IF(DAY(MaiDom1)=1,IF(AND(YEAR(MaiDom1+16)=AnoCalendário,MONTH(MaiDom1+16)=5),MaiDom1+16,""),IF(AND(YEAR(MaiDom1+23)=AnoCalendário,MONTH(MaiDom1+23)=5),MaiDom1+23,""))</f>
        <v>45796</v>
      </c>
      <c r="L20" s="32">
        <f>IF(DAY(MaiDom1)=1,IF(AND(YEAR(MaiDom1+17)=AnoCalendário,MONTH(MaiDom1+17)=5),MaiDom1+17,""),IF(AND(YEAR(MaiDom1+24)=AnoCalendário,MONTH(MaiDom1+24)=5),MaiDom1+24,""))</f>
        <v>45797</v>
      </c>
      <c r="M20" s="32">
        <f>IF(DAY(MaiDom1)=1,IF(AND(YEAR(MaiDom1+18)=AnoCalendário,MONTH(MaiDom1+18)=5),MaiDom1+18,""),IF(AND(YEAR(MaiDom1+25)=AnoCalendário,MONTH(MaiDom1+25)=5),MaiDom1+25,""))</f>
        <v>45798</v>
      </c>
      <c r="N20" s="32">
        <f>IF(DAY(MaiDom1)=1,IF(AND(YEAR(MaiDom1+19)=AnoCalendário,MONTH(MaiDom1+19)=5),MaiDom1+19,""),IF(AND(YEAR(MaiDom1+26)=AnoCalendário,MONTH(MaiDom1+26)=5),MaiDom1+26,""))</f>
        <v>45799</v>
      </c>
      <c r="O20" s="32">
        <f>IF(DAY(MaiDom1)=1,IF(AND(YEAR(MaiDom1+20)=AnoCalendário,MONTH(MaiDom1+20)=5),MaiDom1+20,""),IF(AND(YEAR(MaiDom1+27)=AnoCalendário,MONTH(MaiDom1+27)=5),MaiDom1+27,""))</f>
        <v>45800</v>
      </c>
      <c r="P20" s="34">
        <f>IF(DAY(MaiDom1)=1,IF(AND(YEAR(MaiDom1+21)=AnoCalendário,MONTH(MaiDom1+21)=5),MaiDom1+21,""),IF(AND(YEAR(MaiDom1+28)=AnoCalendário,MONTH(MaiDom1+28)=5),MaiDom1+28,""))</f>
        <v>45801</v>
      </c>
      <c r="Q20" s="28"/>
      <c r="R20" s="33">
        <f>IF(DAY(JunDom1)=1,IF(AND(YEAR(JunDom1+15)=AnoCalendário,MONTH(JunDom1+15)=6),JunDom1+15,""),IF(AND(YEAR(JunDom1+22)=AnoCalendário,MONTH(JunDom1+22)=6),JunDom1+22,""))</f>
        <v>45830</v>
      </c>
      <c r="S20" s="32">
        <f>IF(DAY(JunDom1)=1,IF(AND(YEAR(JunDom1+16)=AnoCalendário,MONTH(JunDom1+16)=6),JunDom1+16,""),IF(AND(YEAR(JunDom1+23)=AnoCalendário,MONTH(JunDom1+23)=6),JunDom1+23,""))</f>
        <v>45831</v>
      </c>
      <c r="T20" s="32">
        <f>IF(DAY(JunDom1)=1,IF(AND(YEAR(JunDom1+17)=AnoCalendário,MONTH(JunDom1+17)=6),JunDom1+17,""),IF(AND(YEAR(JunDom1+24)=AnoCalendário,MONTH(JunDom1+24)=6),JunDom1+24,""))</f>
        <v>45832</v>
      </c>
      <c r="U20" s="32">
        <f>IF(DAY(JunDom1)=1,IF(AND(YEAR(JunDom1+18)=AnoCalendário,MONTH(JunDom1+18)=6),JunDom1+18,""),IF(AND(YEAR(JunDom1+25)=AnoCalendário,MONTH(JunDom1+25)=6),JunDom1+25,""))</f>
        <v>45833</v>
      </c>
      <c r="V20" s="32">
        <f>IF(DAY(JunDom1)=1,IF(AND(YEAR(JunDom1+19)=AnoCalendário,MONTH(JunDom1+19)=6),JunDom1+19,""),IF(AND(YEAR(JunDom1+26)=AnoCalendário,MONTH(JunDom1+26)=6),JunDom1+26,""))</f>
        <v>45834</v>
      </c>
      <c r="W20" s="32">
        <f>IF(DAY(JunDom1)=1,IF(AND(YEAR(JunDom1+20)=AnoCalendário,MONTH(JunDom1+20)=6),JunDom1+20,""),IF(AND(YEAR(JunDom1+27)=AnoCalendário,MONTH(JunDom1+27)=6),JunDom1+27,""))</f>
        <v>45835</v>
      </c>
      <c r="X20" s="34">
        <f>IF(DAY(JunDom1)=1,IF(AND(YEAR(JunDom1+21)=AnoCalendário,MONTH(JunDom1+21)=6),JunDom1+21,""),IF(AND(YEAR(JunDom1+28)=AnoCalendário,MONTH(JunDom1+28)=6),JunDom1+28,""))</f>
        <v>45836</v>
      </c>
    </row>
    <row r="21" spans="1:24" ht="36" customHeight="1" x14ac:dyDescent="0.25">
      <c r="B21" s="33">
        <f>IF(DAY(AbrDom1)=1,IF(AND(YEAR(AbrDom1+22)=AnoCalendário,MONTH(AbrDom1+22)=4),AbrDom1+22,""),IF(AND(YEAR(AbrDom1+29)=AnoCalendário,MONTH(AbrDom1+29)=4),AbrDom1+29,""))</f>
        <v>45774</v>
      </c>
      <c r="C21" s="32">
        <f>IF(DAY(AbrDom1)=1,IF(AND(YEAR(AbrDom1+23)=AnoCalendário,MONTH(AbrDom1+23)=4),AbrDom1+23,""),IF(AND(YEAR(AbrDom1+30)=AnoCalendário,MONTH(AbrDom1+30)=4),AbrDom1+30,""))</f>
        <v>45775</v>
      </c>
      <c r="D21" s="32">
        <f>IF(DAY(AbrDom1)=1,IF(AND(YEAR(AbrDom1+24)=AnoCalendário,MONTH(AbrDom1+24)=4),AbrDom1+24,""),IF(AND(YEAR(AbrDom1+31)=AnoCalendário,MONTH(AbrDom1+31)=4),AbrDom1+31,""))</f>
        <v>45776</v>
      </c>
      <c r="E21" s="32">
        <f>IF(DAY(AbrDom1)=1,IF(AND(YEAR(AbrDom1+25)=AnoCalendário,MONTH(AbrDom1+25)=4),AbrDom1+25,""),IF(AND(YEAR(AbrDom1+32)=AnoCalendário,MONTH(AbrDom1+32)=4),AbrDom1+32,""))</f>
        <v>45777</v>
      </c>
      <c r="F21" s="32" t="str">
        <f>IF(DAY(AbrDom1)=1,IF(AND(YEAR(AbrDom1+26)=AnoCalendário,MONTH(AbrDom1+26)=4),AbrDom1+26,""),IF(AND(YEAR(AbrDom1+33)=AnoCalendário,MONTH(AbrDom1+33)=4),AbrDom1+33,""))</f>
        <v/>
      </c>
      <c r="G21" s="32" t="str">
        <f>IF(DAY(AbrDom1)=1,IF(AND(YEAR(AbrDom1+27)=AnoCalendário,MONTH(AbrDom1+27)=4),AbrDom1+27,""),IF(AND(YEAR(AbrDom1+34)=AnoCalendário,MONTH(AbrDom1+34)=4),AbrDom1+34,""))</f>
        <v/>
      </c>
      <c r="H21" s="34" t="str">
        <f>IF(DAY(AbrDom1)=1,IF(AND(YEAR(AbrDom1+28)=AnoCalendário,MONTH(AbrDom1+28)=4),AbrDom1+28,""),IF(AND(YEAR(AbrDom1+35)=AnoCalendário,MONTH(AbrDom1+35)=4),AbrDom1+35,""))</f>
        <v/>
      </c>
      <c r="I21" s="28"/>
      <c r="J21" s="33">
        <f>IF(DAY(MaiDom1)=1,IF(AND(YEAR(MaiDom1+22)=AnoCalendário,MONTH(MaiDom1+22)=5),MaiDom1+22,""),IF(AND(YEAR(MaiDom1+29)=AnoCalendário,MONTH(MaiDom1+29)=5),MaiDom1+29,""))</f>
        <v>45802</v>
      </c>
      <c r="K21" s="32">
        <f>IF(DAY(MaiDom1)=1,IF(AND(YEAR(MaiDom1+23)=AnoCalendário,MONTH(MaiDom1+23)=5),MaiDom1+23,""),IF(AND(YEAR(MaiDom1+30)=AnoCalendário,MONTH(MaiDom1+30)=5),MaiDom1+30,""))</f>
        <v>45803</v>
      </c>
      <c r="L21" s="32">
        <f>IF(DAY(MaiDom1)=1,IF(AND(YEAR(MaiDom1+24)=AnoCalendário,MONTH(MaiDom1+24)=5),MaiDom1+24,""),IF(AND(YEAR(MaiDom1+31)=AnoCalendário,MONTH(MaiDom1+31)=5),MaiDom1+31,""))</f>
        <v>45804</v>
      </c>
      <c r="M21" s="32">
        <f>IF(DAY(MaiDom1)=1,IF(AND(YEAR(MaiDom1+25)=AnoCalendário,MONTH(MaiDom1+25)=5),MaiDom1+25,""),IF(AND(YEAR(MaiDom1+32)=AnoCalendário,MONTH(MaiDom1+32)=5),MaiDom1+32,""))</f>
        <v>45805</v>
      </c>
      <c r="N21" s="32">
        <f>IF(DAY(MaiDom1)=1,IF(AND(YEAR(MaiDom1+26)=AnoCalendário,MONTH(MaiDom1+26)=5),MaiDom1+26,""),IF(AND(YEAR(MaiDom1+33)=AnoCalendário,MONTH(MaiDom1+33)=5),MaiDom1+33,""))</f>
        <v>45806</v>
      </c>
      <c r="O21" s="32">
        <f>IF(DAY(MaiDom1)=1,IF(AND(YEAR(MaiDom1+27)=AnoCalendário,MONTH(MaiDom1+27)=5),MaiDom1+27,""),IF(AND(YEAR(MaiDom1+34)=AnoCalendário,MONTH(MaiDom1+34)=5),MaiDom1+34,""))</f>
        <v>45807</v>
      </c>
      <c r="P21" s="34">
        <f>IF(DAY(MaiDom1)=1,IF(AND(YEAR(MaiDom1+28)=AnoCalendário,MONTH(MaiDom1+28)=5),MaiDom1+28,""),IF(AND(YEAR(MaiDom1+35)=AnoCalendário,MONTH(MaiDom1+35)=5),MaiDom1+35,""))</f>
        <v>45808</v>
      </c>
      <c r="Q21" s="28"/>
      <c r="R21" s="33">
        <f>IF(DAY(JunDom1)=1,IF(AND(YEAR(JunDom1+22)=AnoCalendário,MONTH(JunDom1+22)=6),JunDom1+22,""),IF(AND(YEAR(JunDom1+29)=AnoCalendário,MONTH(JunDom1+29)=6),JunDom1+29,""))</f>
        <v>45837</v>
      </c>
      <c r="S21" s="32">
        <f>IF(DAY(JunDom1)=1,IF(AND(YEAR(JunDom1+23)=AnoCalendário,MONTH(JunDom1+23)=6),JunDom1+23,""),IF(AND(YEAR(JunDom1+30)=AnoCalendário,MONTH(JunDom1+30)=6),JunDom1+30,""))</f>
        <v>45838</v>
      </c>
      <c r="T21" s="32" t="str">
        <f>IF(DAY(JunDom1)=1,IF(AND(YEAR(JunDom1+24)=AnoCalendário,MONTH(JunDom1+24)=6),JunDom1+24,""),IF(AND(YEAR(JunDom1+31)=AnoCalendário,MONTH(JunDom1+31)=6),JunDom1+31,""))</f>
        <v/>
      </c>
      <c r="U21" s="32" t="str">
        <f>IF(DAY(JunDom1)=1,IF(AND(YEAR(JunDom1+25)=AnoCalendário,MONTH(JunDom1+25)=6),JunDom1+25,""),IF(AND(YEAR(JunDom1+32)=AnoCalendário,MONTH(JunDom1+32)=6),JunDom1+32,""))</f>
        <v/>
      </c>
      <c r="V21" s="32" t="str">
        <f>IF(DAY(JunDom1)=1,IF(AND(YEAR(JunDom1+26)=AnoCalendário,MONTH(JunDom1+26)=6),JunDom1+26,""),IF(AND(YEAR(JunDom1+33)=AnoCalendário,MONTH(JunDom1+33)=6),JunDom1+33,""))</f>
        <v/>
      </c>
      <c r="W21" s="32" t="str">
        <f>IF(DAY(JunDom1)=1,IF(AND(YEAR(JunDom1+27)=AnoCalendário,MONTH(JunDom1+27)=6),JunDom1+27,""),IF(AND(YEAR(JunDom1+34)=AnoCalendário,MONTH(JunDom1+34)=6),JunDom1+34,""))</f>
        <v/>
      </c>
      <c r="X21" s="34" t="str">
        <f>IF(DAY(JunDom1)=1,IF(AND(YEAR(JunDom1+28)=AnoCalendário,MONTH(JunDom1+28)=6),JunDom1+28,""),IF(AND(YEAR(JunDom1+35)=AnoCalendário,MONTH(JunDom1+35)=6),JunDom1+35,""))</f>
        <v/>
      </c>
    </row>
    <row r="22" spans="1:24" ht="36" customHeight="1" x14ac:dyDescent="0.25">
      <c r="B22" s="35" t="str">
        <f>IF(DAY(AbrDom1)=1,IF(AND(YEAR(AbrDom1+29)=AnoCalendário,MONTH(AbrDom1+29)=4),AbrDom1+29,""),IF(AND(YEAR(AbrDom1+36)=AnoCalendário,MONTH(AbrDom1+36)=4),AbrDom1+36,""))</f>
        <v/>
      </c>
      <c r="C22" s="36" t="str">
        <f>IF(DAY(AbrDom1)=1,IF(AND(YEAR(AbrDom1+30)=AnoCalendário,MONTH(AbrDom1+30)=4),AbrDom1+30,""),IF(AND(YEAR(AbrDom1+37)=AnoCalendário,MONTH(AbrDom1+37)=4),AbrDom1+37,""))</f>
        <v/>
      </c>
      <c r="D22" s="36" t="str">
        <f>IF(DAY(AbrDom1)=1,IF(AND(YEAR(AbrDom1+31)=AnoCalendário,MONTH(AbrDom1+31)=4),AbrDom1+31,""),IF(AND(YEAR(AbrDom1+38)=AnoCalendário,MONTH(AbrDom1+38)=4),AbrDom1+38,""))</f>
        <v/>
      </c>
      <c r="E22" s="36" t="str">
        <f>IF(DAY(AbrDom1)=1,IF(AND(YEAR(AbrDom1+32)=AnoCalendário,MONTH(AbrDom1+32)=4),AbrDom1+32,""),IF(AND(YEAR(AbrDom1+39)=AnoCalendário,MONTH(AbrDom1+39)=4),AbrDom1+39,""))</f>
        <v/>
      </c>
      <c r="F22" s="36" t="str">
        <f>IF(DAY(AbrDom1)=1,IF(AND(YEAR(AbrDom1+33)=AnoCalendário,MONTH(AbrDom1+33)=4),AbrDom1+33,""),IF(AND(YEAR(AbrDom1+40)=AnoCalendário,MONTH(AbrDom1+40)=4),AbrDom1+40,""))</f>
        <v/>
      </c>
      <c r="G22" s="36" t="str">
        <f>IF(DAY(AbrDom1)=1,IF(AND(YEAR(AbrDom1+34)=AnoCalendário,MONTH(AbrDom1+34)=4),AbrDom1+34,""),IF(AND(YEAR(AbrDom1+41)=AnoCalendário,MONTH(AbrDom1+41)=4),AbrDom1+41,""))</f>
        <v/>
      </c>
      <c r="H22" s="37" t="str">
        <f>IF(DAY(AbrDom1)=1,IF(AND(YEAR(AbrDom1+35)=AnoCalendário,MONTH(AbrDom1+35)=4),AbrDom1+35,""),IF(AND(YEAR(AbrDom1+42)=AnoCalendário,MONTH(AbrDom1+42)=4),AbrDom1+42,""))</f>
        <v/>
      </c>
      <c r="I22" s="28"/>
      <c r="J22" s="35" t="str">
        <f>IF(DAY(MaiDom1)=1,IF(AND(YEAR(MaiDom1+29)=AnoCalendário,MONTH(MaiDom1+29)=5),MaiDom1+29,""),IF(AND(YEAR(MaiDom1+36)=AnoCalendário,MONTH(MaiDom1+36)=5),MaiDom1+36,""))</f>
        <v/>
      </c>
      <c r="K22" s="36" t="str">
        <f>IF(DAY(MaiDom1)=1,IF(AND(YEAR(MaiDom1+30)=AnoCalendário,MONTH(MaiDom1+30)=5),MaiDom1+30,""),IF(AND(YEAR(MaiDom1+37)=AnoCalendário,MONTH(MaiDom1+37)=5),MaiDom1+37,""))</f>
        <v/>
      </c>
      <c r="L22" s="36" t="str">
        <f>IF(DAY(MaiDom1)=1,IF(AND(YEAR(MaiDom1+31)=AnoCalendário,MONTH(MaiDom1+31)=5),MaiDom1+31,""),IF(AND(YEAR(MaiDom1+38)=AnoCalendário,MONTH(MaiDom1+38)=5),MaiDom1+38,""))</f>
        <v/>
      </c>
      <c r="M22" s="36" t="str">
        <f>IF(DAY(MaiDom1)=1,IF(AND(YEAR(MaiDom1+32)=AnoCalendário,MONTH(MaiDom1+32)=5),MaiDom1+32,""),IF(AND(YEAR(MaiDom1+39)=AnoCalendário,MONTH(MaiDom1+39)=5),MaiDom1+39,""))</f>
        <v/>
      </c>
      <c r="N22" s="36" t="str">
        <f>IF(DAY(MaiDom1)=1,IF(AND(YEAR(MaiDom1+33)=AnoCalendário,MONTH(MaiDom1+33)=5),MaiDom1+33,""),IF(AND(YEAR(MaiDom1+40)=AnoCalendário,MONTH(MaiDom1+40)=5),MaiDom1+40,""))</f>
        <v/>
      </c>
      <c r="O22" s="36" t="str">
        <f>IF(DAY(MaiDom1)=1,IF(AND(YEAR(MaiDom1+34)=AnoCalendário,MONTH(MaiDom1+34)=5),MaiDom1+34,""),IF(AND(YEAR(MaiDom1+41)=AnoCalendário,MONTH(MaiDom1+41)=5),MaiDom1+41,""))</f>
        <v/>
      </c>
      <c r="P22" s="37" t="str">
        <f>IF(DAY(MaiDom1)=1,IF(AND(YEAR(MaiDom1+35)=AnoCalendário,MONTH(MaiDom1+35)=5),MaiDom1+35,""),IF(AND(YEAR(MaiDom1+42)=AnoCalendário,MONTH(MaiDom1+42)=5),MaiDom1+42,""))</f>
        <v/>
      </c>
      <c r="Q22" s="28"/>
      <c r="R22" s="35" t="str">
        <f>IF(DAY(JunDom1)=1,IF(AND(YEAR(JunDom1+29)=AnoCalendário,MONTH(JunDom1+29)=6),JunDom1+29,""),IF(AND(YEAR(JunDom1+36)=AnoCalendário,MONTH(JunDom1+36)=6),JunDom1+36,""))</f>
        <v/>
      </c>
      <c r="S22" s="36" t="str">
        <f>IF(DAY(JunDom1)=1,IF(AND(YEAR(JunDom1+30)=AnoCalendário,MONTH(JunDom1+30)=6),JunDom1+30,""),IF(AND(YEAR(JunDom1+37)=AnoCalendário,MONTH(JunDom1+37)=6),JunDom1+37,""))</f>
        <v/>
      </c>
      <c r="T22" s="36" t="str">
        <f>IF(DAY(JunDom1)=1,IF(AND(YEAR(JunDom1+31)=AnoCalendário,MONTH(JunDom1+31)=6),JunDom1+31,""),IF(AND(YEAR(JunDom1+38)=AnoCalendário,MONTH(JunDom1+38)=6),JunDom1+38,""))</f>
        <v/>
      </c>
      <c r="U22" s="36" t="str">
        <f>IF(DAY(JunDom1)=1,IF(AND(YEAR(JunDom1+32)=AnoCalendário,MONTH(JunDom1+32)=6),JunDom1+32,""),IF(AND(YEAR(JunDom1+39)=AnoCalendário,MONTH(JunDom1+39)=6),JunDom1+39,""))</f>
        <v/>
      </c>
      <c r="V22" s="36" t="str">
        <f>IF(DAY(JunDom1)=1,IF(AND(YEAR(JunDom1+33)=AnoCalendário,MONTH(JunDom1+33)=6),JunDom1+33,""),IF(AND(YEAR(JunDom1+40)=AnoCalendário,MONTH(JunDom1+40)=6),JunDom1+40,""))</f>
        <v/>
      </c>
      <c r="W22" s="36" t="str">
        <f>IF(DAY(JunDom1)=1,IF(AND(YEAR(JunDom1+34)=AnoCalendário,MONTH(JunDom1+34)=6),JunDom1+34,""),IF(AND(YEAR(JunDom1+41)=AnoCalendário,MONTH(JunDom1+41)=6),JunDom1+41,""))</f>
        <v/>
      </c>
      <c r="X22" s="37" t="str">
        <f>IF(DAY(JunDom1)=1,IF(AND(YEAR(JunDom1+35)=AnoCalendário,MONTH(JunDom1+35)=6),JunDom1+35,""),IF(AND(YEAR(JunDom1+42)=AnoCalendário,MONTH(JunDom1+42)=6),JunDom1+42,""))</f>
        <v/>
      </c>
    </row>
    <row r="23" spans="1:24" ht="20.100000000000001" customHeight="1" x14ac:dyDescent="0.25">
      <c r="I23" s="28"/>
      <c r="R23" s="28"/>
      <c r="S23" s="28"/>
      <c r="T23" s="28"/>
      <c r="U23" s="28"/>
      <c r="V23" s="28"/>
      <c r="W23" s="28"/>
      <c r="X23" s="28"/>
    </row>
    <row r="24" spans="1:24" s="20" customFormat="1" ht="42" customHeight="1" x14ac:dyDescent="0.25">
      <c r="A24" s="19"/>
      <c r="B24" s="43" t="s">
        <v>4</v>
      </c>
      <c r="C24" s="43"/>
      <c r="D24" s="43"/>
      <c r="E24" s="43"/>
      <c r="F24" s="43"/>
      <c r="G24" s="43"/>
      <c r="H24" s="43"/>
      <c r="J24" s="43" t="s">
        <v>14</v>
      </c>
      <c r="K24" s="43"/>
      <c r="L24" s="43"/>
      <c r="M24" s="43"/>
      <c r="N24" s="43"/>
      <c r="O24" s="43"/>
      <c r="P24" s="43"/>
      <c r="R24" s="43" t="s">
        <v>18</v>
      </c>
      <c r="S24" s="43"/>
      <c r="T24" s="43"/>
      <c r="U24" s="43"/>
      <c r="V24" s="43"/>
      <c r="W24" s="43"/>
      <c r="X24" s="43"/>
    </row>
    <row r="25" spans="1:24" s="23" customFormat="1" ht="26.25" customHeight="1" x14ac:dyDescent="0.25">
      <c r="A25" s="22"/>
      <c r="B25" s="23" t="s">
        <v>2</v>
      </c>
      <c r="C25" s="23" t="s">
        <v>6</v>
      </c>
      <c r="D25" s="23" t="s">
        <v>7</v>
      </c>
      <c r="E25" s="23" t="s">
        <v>8</v>
      </c>
      <c r="F25" s="23" t="s">
        <v>9</v>
      </c>
      <c r="G25" s="23" t="s">
        <v>10</v>
      </c>
      <c r="H25" s="23" t="s">
        <v>11</v>
      </c>
      <c r="J25" s="23" t="s">
        <v>2</v>
      </c>
      <c r="K25" s="23" t="s">
        <v>6</v>
      </c>
      <c r="L25" s="23" t="s">
        <v>7</v>
      </c>
      <c r="M25" s="23" t="s">
        <v>8</v>
      </c>
      <c r="N25" s="23" t="s">
        <v>9</v>
      </c>
      <c r="O25" s="23" t="s">
        <v>10</v>
      </c>
      <c r="P25" s="23" t="s">
        <v>11</v>
      </c>
      <c r="R25" s="23" t="s">
        <v>2</v>
      </c>
      <c r="S25" s="23" t="s">
        <v>6</v>
      </c>
      <c r="T25" s="23" t="s">
        <v>7</v>
      </c>
      <c r="U25" s="23" t="s">
        <v>8</v>
      </c>
      <c r="V25" s="23" t="s">
        <v>9</v>
      </c>
      <c r="W25" s="23" t="s">
        <v>10</v>
      </c>
      <c r="X25" s="23" t="s">
        <v>11</v>
      </c>
    </row>
    <row r="26" spans="1:24" ht="36" customHeight="1" x14ac:dyDescent="0.25">
      <c r="B26" s="33" t="str">
        <f>IF(DAY(JulDom1)=1,"",IF(AND(YEAR(JulDom1+1)=AnoCalendário,MONTH(JulDom1+1)=7),JulDom1+1,""))</f>
        <v/>
      </c>
      <c r="C26" s="32" t="str">
        <f>IF(DAY(JulDom1)=1,"",IF(AND(YEAR(JulDom1+2)=AnoCalendário,MONTH(JulDom1+2)=7),JulDom1+2,""))</f>
        <v/>
      </c>
      <c r="D26" s="32">
        <f>IF(DAY(JulDom1)=1,"",IF(AND(YEAR(JulDom1+3)=AnoCalendário,MONTH(JulDom1+3)=7),JulDom1+3,""))</f>
        <v>45839</v>
      </c>
      <c r="E26" s="32">
        <f>IF(DAY(JulDom1)=1,"",IF(AND(YEAR(JulDom1+4)=AnoCalendário,MONTH(JulDom1+4)=7),JulDom1+4,""))</f>
        <v>45840</v>
      </c>
      <c r="F26" s="32">
        <f>IF(DAY(JulDom1)=1,"",IF(AND(YEAR(JulDom1+5)=AnoCalendário,MONTH(JulDom1+5)=7),JulDom1+5,""))</f>
        <v>45841</v>
      </c>
      <c r="G26" s="32">
        <f>IF(DAY(JulDom1)=1,"",IF(AND(YEAR(JulDom1+6)=AnoCalendário,MONTH(JulDom1+6)=7),JulDom1+6,""))</f>
        <v>45842</v>
      </c>
      <c r="H26" s="34">
        <f>IF(DAY(JulDom1)=1,IF(AND(YEAR(JulDom1)=AnoCalendário,MONTH(JulDom1)=7),JulDom1,""),IF(AND(YEAR(JulDom1+7)=AnoCalendário,MONTH(JulDom1+7)=7),JulDom1+7,""))</f>
        <v>45843</v>
      </c>
      <c r="J26" s="33" t="str">
        <f>IF(DAY(AgoDom1)=1,"",IF(AND(YEAR(AgoDom1+1)=AnoCalendário,MONTH(AgoDom1+1)=8),AgoDom1+1,""))</f>
        <v/>
      </c>
      <c r="K26" s="32" t="str">
        <f>IF(DAY(AgoDom1)=1,"",IF(AND(YEAR(AgoDom1+2)=AnoCalendário,MONTH(AgoDom1+2)=8),AgoDom1+2,""))</f>
        <v/>
      </c>
      <c r="L26" s="32" t="str">
        <f>IF(DAY(AgoDom1)=1,"",IF(AND(YEAR(AgoDom1+3)=AnoCalendário,MONTH(AgoDom1+3)=8),AgoDom1+3,""))</f>
        <v/>
      </c>
      <c r="M26" s="32" t="str">
        <f>IF(DAY(AgoDom1)=1,"",IF(AND(YEAR(AgoDom1+4)=AnoCalendário,MONTH(AgoDom1+4)=8),AgoDom1+4,""))</f>
        <v/>
      </c>
      <c r="N26" s="32" t="str">
        <f>IF(DAY(AgoDom1)=1,"",IF(AND(YEAR(AgoDom1+5)=AnoCalendário,MONTH(AgoDom1+5)=8),AgoDom1+5,""))</f>
        <v/>
      </c>
      <c r="O26" s="32">
        <f>IF(DAY(AgoDom1)=1,"",IF(AND(YEAR(AgoDom1+6)=AnoCalendário,MONTH(AgoDom1+6)=8),AgoDom1+6,""))</f>
        <v>45870</v>
      </c>
      <c r="P26" s="34">
        <f>IF(DAY(AgoDom1)=1,IF(AND(YEAR(AgoDom1)=AnoCalendário,MONTH(AgoDom1)=8),AgoDom1,""),IF(AND(YEAR(AgoDom1+7)=AnoCalendário,MONTH(AgoDom1+7)=8),AgoDom1+7,""))</f>
        <v>45871</v>
      </c>
      <c r="Q26" s="1"/>
      <c r="R26" s="33" t="str">
        <f>IF(DAY(SetDom1)=1,"",IF(AND(YEAR(SetDom1+1)=AnoCalendário,MONTH(SetDom1+1)=9),SetDom1+1,""))</f>
        <v/>
      </c>
      <c r="S26" s="32">
        <f>IF(DAY(SetDom1)=1,"",IF(AND(YEAR(SetDom1+2)=AnoCalendário,MONTH(SetDom1+2)=9),SetDom1+2,""))</f>
        <v>45901</v>
      </c>
      <c r="T26" s="32">
        <f>IF(DAY(SetDom1)=1,"",IF(AND(YEAR(SetDom1+3)=AnoCalendário,MONTH(SetDom1+3)=9),SetDom1+3,""))</f>
        <v>45902</v>
      </c>
      <c r="U26" s="32">
        <f>IF(DAY(SetDom1)=1,"",IF(AND(YEAR(SetDom1+4)=AnoCalendário,MONTH(SetDom1+4)=9),SetDom1+4,""))</f>
        <v>45903</v>
      </c>
      <c r="V26" s="32">
        <f>IF(DAY(SetDom1)=1,"",IF(AND(YEAR(SetDom1+5)=AnoCalendário,MONTH(SetDom1+5)=9),SetDom1+5,""))</f>
        <v>45904</v>
      </c>
      <c r="W26" s="32">
        <f>IF(DAY(SetDom1)=1,"",IF(AND(YEAR(SetDom1+6)=AnoCalendário,MONTH(SetDom1+6)=9),SetDom1+6,""))</f>
        <v>45905</v>
      </c>
      <c r="X26" s="34">
        <f>IF(DAY(SetDom1)=1,IF(AND(YEAR(SetDom1)=AnoCalendário,MONTH(SetDom1)=9),SetDom1,""),IF(AND(YEAR(SetDom1+7)=AnoCalendário,MONTH(SetDom1+7)=9),SetDom1+7,""))</f>
        <v>45906</v>
      </c>
    </row>
    <row r="27" spans="1:24" ht="36" customHeight="1" x14ac:dyDescent="0.25">
      <c r="B27" s="33">
        <f>IF(DAY(JulDom1)=1,IF(AND(YEAR(JulDom1+1)=AnoCalendário,MONTH(JulDom1+1)=7),JulDom1+1,""),IF(AND(YEAR(JulDom1+8)=AnoCalendário,MONTH(JulDom1+8)=7),JulDom1+8,""))</f>
        <v>45844</v>
      </c>
      <c r="C27" s="32">
        <f>IF(DAY(JulDom1)=1,IF(AND(YEAR(JulDom1+2)=AnoCalendário,MONTH(JulDom1+2)=7),JulDom1+2,""),IF(AND(YEAR(JulDom1+9)=AnoCalendário,MONTH(JulDom1+9)=7),JulDom1+9,""))</f>
        <v>45845</v>
      </c>
      <c r="D27" s="32">
        <f>IF(DAY(JulDom1)=1,IF(AND(YEAR(JulDom1+3)=AnoCalendário,MONTH(JulDom1+3)=7),JulDom1+3,""),IF(AND(YEAR(JulDom1+10)=AnoCalendário,MONTH(JulDom1+10)=7),JulDom1+10,""))</f>
        <v>45846</v>
      </c>
      <c r="E27" s="32">
        <f>IF(DAY(JulDom1)=1,IF(AND(YEAR(JulDom1+4)=AnoCalendário,MONTH(JulDom1+4)=7),JulDom1+4,""),IF(AND(YEAR(JulDom1+11)=AnoCalendário,MONTH(JulDom1+11)=7),JulDom1+11,""))</f>
        <v>45847</v>
      </c>
      <c r="F27" s="32">
        <f>IF(DAY(JulDom1)=1,IF(AND(YEAR(JulDom1+5)=AnoCalendário,MONTH(JulDom1+5)=7),JulDom1+5,""),IF(AND(YEAR(JulDom1+12)=AnoCalendário,MONTH(JulDom1+12)=7),JulDom1+12,""))</f>
        <v>45848</v>
      </c>
      <c r="G27" s="32">
        <f>IF(DAY(JulDom1)=1,IF(AND(YEAR(JulDom1+6)=AnoCalendário,MONTH(JulDom1+6)=7),JulDom1+6,""),IF(AND(YEAR(JulDom1+13)=AnoCalendário,MONTH(JulDom1+13)=7),JulDom1+13,""))</f>
        <v>45849</v>
      </c>
      <c r="H27" s="34">
        <f>IF(DAY(JulDom1)=1,IF(AND(YEAR(JulDom1+7)=AnoCalendário,MONTH(JulDom1+7)=7),JulDom1+7,""),IF(AND(YEAR(JulDom1+14)=AnoCalendário,MONTH(JulDom1+14)=7),JulDom1+14,""))</f>
        <v>45850</v>
      </c>
      <c r="J27" s="33">
        <f>IF(DAY(AgoDom1)=1,IF(AND(YEAR(AgoDom1+1)=AnoCalendário,MONTH(AgoDom1+1)=8),AgoDom1+1,""),IF(AND(YEAR(AgoDom1+8)=AnoCalendário,MONTH(AgoDom1+8)=8),AgoDom1+8,""))</f>
        <v>45872</v>
      </c>
      <c r="K27" s="32">
        <f>IF(DAY(AgoDom1)=1,IF(AND(YEAR(AgoDom1+2)=AnoCalendário,MONTH(AgoDom1+2)=8),AgoDom1+2,""),IF(AND(YEAR(AgoDom1+9)=AnoCalendário,MONTH(AgoDom1+9)=8),AgoDom1+9,""))</f>
        <v>45873</v>
      </c>
      <c r="L27" s="32">
        <f>IF(DAY(AgoDom1)=1,IF(AND(YEAR(AgoDom1+3)=AnoCalendário,MONTH(AgoDom1+3)=8),AgoDom1+3,""),IF(AND(YEAR(AgoDom1+10)=AnoCalendário,MONTH(AgoDom1+10)=8),AgoDom1+10,""))</f>
        <v>45874</v>
      </c>
      <c r="M27" s="32">
        <f>IF(DAY(AgoDom1)=1,IF(AND(YEAR(AgoDom1+4)=AnoCalendário,MONTH(AgoDom1+4)=8),AgoDom1+4,""),IF(AND(YEAR(AgoDom1+11)=AnoCalendário,MONTH(AgoDom1+11)=8),AgoDom1+11,""))</f>
        <v>45875</v>
      </c>
      <c r="N27" s="32">
        <f>IF(DAY(AgoDom1)=1,IF(AND(YEAR(AgoDom1+5)=AnoCalendário,MONTH(AgoDom1+5)=8),AgoDom1+5,""),IF(AND(YEAR(AgoDom1+12)=AnoCalendário,MONTH(AgoDom1+12)=8),AgoDom1+12,""))</f>
        <v>45876</v>
      </c>
      <c r="O27" s="32">
        <f>IF(DAY(AgoDom1)=1,IF(AND(YEAR(AgoDom1+6)=AnoCalendário,MONTH(AgoDom1+6)=8),AgoDom1+6,""),IF(AND(YEAR(AgoDom1+13)=AnoCalendário,MONTH(AgoDom1+13)=8),AgoDom1+13,""))</f>
        <v>45877</v>
      </c>
      <c r="P27" s="34">
        <f>IF(DAY(AgoDom1)=1,IF(AND(YEAR(AgoDom1+7)=AnoCalendário,MONTH(AgoDom1+7)=8),AgoDom1+7,""),IF(AND(YEAR(AgoDom1+14)=AnoCalendário,MONTH(AgoDom1+14)=8),AgoDom1+14,""))</f>
        <v>45878</v>
      </c>
      <c r="Q27" s="1"/>
      <c r="R27" s="33">
        <f>IF(DAY(SetDom1)=1,IF(AND(YEAR(SetDom1+1)=AnoCalendário,MONTH(SetDom1+1)=9),SetDom1+1,""),IF(AND(YEAR(SetDom1+8)=AnoCalendário,MONTH(SetDom1+8)=9),SetDom1+8,""))</f>
        <v>45907</v>
      </c>
      <c r="S27" s="32">
        <f>IF(DAY(SetDom1)=1,IF(AND(YEAR(SetDom1+2)=AnoCalendário,MONTH(SetDom1+2)=9),SetDom1+2,""),IF(AND(YEAR(SetDom1+9)=AnoCalendário,MONTH(SetDom1+9)=9),SetDom1+9,""))</f>
        <v>45908</v>
      </c>
      <c r="T27" s="32">
        <f>IF(DAY(SetDom1)=1,IF(AND(YEAR(SetDom1+3)=AnoCalendário,MONTH(SetDom1+3)=9),SetDom1+3,""),IF(AND(YEAR(SetDom1+10)=AnoCalendário,MONTH(SetDom1+10)=9),SetDom1+10,""))</f>
        <v>45909</v>
      </c>
      <c r="U27" s="32">
        <f>IF(DAY(SetDom1)=1,IF(AND(YEAR(SetDom1+4)=AnoCalendário,MONTH(SetDom1+4)=9),SetDom1+4,""),IF(AND(YEAR(SetDom1+11)=AnoCalendário,MONTH(SetDom1+11)=9),SetDom1+11,""))</f>
        <v>45910</v>
      </c>
      <c r="V27" s="32">
        <f>IF(DAY(SetDom1)=1,IF(AND(YEAR(SetDom1+5)=AnoCalendário,MONTH(SetDom1+5)=9),SetDom1+5,""),IF(AND(YEAR(SetDom1+12)=AnoCalendário,MONTH(SetDom1+12)=9),SetDom1+12,""))</f>
        <v>45911</v>
      </c>
      <c r="W27" s="32">
        <f>IF(DAY(SetDom1)=1,IF(AND(YEAR(SetDom1+6)=AnoCalendário,MONTH(SetDom1+6)=9),SetDom1+6,""),IF(AND(YEAR(SetDom1+13)=AnoCalendário,MONTH(SetDom1+13)=9),SetDom1+13,""))</f>
        <v>45912</v>
      </c>
      <c r="X27" s="34">
        <f>IF(DAY(SetDom1)=1,IF(AND(YEAR(SetDom1+7)=AnoCalendário,MONTH(SetDom1+7)=9),SetDom1+7,""),IF(AND(YEAR(SetDom1+14)=AnoCalendário,MONTH(SetDom1+14)=9),SetDom1+14,""))</f>
        <v>45913</v>
      </c>
    </row>
    <row r="28" spans="1:24" ht="36" customHeight="1" x14ac:dyDescent="0.25">
      <c r="B28" s="33">
        <f>IF(DAY(JulDom1)=1,IF(AND(YEAR(JulDom1+8)=AnoCalendário,MONTH(JulDom1+8)=7),JulDom1+8,""),IF(AND(YEAR(JulDom1+15)=AnoCalendário,MONTH(JulDom1+15)=7),JulDom1+15,""))</f>
        <v>45851</v>
      </c>
      <c r="C28" s="32">
        <f>IF(DAY(JulDom1)=1,IF(AND(YEAR(JulDom1+9)=AnoCalendário,MONTH(JulDom1+9)=7),JulDom1+9,""),IF(AND(YEAR(JulDom1+16)=AnoCalendário,MONTH(JulDom1+16)=7),JulDom1+16,""))</f>
        <v>45852</v>
      </c>
      <c r="D28" s="32">
        <f>IF(DAY(JulDom1)=1,IF(AND(YEAR(JulDom1+10)=AnoCalendário,MONTH(JulDom1+10)=7),JulDom1+10,""),IF(AND(YEAR(JulDom1+17)=AnoCalendário,MONTH(JulDom1+17)=7),JulDom1+17,""))</f>
        <v>45853</v>
      </c>
      <c r="E28" s="32">
        <f>IF(DAY(JulDom1)=1,IF(AND(YEAR(JulDom1+11)=AnoCalendário,MONTH(JulDom1+11)=7),JulDom1+11,""),IF(AND(YEAR(JulDom1+18)=AnoCalendário,MONTH(JulDom1+18)=7),JulDom1+18,""))</f>
        <v>45854</v>
      </c>
      <c r="F28" s="32">
        <f>IF(DAY(JulDom1)=1,IF(AND(YEAR(JulDom1+12)=AnoCalendário,MONTH(JulDom1+12)=7),JulDom1+12,""),IF(AND(YEAR(JulDom1+19)=AnoCalendário,MONTH(JulDom1+19)=7),JulDom1+19,""))</f>
        <v>45855</v>
      </c>
      <c r="G28" s="32">
        <f>IF(DAY(JulDom1)=1,IF(AND(YEAR(JulDom1+13)=AnoCalendário,MONTH(JulDom1+13)=7),JulDom1+13,""),IF(AND(YEAR(JulDom1+20)=AnoCalendário,MONTH(JulDom1+20)=7),JulDom1+20,""))</f>
        <v>45856</v>
      </c>
      <c r="H28" s="34">
        <f>IF(DAY(JulDom1)=1,IF(AND(YEAR(JulDom1+14)=AnoCalendário,MONTH(JulDom1+14)=7),JulDom1+14,""),IF(AND(YEAR(JulDom1+21)=AnoCalendário,MONTH(JulDom1+21)=7),JulDom1+21,""))</f>
        <v>45857</v>
      </c>
      <c r="J28" s="33">
        <f>IF(DAY(AgoDom1)=1,IF(AND(YEAR(AgoDom1+8)=AnoCalendário,MONTH(AgoDom1+8)=8),AgoDom1+8,""),IF(AND(YEAR(AgoDom1+15)=AnoCalendário,MONTH(AgoDom1+15)=8),AgoDom1+15,""))</f>
        <v>45879</v>
      </c>
      <c r="K28" s="32">
        <f>IF(DAY(AgoDom1)=1,IF(AND(YEAR(AgoDom1+9)=AnoCalendário,MONTH(AgoDom1+9)=8),AgoDom1+9,""),IF(AND(YEAR(AgoDom1+16)=AnoCalendário,MONTH(AgoDom1+16)=8),AgoDom1+16,""))</f>
        <v>45880</v>
      </c>
      <c r="L28" s="32">
        <f>IF(DAY(AgoDom1)=1,IF(AND(YEAR(AgoDom1+10)=AnoCalendário,MONTH(AgoDom1+10)=8),AgoDom1+10,""),IF(AND(YEAR(AgoDom1+17)=AnoCalendário,MONTH(AgoDom1+17)=8),AgoDom1+17,""))</f>
        <v>45881</v>
      </c>
      <c r="M28" s="32">
        <f>IF(DAY(AgoDom1)=1,IF(AND(YEAR(AgoDom1+11)=AnoCalendário,MONTH(AgoDom1+11)=8),AgoDom1+11,""),IF(AND(YEAR(AgoDom1+18)=AnoCalendário,MONTH(AgoDom1+18)=8),AgoDom1+18,""))</f>
        <v>45882</v>
      </c>
      <c r="N28" s="32">
        <f>IF(DAY(AgoDom1)=1,IF(AND(YEAR(AgoDom1+12)=AnoCalendário,MONTH(AgoDom1+12)=8),AgoDom1+12,""),IF(AND(YEAR(AgoDom1+19)=AnoCalendário,MONTH(AgoDom1+19)=8),AgoDom1+19,""))</f>
        <v>45883</v>
      </c>
      <c r="O28" s="32">
        <f>IF(DAY(AgoDom1)=1,IF(AND(YEAR(AgoDom1+13)=AnoCalendário,MONTH(AgoDom1+13)=8),AgoDom1+13,""),IF(AND(YEAR(AgoDom1+20)=AnoCalendário,MONTH(AgoDom1+20)=8),AgoDom1+20,""))</f>
        <v>45884</v>
      </c>
      <c r="P28" s="34">
        <f>IF(DAY(AgoDom1)=1,IF(AND(YEAR(AgoDom1+14)=AnoCalendário,MONTH(AgoDom1+14)=8),AgoDom1+14,""),IF(AND(YEAR(AgoDom1+21)=AnoCalendário,MONTH(AgoDom1+21)=8),AgoDom1+21,""))</f>
        <v>45885</v>
      </c>
      <c r="Q28" s="1"/>
      <c r="R28" s="33">
        <f>IF(DAY(SetDom1)=1,IF(AND(YEAR(SetDom1+8)=AnoCalendário,MONTH(SetDom1+8)=9),SetDom1+8,""),IF(AND(YEAR(SetDom1+15)=AnoCalendário,MONTH(SetDom1+15)=9),SetDom1+15,""))</f>
        <v>45914</v>
      </c>
      <c r="S28" s="32">
        <f>IF(DAY(SetDom1)=1,IF(AND(YEAR(SetDom1+9)=AnoCalendário,MONTH(SetDom1+9)=9),SetDom1+9,""),IF(AND(YEAR(SetDom1+16)=AnoCalendário,MONTH(SetDom1+16)=9),SetDom1+16,""))</f>
        <v>45915</v>
      </c>
      <c r="T28" s="32">
        <f>IF(DAY(SetDom1)=1,IF(AND(YEAR(SetDom1+10)=AnoCalendário,MONTH(SetDom1+10)=9),SetDom1+10,""),IF(AND(YEAR(SetDom1+17)=AnoCalendário,MONTH(SetDom1+17)=9),SetDom1+17,""))</f>
        <v>45916</v>
      </c>
      <c r="U28" s="32">
        <f>IF(DAY(SetDom1)=1,IF(AND(YEAR(SetDom1+11)=AnoCalendário,MONTH(SetDom1+11)=9),SetDom1+11,""),IF(AND(YEAR(SetDom1+18)=AnoCalendário,MONTH(SetDom1+18)=9),SetDom1+18,""))</f>
        <v>45917</v>
      </c>
      <c r="V28" s="32">
        <f>IF(DAY(SetDom1)=1,IF(AND(YEAR(SetDom1+12)=AnoCalendário,MONTH(SetDom1+12)=9),SetDom1+12,""),IF(AND(YEAR(SetDom1+19)=AnoCalendário,MONTH(SetDom1+19)=9),SetDom1+19,""))</f>
        <v>45918</v>
      </c>
      <c r="W28" s="32">
        <f>IF(DAY(SetDom1)=1,IF(AND(YEAR(SetDom1+13)=AnoCalendário,MONTH(SetDom1+13)=9),SetDom1+13,""),IF(AND(YEAR(SetDom1+20)=AnoCalendário,MONTH(SetDom1+20)=9),SetDom1+20,""))</f>
        <v>45919</v>
      </c>
      <c r="X28" s="34">
        <f>IF(DAY(SetDom1)=1,IF(AND(YEAR(SetDom1+14)=AnoCalendário,MONTH(SetDom1+14)=9),SetDom1+14,""),IF(AND(YEAR(SetDom1+21)=AnoCalendário,MONTH(SetDom1+21)=9),SetDom1+21,""))</f>
        <v>45920</v>
      </c>
    </row>
    <row r="29" spans="1:24" ht="36" customHeight="1" x14ac:dyDescent="0.25">
      <c r="B29" s="33">
        <f>IF(DAY(JulDom1)=1,IF(AND(YEAR(JulDom1+15)=AnoCalendário,MONTH(JulDom1+15)=7),JulDom1+15,""),IF(AND(YEAR(JulDom1+22)=AnoCalendário,MONTH(JulDom1+22)=7),JulDom1+22,""))</f>
        <v>45858</v>
      </c>
      <c r="C29" s="32">
        <f>IF(DAY(JulDom1)=1,IF(AND(YEAR(JulDom1+16)=AnoCalendário,MONTH(JulDom1+16)=7),JulDom1+16,""),IF(AND(YEAR(JulDom1+23)=AnoCalendário,MONTH(JulDom1+23)=7),JulDom1+23,""))</f>
        <v>45859</v>
      </c>
      <c r="D29" s="32">
        <f>IF(DAY(JulDom1)=1,IF(AND(YEAR(JulDom1+17)=AnoCalendário,MONTH(JulDom1+17)=7),JulDom1+17,""),IF(AND(YEAR(JulDom1+24)=AnoCalendário,MONTH(JulDom1+24)=7),JulDom1+24,""))</f>
        <v>45860</v>
      </c>
      <c r="E29" s="32">
        <f>IF(DAY(JulDom1)=1,IF(AND(YEAR(JulDom1+18)=AnoCalendário,MONTH(JulDom1+18)=7),JulDom1+18,""),IF(AND(YEAR(JulDom1+25)=AnoCalendário,MONTH(JulDom1+25)=7),JulDom1+25,""))</f>
        <v>45861</v>
      </c>
      <c r="F29" s="32">
        <f>IF(DAY(JulDom1)=1,IF(AND(YEAR(JulDom1+19)=AnoCalendário,MONTH(JulDom1+19)=7),JulDom1+19,""),IF(AND(YEAR(JulDom1+26)=AnoCalendário,MONTH(JulDom1+26)=7),JulDom1+26,""))</f>
        <v>45862</v>
      </c>
      <c r="G29" s="32">
        <f>IF(DAY(JulDom1)=1,IF(AND(YEAR(JulDom1+20)=AnoCalendário,MONTH(JulDom1+20)=7),JulDom1+20,""),IF(AND(YEAR(JulDom1+27)=AnoCalendário,MONTH(JulDom1+27)=7),JulDom1+27,""))</f>
        <v>45863</v>
      </c>
      <c r="H29" s="34">
        <f>IF(DAY(JulDom1)=1,IF(AND(YEAR(JulDom1+21)=AnoCalendário,MONTH(JulDom1+21)=7),JulDom1+21,""),IF(AND(YEAR(JulDom1+28)=AnoCalendário,MONTH(JulDom1+28)=7),JulDom1+28,""))</f>
        <v>45864</v>
      </c>
      <c r="J29" s="33">
        <f>IF(DAY(AgoDom1)=1,IF(AND(YEAR(AgoDom1+15)=AnoCalendário,MONTH(AgoDom1+15)=8),AgoDom1+15,""),IF(AND(YEAR(AgoDom1+22)=AnoCalendário,MONTH(AgoDom1+22)=8),AgoDom1+22,""))</f>
        <v>45886</v>
      </c>
      <c r="K29" s="32">
        <f>IF(DAY(AgoDom1)=1,IF(AND(YEAR(AgoDom1+16)=AnoCalendário,MONTH(AgoDom1+16)=8),AgoDom1+16,""),IF(AND(YEAR(AgoDom1+23)=AnoCalendário,MONTH(AgoDom1+23)=8),AgoDom1+23,""))</f>
        <v>45887</v>
      </c>
      <c r="L29" s="32">
        <f>IF(DAY(AgoDom1)=1,IF(AND(YEAR(AgoDom1+17)=AnoCalendário,MONTH(AgoDom1+17)=8),AgoDom1+17,""),IF(AND(YEAR(AgoDom1+24)=AnoCalendário,MONTH(AgoDom1+24)=8),AgoDom1+24,""))</f>
        <v>45888</v>
      </c>
      <c r="M29" s="32">
        <f>IF(DAY(AgoDom1)=1,IF(AND(YEAR(AgoDom1+18)=AnoCalendário,MONTH(AgoDom1+18)=8),AgoDom1+18,""),IF(AND(YEAR(AgoDom1+25)=AnoCalendário,MONTH(AgoDom1+25)=8),AgoDom1+25,""))</f>
        <v>45889</v>
      </c>
      <c r="N29" s="32">
        <f>IF(DAY(AgoDom1)=1,IF(AND(YEAR(AgoDom1+19)=AnoCalendário,MONTH(AgoDom1+19)=8),AgoDom1+19,""),IF(AND(YEAR(AgoDom1+26)=AnoCalendário,MONTH(AgoDom1+26)=8),AgoDom1+26,""))</f>
        <v>45890</v>
      </c>
      <c r="O29" s="32">
        <f>IF(DAY(AgoDom1)=1,IF(AND(YEAR(AgoDom1+20)=AnoCalendário,MONTH(AgoDom1+20)=8),AgoDom1+20,""),IF(AND(YEAR(AgoDom1+27)=AnoCalendário,MONTH(AgoDom1+27)=8),AgoDom1+27,""))</f>
        <v>45891</v>
      </c>
      <c r="P29" s="34">
        <f>IF(DAY(AgoDom1)=1,IF(AND(YEAR(AgoDom1+21)=AnoCalendário,MONTH(AgoDom1+21)=8),AgoDom1+21,""),IF(AND(YEAR(AgoDom1+28)=AnoCalendário,MONTH(AgoDom1+28)=8),AgoDom1+28,""))</f>
        <v>45892</v>
      </c>
      <c r="Q29" s="1"/>
      <c r="R29" s="33">
        <f>IF(DAY(SetDom1)=1,IF(AND(YEAR(SetDom1+15)=AnoCalendário,MONTH(SetDom1+15)=9),SetDom1+15,""),IF(AND(YEAR(SetDom1+22)=AnoCalendário,MONTH(SetDom1+22)=9),SetDom1+22,""))</f>
        <v>45921</v>
      </c>
      <c r="S29" s="32">
        <f>IF(DAY(SetDom1)=1,IF(AND(YEAR(SetDom1+16)=AnoCalendário,MONTH(SetDom1+16)=9),SetDom1+16,""),IF(AND(YEAR(SetDom1+23)=AnoCalendário,MONTH(SetDom1+23)=9),SetDom1+23,""))</f>
        <v>45922</v>
      </c>
      <c r="T29" s="32">
        <f>IF(DAY(SetDom1)=1,IF(AND(YEAR(SetDom1+17)=AnoCalendário,MONTH(SetDom1+17)=9),SetDom1+17,""),IF(AND(YEAR(SetDom1+24)=AnoCalendário,MONTH(SetDom1+24)=9),SetDom1+24,""))</f>
        <v>45923</v>
      </c>
      <c r="U29" s="32">
        <f>IF(DAY(SetDom1)=1,IF(AND(YEAR(SetDom1+18)=AnoCalendário,MONTH(SetDom1+18)=9),SetDom1+18,""),IF(AND(YEAR(SetDom1+25)=AnoCalendário,MONTH(SetDom1+25)=9),SetDom1+25,""))</f>
        <v>45924</v>
      </c>
      <c r="V29" s="32">
        <f>IF(DAY(SetDom1)=1,IF(AND(YEAR(SetDom1+19)=AnoCalendário,MONTH(SetDom1+19)=9),SetDom1+19,""),IF(AND(YEAR(SetDom1+26)=AnoCalendário,MONTH(SetDom1+26)=9),SetDom1+26,""))</f>
        <v>45925</v>
      </c>
      <c r="W29" s="32">
        <f>IF(DAY(SetDom1)=1,IF(AND(YEAR(SetDom1+20)=AnoCalendário,MONTH(SetDom1+20)=9),SetDom1+20,""),IF(AND(YEAR(SetDom1+27)=AnoCalendário,MONTH(SetDom1+27)=9),SetDom1+27,""))</f>
        <v>45926</v>
      </c>
      <c r="X29" s="34">
        <f>IF(DAY(SetDom1)=1,IF(AND(YEAR(SetDom1+21)=AnoCalendário,MONTH(SetDom1+21)=9),SetDom1+21,""),IF(AND(YEAR(SetDom1+28)=AnoCalendário,MONTH(SetDom1+28)=9),SetDom1+28,""))</f>
        <v>45927</v>
      </c>
    </row>
    <row r="30" spans="1:24" ht="36" customHeight="1" x14ac:dyDescent="0.25">
      <c r="B30" s="33">
        <f>IF(DAY(JulDom1)=1,IF(AND(YEAR(JulDom1+22)=AnoCalendário,MONTH(JulDom1+22)=7),JulDom1+22,""),IF(AND(YEAR(JulDom1+29)=AnoCalendário,MONTH(JulDom1+29)=7),JulDom1+29,""))</f>
        <v>45865</v>
      </c>
      <c r="C30" s="32">
        <f>IF(DAY(JulDom1)=1,IF(AND(YEAR(JulDom1+23)=AnoCalendário,MONTH(JulDom1+23)=7),JulDom1+23,""),IF(AND(YEAR(JulDom1+30)=AnoCalendário,MONTH(JulDom1+30)=7),JulDom1+30,""))</f>
        <v>45866</v>
      </c>
      <c r="D30" s="32">
        <f>IF(DAY(JulDom1)=1,IF(AND(YEAR(JulDom1+24)=AnoCalendário,MONTH(JulDom1+24)=7),JulDom1+24,""),IF(AND(YEAR(JulDom1+31)=AnoCalendário,MONTH(JulDom1+31)=7),JulDom1+31,""))</f>
        <v>45867</v>
      </c>
      <c r="E30" s="32">
        <f>IF(DAY(JulDom1)=1,IF(AND(YEAR(JulDom1+25)=AnoCalendário,MONTH(JulDom1+25)=7),JulDom1+25,""),IF(AND(YEAR(JulDom1+32)=AnoCalendário,MONTH(JulDom1+32)=7),JulDom1+32,""))</f>
        <v>45868</v>
      </c>
      <c r="F30" s="32">
        <f>IF(DAY(JulDom1)=1,IF(AND(YEAR(JulDom1+26)=AnoCalendário,MONTH(JulDom1+26)=7),JulDom1+26,""),IF(AND(YEAR(JulDom1+33)=AnoCalendário,MONTH(JulDom1+33)=7),JulDom1+33,""))</f>
        <v>45869</v>
      </c>
      <c r="G30" s="32" t="str">
        <f>IF(DAY(JulDom1)=1,IF(AND(YEAR(JulDom1+27)=AnoCalendário,MONTH(JulDom1+27)=7),JulDom1+27,""),IF(AND(YEAR(JulDom1+34)=AnoCalendário,MONTH(JulDom1+34)=7),JulDom1+34,""))</f>
        <v/>
      </c>
      <c r="H30" s="34" t="str">
        <f>IF(DAY(JulDom1)=1,IF(AND(YEAR(JulDom1+28)=AnoCalendário,MONTH(JulDom1+28)=7),JulDom1+28,""),IF(AND(YEAR(JulDom1+35)=AnoCalendário,MONTH(JulDom1+35)=7),JulDom1+35,""))</f>
        <v/>
      </c>
      <c r="J30" s="33">
        <f>IF(DAY(AgoDom1)=1,IF(AND(YEAR(AgoDom1+22)=AnoCalendário,MONTH(AgoDom1+22)=8),AgoDom1+22,""),IF(AND(YEAR(AgoDom1+29)=AnoCalendário,MONTH(AgoDom1+29)=8),AgoDom1+29,""))</f>
        <v>45893</v>
      </c>
      <c r="K30" s="32">
        <f>IF(DAY(AgoDom1)=1,IF(AND(YEAR(AgoDom1+23)=AnoCalendário,MONTH(AgoDom1+23)=8),AgoDom1+23,""),IF(AND(YEAR(AgoDom1+30)=AnoCalendário,MONTH(AgoDom1+30)=8),AgoDom1+30,""))</f>
        <v>45894</v>
      </c>
      <c r="L30" s="32">
        <f>IF(DAY(AgoDom1)=1,IF(AND(YEAR(AgoDom1+24)=AnoCalendário,MONTH(AgoDom1+24)=8),AgoDom1+24,""),IF(AND(YEAR(AgoDom1+31)=AnoCalendário,MONTH(AgoDom1+31)=8),AgoDom1+31,""))</f>
        <v>45895</v>
      </c>
      <c r="M30" s="32">
        <f>IF(DAY(AgoDom1)=1,IF(AND(YEAR(AgoDom1+25)=AnoCalendário,MONTH(AgoDom1+25)=8),AgoDom1+25,""),IF(AND(YEAR(AgoDom1+32)=AnoCalendário,MONTH(AgoDom1+32)=8),AgoDom1+32,""))</f>
        <v>45896</v>
      </c>
      <c r="N30" s="32">
        <f>IF(DAY(AgoDom1)=1,IF(AND(YEAR(AgoDom1+26)=AnoCalendário,MONTH(AgoDom1+26)=8),AgoDom1+26,""),IF(AND(YEAR(AgoDom1+33)=AnoCalendário,MONTH(AgoDom1+33)=8),AgoDom1+33,""))</f>
        <v>45897</v>
      </c>
      <c r="O30" s="32">
        <f>IF(DAY(AgoDom1)=1,IF(AND(YEAR(AgoDom1+27)=AnoCalendário,MONTH(AgoDom1+27)=8),AgoDom1+27,""),IF(AND(YEAR(AgoDom1+34)=AnoCalendário,MONTH(AgoDom1+34)=8),AgoDom1+34,""))</f>
        <v>45898</v>
      </c>
      <c r="P30" s="34">
        <f>IF(DAY(AgoDom1)=1,IF(AND(YEAR(AgoDom1+28)=AnoCalendário,MONTH(AgoDom1+28)=8),AgoDom1+28,""),IF(AND(YEAR(AgoDom1+35)=AnoCalendário,MONTH(AgoDom1+35)=8),AgoDom1+35,""))</f>
        <v>45899</v>
      </c>
      <c r="Q30" s="1"/>
      <c r="R30" s="33">
        <f>IF(DAY(SetDom1)=1,IF(AND(YEAR(SetDom1+22)=AnoCalendário,MONTH(SetDom1+22)=9),SetDom1+22,""),IF(AND(YEAR(SetDom1+29)=AnoCalendário,MONTH(SetDom1+29)=9),SetDom1+29,""))</f>
        <v>45928</v>
      </c>
      <c r="S30" s="32">
        <f>IF(DAY(SetDom1)=1,IF(AND(YEAR(SetDom1+23)=AnoCalendário,MONTH(SetDom1+23)=9),SetDom1+23,""),IF(AND(YEAR(SetDom1+30)=AnoCalendário,MONTH(SetDom1+30)=9),SetDom1+30,""))</f>
        <v>45929</v>
      </c>
      <c r="T30" s="32">
        <f>IF(DAY(SetDom1)=1,IF(AND(YEAR(SetDom1+24)=AnoCalendário,MONTH(SetDom1+24)=9),SetDom1+24,""),IF(AND(YEAR(SetDom1+31)=AnoCalendário,MONTH(SetDom1+31)=9),SetDom1+31,""))</f>
        <v>45930</v>
      </c>
      <c r="U30" s="32" t="str">
        <f>IF(DAY(SetDom1)=1,IF(AND(YEAR(SetDom1+25)=AnoCalendário,MONTH(SetDom1+25)=9),SetDom1+25,""),IF(AND(YEAR(SetDom1+32)=AnoCalendário,MONTH(SetDom1+32)=9),SetDom1+32,""))</f>
        <v/>
      </c>
      <c r="V30" s="32" t="str">
        <f>IF(DAY(SetDom1)=1,IF(AND(YEAR(SetDom1+26)=AnoCalendário,MONTH(SetDom1+26)=9),SetDom1+26,""),IF(AND(YEAR(SetDom1+33)=AnoCalendário,MONTH(SetDom1+33)=9),SetDom1+33,""))</f>
        <v/>
      </c>
      <c r="W30" s="32" t="str">
        <f>IF(DAY(SetDom1)=1,IF(AND(YEAR(SetDom1+27)=AnoCalendário,MONTH(SetDom1+27)=9),SetDom1+27,""),IF(AND(YEAR(SetDom1+34)=AnoCalendário,MONTH(SetDom1+34)=9),SetDom1+34,""))</f>
        <v/>
      </c>
      <c r="X30" s="34" t="str">
        <f>IF(DAY(SetDom1)=1,IF(AND(YEAR(SetDom1+28)=AnoCalendário,MONTH(SetDom1+28)=9),SetDom1+28,""),IF(AND(YEAR(SetDom1+35)=AnoCalendário,MONTH(SetDom1+35)=9),SetDom1+35,""))</f>
        <v/>
      </c>
    </row>
    <row r="31" spans="1:24" ht="36" customHeight="1" x14ac:dyDescent="0.25">
      <c r="B31" s="35" t="str">
        <f>IF(DAY(JulDom1)=1,IF(AND(YEAR(JulDom1+29)=AnoCalendário,MONTH(JulDom1+29)=7),JulDom1+29,""),IF(AND(YEAR(JulDom1+36)=AnoCalendário,MONTH(JulDom1+36)=7),JulDom1+36,""))</f>
        <v/>
      </c>
      <c r="C31" s="36" t="str">
        <f>IF(DAY(JulDom1)=1,IF(AND(YEAR(JulDom1+30)=AnoCalendário,MONTH(JulDom1+30)=7),JulDom1+30,""),IF(AND(YEAR(JulDom1+37)=AnoCalendário,MONTH(JulDom1+37)=7),JulDom1+37,""))</f>
        <v/>
      </c>
      <c r="D31" s="36" t="str">
        <f>IF(DAY(JulDom1)=1,IF(AND(YEAR(JulDom1+31)=AnoCalendário,MONTH(JulDom1+31)=7),JulDom1+31,""),IF(AND(YEAR(JulDom1+38)=AnoCalendário,MONTH(JulDom1+38)=7),JulDom1+38,""))</f>
        <v/>
      </c>
      <c r="E31" s="36" t="str">
        <f>IF(DAY(JulDom1)=1,IF(AND(YEAR(JulDom1+32)=AnoCalendário,MONTH(JulDom1+32)=7),JulDom1+32,""),IF(AND(YEAR(JulDom1+39)=AnoCalendário,MONTH(JulDom1+39)=7),JulDom1+39,""))</f>
        <v/>
      </c>
      <c r="F31" s="36" t="str">
        <f>IF(DAY(JulDom1)=1,IF(AND(YEAR(JulDom1+33)=AnoCalendário,MONTH(JulDom1+33)=7),JulDom1+33,""),IF(AND(YEAR(JulDom1+40)=AnoCalendário,MONTH(JulDom1+40)=7),JulDom1+40,""))</f>
        <v/>
      </c>
      <c r="G31" s="36" t="str">
        <f>IF(DAY(JulDom1)=1,IF(AND(YEAR(JulDom1+34)=AnoCalendário,MONTH(JulDom1+34)=7),JulDom1+34,""),IF(AND(YEAR(JulDom1+41)=AnoCalendário,MONTH(JulDom1+41)=7),JulDom1+41,""))</f>
        <v/>
      </c>
      <c r="H31" s="37" t="str">
        <f>IF(DAY(JulDom1)=1,IF(AND(YEAR(JulDom1+35)=AnoCalendário,MONTH(JulDom1+35)=7),JulDom1+35,""),IF(AND(YEAR(JulDom1+42)=AnoCalendário,MONTH(JulDom1+42)=7),JulDom1+42,""))</f>
        <v/>
      </c>
      <c r="J31" s="35">
        <f>IF(DAY(AgoDom1)=1,IF(AND(YEAR(AgoDom1+29)=AnoCalendário,MONTH(AgoDom1+29)=8),AgoDom1+29,""),IF(AND(YEAR(AgoDom1+36)=AnoCalendário,MONTH(AgoDom1+36)=8),AgoDom1+36,""))</f>
        <v>45900</v>
      </c>
      <c r="K31" s="36" t="str">
        <f>IF(DAY(AgoDom1)=1,IF(AND(YEAR(AgoDom1+30)=AnoCalendário,MONTH(AgoDom1+30)=8),AgoDom1+30,""),IF(AND(YEAR(AgoDom1+37)=AnoCalendário,MONTH(AgoDom1+37)=8),AgoDom1+37,""))</f>
        <v/>
      </c>
      <c r="L31" s="36" t="str">
        <f>IF(DAY(AgoDom1)=1,IF(AND(YEAR(AgoDom1+31)=AnoCalendário,MONTH(AgoDom1+31)=8),AgoDom1+31,""),IF(AND(YEAR(AgoDom1+38)=AnoCalendário,MONTH(AgoDom1+38)=8),AgoDom1+38,""))</f>
        <v/>
      </c>
      <c r="M31" s="36" t="str">
        <f>IF(DAY(AgoDom1)=1,IF(AND(YEAR(AgoDom1+32)=AnoCalendário,MONTH(AgoDom1+32)=8),AgoDom1+32,""),IF(AND(YEAR(AgoDom1+39)=AnoCalendário,MONTH(AgoDom1+39)=8),AgoDom1+39,""))</f>
        <v/>
      </c>
      <c r="N31" s="36" t="str">
        <f>IF(DAY(AgoDom1)=1,IF(AND(YEAR(AgoDom1+33)=AnoCalendário,MONTH(AgoDom1+33)=8),AgoDom1+33,""),IF(AND(YEAR(AgoDom1+40)=AnoCalendário,MONTH(AgoDom1+40)=8),AgoDom1+40,""))</f>
        <v/>
      </c>
      <c r="O31" s="36" t="str">
        <f>IF(DAY(AgoDom1)=1,IF(AND(YEAR(AgoDom1+34)=AnoCalendário,MONTH(AgoDom1+34)=8),AgoDom1+34,""),IF(AND(YEAR(AgoDom1+41)=AnoCalendário,MONTH(AgoDom1+41)=8),AgoDom1+41,""))</f>
        <v/>
      </c>
      <c r="P31" s="37" t="str">
        <f>IF(DAY(AgoDom1)=1,IF(AND(YEAR(AgoDom1+35)=AnoCalendário,MONTH(AgoDom1+35)=8),AgoDom1+35,""),IF(AND(YEAR(AgoDom1+42)=AnoCalendário,MONTH(AgoDom1+42)=8),AgoDom1+42,""))</f>
        <v/>
      </c>
      <c r="Q31" s="1"/>
      <c r="R31" s="35" t="str">
        <f>IF(DAY(SetDom1)=1,IF(AND(YEAR(SetDom1+29)=AnoCalendário,MONTH(SetDom1+29)=9),SetDom1+29,""),IF(AND(YEAR(SetDom1+36)=AnoCalendário,MONTH(SetDom1+36)=9),SetDom1+36,""))</f>
        <v/>
      </c>
      <c r="S31" s="36" t="str">
        <f>IF(DAY(SetDom1)=1,IF(AND(YEAR(SetDom1+30)=AnoCalendário,MONTH(SetDom1+30)=9),SetDom1+30,""),IF(AND(YEAR(SetDom1+37)=AnoCalendário,MONTH(SetDom1+37)=9),SetDom1+37,""))</f>
        <v/>
      </c>
      <c r="T31" s="36" t="str">
        <f>IF(DAY(SetDom1)=1,IF(AND(YEAR(SetDom1+31)=AnoCalendário,MONTH(SetDom1+31)=9),SetDom1+31,""),IF(AND(YEAR(SetDom1+38)=AnoCalendário,MONTH(SetDom1+38)=9),SetDom1+38,""))</f>
        <v/>
      </c>
      <c r="U31" s="36" t="str">
        <f>IF(DAY(SetDom1)=1,IF(AND(YEAR(SetDom1+32)=AnoCalendário,MONTH(SetDom1+32)=9),SetDom1+32,""),IF(AND(YEAR(SetDom1+39)=AnoCalendário,MONTH(SetDom1+39)=9),SetDom1+39,""))</f>
        <v/>
      </c>
      <c r="V31" s="36" t="str">
        <f>IF(DAY(SetDom1)=1,IF(AND(YEAR(SetDom1+33)=AnoCalendário,MONTH(SetDom1+33)=9),SetDom1+33,""),IF(AND(YEAR(SetDom1+40)=AnoCalendário,MONTH(SetDom1+40)=9),SetDom1+40,""))</f>
        <v/>
      </c>
      <c r="W31" s="36" t="str">
        <f>IF(DAY(SetDom1)=1,IF(AND(YEAR(SetDom1+34)=AnoCalendário,MONTH(SetDom1+34)=9),SetDom1+34,""),IF(AND(YEAR(SetDom1+41)=AnoCalendário,MONTH(SetDom1+41)=9),SetDom1+41,""))</f>
        <v/>
      </c>
      <c r="X31" s="37" t="str">
        <f>IF(DAY(SetDom1)=1,IF(AND(YEAR(SetDom1+35)=AnoCalendário,MONTH(SetDom1+35)=9),SetDom1+35,""),IF(AND(YEAR(SetDom1+42)=AnoCalendário,MONTH(SetDom1+42)=9),SetDom1+42,""))</f>
        <v/>
      </c>
    </row>
    <row r="32" spans="1:24" ht="20.100000000000001" customHeight="1" x14ac:dyDescent="0.25"/>
    <row r="33" spans="1:24" s="20" customFormat="1" ht="42" customHeight="1" x14ac:dyDescent="0.25">
      <c r="A33" s="19"/>
      <c r="B33" s="43" t="s">
        <v>5</v>
      </c>
      <c r="C33" s="43"/>
      <c r="D33" s="43"/>
      <c r="E33" s="43"/>
      <c r="F33" s="43"/>
      <c r="G33" s="43"/>
      <c r="H33" s="43"/>
      <c r="J33" s="43" t="s">
        <v>15</v>
      </c>
      <c r="K33" s="43"/>
      <c r="L33" s="43"/>
      <c r="M33" s="43"/>
      <c r="N33" s="43"/>
      <c r="O33" s="43"/>
      <c r="P33" s="43"/>
      <c r="R33" s="43" t="s">
        <v>19</v>
      </c>
      <c r="S33" s="43"/>
      <c r="T33" s="43"/>
      <c r="U33" s="43"/>
      <c r="V33" s="43"/>
      <c r="W33" s="43"/>
      <c r="X33" s="43"/>
    </row>
    <row r="34" spans="1:24" s="23" customFormat="1" ht="26.25" customHeight="1" x14ac:dyDescent="0.25">
      <c r="A34" s="22"/>
      <c r="B34" s="23" t="s">
        <v>2</v>
      </c>
      <c r="C34" s="23" t="s">
        <v>6</v>
      </c>
      <c r="D34" s="23" t="s">
        <v>7</v>
      </c>
      <c r="E34" s="23" t="s">
        <v>8</v>
      </c>
      <c r="F34" s="23" t="s">
        <v>9</v>
      </c>
      <c r="G34" s="23" t="s">
        <v>10</v>
      </c>
      <c r="H34" s="23" t="s">
        <v>11</v>
      </c>
      <c r="J34" s="23" t="s">
        <v>2</v>
      </c>
      <c r="K34" s="23" t="s">
        <v>6</v>
      </c>
      <c r="L34" s="23" t="s">
        <v>7</v>
      </c>
      <c r="M34" s="23" t="s">
        <v>8</v>
      </c>
      <c r="N34" s="23" t="s">
        <v>9</v>
      </c>
      <c r="O34" s="23" t="s">
        <v>10</v>
      </c>
      <c r="P34" s="23" t="s">
        <v>11</v>
      </c>
      <c r="R34" s="23" t="s">
        <v>2</v>
      </c>
      <c r="S34" s="23" t="s">
        <v>6</v>
      </c>
      <c r="T34" s="23" t="s">
        <v>7</v>
      </c>
      <c r="U34" s="23" t="s">
        <v>8</v>
      </c>
      <c r="V34" s="23" t="s">
        <v>9</v>
      </c>
      <c r="W34" s="23" t="s">
        <v>10</v>
      </c>
      <c r="X34" s="23" t="s">
        <v>11</v>
      </c>
    </row>
    <row r="35" spans="1:24" ht="36" customHeight="1" x14ac:dyDescent="0.25">
      <c r="B35" s="33" t="str">
        <f>IF(DAY(OutDom1)=1,"",IF(AND(YEAR(OutDom1+1)=AnoCalendário,MONTH(OutDom1+1)=10),OutDom1+1,""))</f>
        <v/>
      </c>
      <c r="C35" s="32" t="str">
        <f>IF(DAY(OutDom1)=1,"",IF(AND(YEAR(OutDom1+2)=AnoCalendário,MONTH(OutDom1+2)=10),OutDom1+2,""))</f>
        <v/>
      </c>
      <c r="D35" s="32" t="str">
        <f>IF(DAY(OutDom1)=1,"",IF(AND(YEAR(OutDom1+3)=AnoCalendário,MONTH(OutDom1+3)=10),OutDom1+3,""))</f>
        <v/>
      </c>
      <c r="E35" s="32">
        <f>IF(DAY(OutDom1)=1,"",IF(AND(YEAR(OutDom1+4)=AnoCalendário,MONTH(OutDom1+4)=10),OutDom1+4,""))</f>
        <v>45931</v>
      </c>
      <c r="F35" s="32">
        <f>IF(DAY(OutDom1)=1,"",IF(AND(YEAR(OutDom1+5)=AnoCalendário,MONTH(OutDom1+5)=10),OutDom1+5,""))</f>
        <v>45932</v>
      </c>
      <c r="G35" s="32">
        <f>IF(DAY(OutDom1)=1,"",IF(AND(YEAR(OutDom1+6)=AnoCalendário,MONTH(OutDom1+6)=10),OutDom1+6,""))</f>
        <v>45933</v>
      </c>
      <c r="H35" s="34">
        <f>IF(DAY(OutDom1)=1,IF(AND(YEAR(OutDom1)=AnoCalendário,MONTH(OutDom1)=10),OutDom1,""),IF(AND(YEAR(OutDom1+7)=AnoCalendário,MONTH(OutDom1+7)=10),OutDom1+7,""))</f>
        <v>45934</v>
      </c>
      <c r="I35" s="28"/>
      <c r="J35" s="33" t="str">
        <f>IF(DAY(NovDom1)=1,"",IF(AND(YEAR(NovDom1+1)=AnoCalendário,MONTH(NovDom1+1)=11),NovDom1+1,""))</f>
        <v/>
      </c>
      <c r="K35" s="32" t="str">
        <f>IF(DAY(NovDom1)=1,"",IF(AND(YEAR(NovDom1+2)=AnoCalendário,MONTH(NovDom1+2)=11),NovDom1+2,""))</f>
        <v/>
      </c>
      <c r="L35" s="32" t="str">
        <f>IF(DAY(NovDom1)=1,"",IF(AND(YEAR(NovDom1+3)=AnoCalendário,MONTH(NovDom1+3)=11),NovDom1+3,""))</f>
        <v/>
      </c>
      <c r="M35" s="32" t="str">
        <f>IF(DAY(NovDom1)=1,"",IF(AND(YEAR(NovDom1+4)=AnoCalendário,MONTH(NovDom1+4)=11),NovDom1+4,""))</f>
        <v/>
      </c>
      <c r="N35" s="32" t="str">
        <f>IF(DAY(NovDom1)=1,"",IF(AND(YEAR(NovDom1+5)=AnoCalendário,MONTH(NovDom1+5)=11),NovDom1+5,""))</f>
        <v/>
      </c>
      <c r="O35" s="32" t="str">
        <f>IF(DAY(NovDom1)=1,"",IF(AND(YEAR(NovDom1+6)=AnoCalendário,MONTH(NovDom1+6)=11),NovDom1+6,""))</f>
        <v/>
      </c>
      <c r="P35" s="34">
        <f>IF(DAY(NovDom1)=1,IF(AND(YEAR(NovDom1)=AnoCalendário,MONTH(NovDom1)=11),NovDom1,""),IF(AND(YEAR(NovDom1+7)=AnoCalendário,MONTH(NovDom1+7)=11),NovDom1+7,""))</f>
        <v>45962</v>
      </c>
      <c r="R35" s="33" t="str">
        <f>IF(DAY(DezDom1)=1,"",IF(AND(YEAR(DezDom1+1)=AnoCalendário,MONTH(DezDom1+1)=12),DezDom1+1,""))</f>
        <v/>
      </c>
      <c r="S35" s="32">
        <f>IF(DAY(DezDom1)=1,"",IF(AND(YEAR(DezDom1+2)=AnoCalendário,MONTH(DezDom1+2)=12),DezDom1+2,""))</f>
        <v>45992</v>
      </c>
      <c r="T35" s="32">
        <f>IF(DAY(DezDom1)=1,"",IF(AND(YEAR(DezDom1+3)=AnoCalendário,MONTH(DezDom1+3)=12),DezDom1+3,""))</f>
        <v>45993</v>
      </c>
      <c r="U35" s="32">
        <f>IF(DAY(DezDom1)=1,"",IF(AND(YEAR(DezDom1+4)=AnoCalendário,MONTH(DezDom1+4)=12),DezDom1+4,""))</f>
        <v>45994</v>
      </c>
      <c r="V35" s="32">
        <f>IF(DAY(DezDom1)=1,"",IF(AND(YEAR(DezDom1+5)=AnoCalendário,MONTH(DezDom1+5)=12),DezDom1+5,""))</f>
        <v>45995</v>
      </c>
      <c r="W35" s="32">
        <f>IF(DAY(DezDom1)=1,"",IF(AND(YEAR(DezDom1+6)=AnoCalendário,MONTH(DezDom1+6)=12),DezDom1+6,""))</f>
        <v>45996</v>
      </c>
      <c r="X35" s="34">
        <f>IF(DAY(DezDom1)=1,IF(AND(YEAR(DezDom1)=AnoCalendário,MONTH(DezDom1)=12),DezDom1,""),IF(AND(YEAR(DezDom1+7)=AnoCalendário,MONTH(DezDom1+7)=12),DezDom1+7,""))</f>
        <v>45997</v>
      </c>
    </row>
    <row r="36" spans="1:24" ht="36" customHeight="1" x14ac:dyDescent="0.25">
      <c r="B36" s="33">
        <f>IF(DAY(OutDom1)=1,IF(AND(YEAR(OutDom1+1)=AnoCalendário,MONTH(OutDom1+1)=10),OutDom1+1,""),IF(AND(YEAR(OutDom1+8)=AnoCalendário,MONTH(OutDom1+8)=10),OutDom1+8,""))</f>
        <v>45935</v>
      </c>
      <c r="C36" s="32">
        <f>IF(DAY(OutDom1)=1,IF(AND(YEAR(OutDom1+2)=AnoCalendário,MONTH(OutDom1+2)=10),OutDom1+2,""),IF(AND(YEAR(OutDom1+9)=AnoCalendário,MONTH(OutDom1+9)=10),OutDom1+9,""))</f>
        <v>45936</v>
      </c>
      <c r="D36" s="32">
        <f>IF(DAY(OutDom1)=1,IF(AND(YEAR(OutDom1+3)=AnoCalendário,MONTH(OutDom1+3)=10),OutDom1+3,""),IF(AND(YEAR(OutDom1+10)=AnoCalendário,MONTH(OutDom1+10)=10),OutDom1+10,""))</f>
        <v>45937</v>
      </c>
      <c r="E36" s="32">
        <f>IF(DAY(OutDom1)=1,IF(AND(YEAR(OutDom1+4)=AnoCalendário,MONTH(OutDom1+4)=10),OutDom1+4,""),IF(AND(YEAR(OutDom1+11)=AnoCalendário,MONTH(OutDom1+11)=10),OutDom1+11,""))</f>
        <v>45938</v>
      </c>
      <c r="F36" s="32">
        <f>IF(DAY(OutDom1)=1,IF(AND(YEAR(OutDom1+5)=AnoCalendário,MONTH(OutDom1+5)=10),OutDom1+5,""),IF(AND(YEAR(OutDom1+12)=AnoCalendário,MONTH(OutDom1+12)=10),OutDom1+12,""))</f>
        <v>45939</v>
      </c>
      <c r="G36" s="32">
        <f>IF(DAY(OutDom1)=1,IF(AND(YEAR(OutDom1+6)=AnoCalendário,MONTH(OutDom1+6)=10),OutDom1+6,""),IF(AND(YEAR(OutDom1+13)=AnoCalendário,MONTH(OutDom1+13)=10),OutDom1+13,""))</f>
        <v>45940</v>
      </c>
      <c r="H36" s="34">
        <f>IF(DAY(OutDom1)=1,IF(AND(YEAR(OutDom1+7)=AnoCalendário,MONTH(OutDom1+7)=10),OutDom1+7,""),IF(AND(YEAR(OutDom1+14)=AnoCalendário,MONTH(OutDom1+14)=10),OutDom1+14,""))</f>
        <v>45941</v>
      </c>
      <c r="I36" s="28"/>
      <c r="J36" s="33">
        <f>IF(DAY(NovDom1)=1,IF(AND(YEAR(NovDom1+1)=AnoCalendário,MONTH(NovDom1+1)=11),NovDom1+1,""),IF(AND(YEAR(NovDom1+8)=AnoCalendário,MONTH(NovDom1+8)=11),NovDom1+8,""))</f>
        <v>45963</v>
      </c>
      <c r="K36" s="32">
        <f>IF(DAY(NovDom1)=1,IF(AND(YEAR(NovDom1+2)=AnoCalendário,MONTH(NovDom1+2)=11),NovDom1+2,""),IF(AND(YEAR(NovDom1+9)=AnoCalendário,MONTH(NovDom1+9)=11),NovDom1+9,""))</f>
        <v>45964</v>
      </c>
      <c r="L36" s="32">
        <f>IF(DAY(NovDom1)=1,IF(AND(YEAR(NovDom1+3)=AnoCalendário,MONTH(NovDom1+3)=11),NovDom1+3,""),IF(AND(YEAR(NovDom1+10)=AnoCalendário,MONTH(NovDom1+10)=11),NovDom1+10,""))</f>
        <v>45965</v>
      </c>
      <c r="M36" s="32">
        <f>IF(DAY(NovDom1)=1,IF(AND(YEAR(NovDom1+4)=AnoCalendário,MONTH(NovDom1+4)=11),NovDom1+4,""),IF(AND(YEAR(NovDom1+11)=AnoCalendário,MONTH(NovDom1+11)=11),NovDom1+11,""))</f>
        <v>45966</v>
      </c>
      <c r="N36" s="32">
        <f>IF(DAY(NovDom1)=1,IF(AND(YEAR(NovDom1+5)=AnoCalendário,MONTH(NovDom1+5)=11),NovDom1+5,""),IF(AND(YEAR(NovDom1+12)=AnoCalendário,MONTH(NovDom1+12)=11),NovDom1+12,""))</f>
        <v>45967</v>
      </c>
      <c r="O36" s="32">
        <f>IF(DAY(NovDom1)=1,IF(AND(YEAR(NovDom1+6)=AnoCalendário,MONTH(NovDom1+6)=11),NovDom1+6,""),IF(AND(YEAR(NovDom1+13)=AnoCalendário,MONTH(NovDom1+13)=11),NovDom1+13,""))</f>
        <v>45968</v>
      </c>
      <c r="P36" s="34">
        <f>IF(DAY(NovDom1)=1,IF(AND(YEAR(NovDom1+7)=AnoCalendário,MONTH(NovDom1+7)=11),NovDom1+7,""),IF(AND(YEAR(NovDom1+14)=AnoCalendário,MONTH(NovDom1+14)=11),NovDom1+14,""))</f>
        <v>45969</v>
      </c>
      <c r="R36" s="33">
        <f>IF(DAY(DezDom1)=1,IF(AND(YEAR(DezDom1+1)=AnoCalendário,MONTH(DezDom1+1)=12),DezDom1+1,""),IF(AND(YEAR(DezDom1+8)=AnoCalendário,MONTH(DezDom1+8)=12),DezDom1+8,""))</f>
        <v>45998</v>
      </c>
      <c r="S36" s="32">
        <f>IF(DAY(DezDom1)=1,IF(AND(YEAR(DezDom1+2)=AnoCalendário,MONTH(DezDom1+2)=12),DezDom1+2,""),IF(AND(YEAR(DezDom1+9)=AnoCalendário,MONTH(DezDom1+9)=12),DezDom1+9,""))</f>
        <v>45999</v>
      </c>
      <c r="T36" s="32">
        <f>IF(DAY(DezDom1)=1,IF(AND(YEAR(DezDom1+3)=AnoCalendário,MONTH(DezDom1+3)=12),DezDom1+3,""),IF(AND(YEAR(DezDom1+10)=AnoCalendário,MONTH(DezDom1+10)=12),DezDom1+10,""))</f>
        <v>46000</v>
      </c>
      <c r="U36" s="32">
        <f>IF(DAY(DezDom1)=1,IF(AND(YEAR(DezDom1+4)=AnoCalendário,MONTH(DezDom1+4)=12),DezDom1+4,""),IF(AND(YEAR(DezDom1+11)=AnoCalendário,MONTH(DezDom1+11)=12),DezDom1+11,""))</f>
        <v>46001</v>
      </c>
      <c r="V36" s="32">
        <f>IF(DAY(DezDom1)=1,IF(AND(YEAR(DezDom1+5)=AnoCalendário,MONTH(DezDom1+5)=12),DezDom1+5,""),IF(AND(YEAR(DezDom1+12)=AnoCalendário,MONTH(DezDom1+12)=12),DezDom1+12,""))</f>
        <v>46002</v>
      </c>
      <c r="W36" s="32">
        <f>IF(DAY(DezDom1)=1,IF(AND(YEAR(DezDom1+6)=AnoCalendário,MONTH(DezDom1+6)=12),DezDom1+6,""),IF(AND(YEAR(DezDom1+13)=AnoCalendário,MONTH(DezDom1+13)=12),DezDom1+13,""))</f>
        <v>46003</v>
      </c>
      <c r="X36" s="34">
        <f>IF(DAY(DezDom1)=1,IF(AND(YEAR(DezDom1+7)=AnoCalendário,MONTH(DezDom1+7)=12),DezDom1+7,""),IF(AND(YEAR(DezDom1+14)=AnoCalendário,MONTH(DezDom1+14)=12),DezDom1+14,""))</f>
        <v>46004</v>
      </c>
    </row>
    <row r="37" spans="1:24" ht="36" customHeight="1" x14ac:dyDescent="0.25">
      <c r="B37" s="33">
        <f>IF(DAY(OutDom1)=1,IF(AND(YEAR(OutDom1+8)=AnoCalendário,MONTH(OutDom1+8)=10),OutDom1+8,""),IF(AND(YEAR(OutDom1+15)=AnoCalendário,MONTH(OutDom1+15)=10),OutDom1+15,""))</f>
        <v>45942</v>
      </c>
      <c r="C37" s="32">
        <f>IF(DAY(OutDom1)=1,IF(AND(YEAR(OutDom1+9)=AnoCalendário,MONTH(OutDom1+9)=10),OutDom1+9,""),IF(AND(YEAR(OutDom1+16)=AnoCalendário,MONTH(OutDom1+16)=10),OutDom1+16,""))</f>
        <v>45943</v>
      </c>
      <c r="D37" s="32">
        <f>IF(DAY(OutDom1)=1,IF(AND(YEAR(OutDom1+10)=AnoCalendário,MONTH(OutDom1+10)=10),OutDom1+10,""),IF(AND(YEAR(OutDom1+17)=AnoCalendário,MONTH(OutDom1+17)=10),OutDom1+17,""))</f>
        <v>45944</v>
      </c>
      <c r="E37" s="32">
        <f>IF(DAY(OutDom1)=1,IF(AND(YEAR(OutDom1+11)=AnoCalendário,MONTH(OutDom1+11)=10),OutDom1+11,""),IF(AND(YEAR(OutDom1+18)=AnoCalendário,MONTH(OutDom1+18)=10),OutDom1+18,""))</f>
        <v>45945</v>
      </c>
      <c r="F37" s="32">
        <f>IF(DAY(OutDom1)=1,IF(AND(YEAR(OutDom1+12)=AnoCalendário,MONTH(OutDom1+12)=10),OutDom1+12,""),IF(AND(YEAR(OutDom1+19)=AnoCalendário,MONTH(OutDom1+19)=10),OutDom1+19,""))</f>
        <v>45946</v>
      </c>
      <c r="G37" s="32">
        <f>IF(DAY(OutDom1)=1,IF(AND(YEAR(OutDom1+13)=AnoCalendário,MONTH(OutDom1+13)=10),OutDom1+13,""),IF(AND(YEAR(OutDom1+20)=AnoCalendário,MONTH(OutDom1+20)=10),OutDom1+20,""))</f>
        <v>45947</v>
      </c>
      <c r="H37" s="34">
        <f>IF(DAY(OutDom1)=1,IF(AND(YEAR(OutDom1+14)=AnoCalendário,MONTH(OutDom1+14)=10),OutDom1+14,""),IF(AND(YEAR(OutDom1+21)=AnoCalendário,MONTH(OutDom1+21)=10),OutDom1+21,""))</f>
        <v>45948</v>
      </c>
      <c r="I37" s="28"/>
      <c r="J37" s="33">
        <f>IF(DAY(NovDom1)=1,IF(AND(YEAR(NovDom1+8)=AnoCalendário,MONTH(NovDom1+8)=11),NovDom1+8,""),IF(AND(YEAR(NovDom1+15)=AnoCalendário,MONTH(NovDom1+15)=11),NovDom1+15,""))</f>
        <v>45970</v>
      </c>
      <c r="K37" s="32">
        <f>IF(DAY(NovDom1)=1,IF(AND(YEAR(NovDom1+9)=AnoCalendário,MONTH(NovDom1+9)=11),NovDom1+9,""),IF(AND(YEAR(NovDom1+16)=AnoCalendário,MONTH(NovDom1+16)=11),NovDom1+16,""))</f>
        <v>45971</v>
      </c>
      <c r="L37" s="32">
        <f>IF(DAY(NovDom1)=1,IF(AND(YEAR(NovDom1+10)=AnoCalendário,MONTH(NovDom1+10)=11),NovDom1+10,""),IF(AND(YEAR(NovDom1+17)=AnoCalendário,MONTH(NovDom1+17)=11),NovDom1+17,""))</f>
        <v>45972</v>
      </c>
      <c r="M37" s="32">
        <f>IF(DAY(NovDom1)=1,IF(AND(YEAR(NovDom1+11)=AnoCalendário,MONTH(NovDom1+11)=11),NovDom1+11,""),IF(AND(YEAR(NovDom1+18)=AnoCalendário,MONTH(NovDom1+18)=11),NovDom1+18,""))</f>
        <v>45973</v>
      </c>
      <c r="N37" s="32">
        <f>IF(DAY(NovDom1)=1,IF(AND(YEAR(NovDom1+12)=AnoCalendário,MONTH(NovDom1+12)=11),NovDom1+12,""),IF(AND(YEAR(NovDom1+19)=AnoCalendário,MONTH(NovDom1+19)=11),NovDom1+19,""))</f>
        <v>45974</v>
      </c>
      <c r="O37" s="32">
        <f>IF(DAY(NovDom1)=1,IF(AND(YEAR(NovDom1+13)=AnoCalendário,MONTH(NovDom1+13)=11),NovDom1+13,""),IF(AND(YEAR(NovDom1+20)=AnoCalendário,MONTH(NovDom1+20)=11),NovDom1+20,""))</f>
        <v>45975</v>
      </c>
      <c r="P37" s="34">
        <f>IF(DAY(NovDom1)=1,IF(AND(YEAR(NovDom1+14)=AnoCalendário,MONTH(NovDom1+14)=11),NovDom1+14,""),IF(AND(YEAR(NovDom1+21)=AnoCalendário,MONTH(NovDom1+21)=11),NovDom1+21,""))</f>
        <v>45976</v>
      </c>
      <c r="R37" s="33">
        <f>IF(DAY(DezDom1)=1,IF(AND(YEAR(DezDom1+8)=AnoCalendário,MONTH(DezDom1+8)=12),DezDom1+8,""),IF(AND(YEAR(DezDom1+15)=AnoCalendário,MONTH(DezDom1+15)=12),DezDom1+15,""))</f>
        <v>46005</v>
      </c>
      <c r="S37" s="32">
        <f>IF(DAY(DezDom1)=1,IF(AND(YEAR(DezDom1+9)=AnoCalendário,MONTH(DezDom1+9)=12),DezDom1+9,""),IF(AND(YEAR(DezDom1+16)=AnoCalendário,MONTH(DezDom1+16)=12),DezDom1+16,""))</f>
        <v>46006</v>
      </c>
      <c r="T37" s="32">
        <f>IF(DAY(DezDom1)=1,IF(AND(YEAR(DezDom1+10)=AnoCalendário,MONTH(DezDom1+10)=12),DezDom1+10,""),IF(AND(YEAR(DezDom1+17)=AnoCalendário,MONTH(DezDom1+17)=12),DezDom1+17,""))</f>
        <v>46007</v>
      </c>
      <c r="U37" s="32">
        <f>IF(DAY(DezDom1)=1,IF(AND(YEAR(DezDom1+11)=AnoCalendário,MONTH(DezDom1+11)=12),DezDom1+11,""),IF(AND(YEAR(DezDom1+18)=AnoCalendário,MONTH(DezDom1+18)=12),DezDom1+18,""))</f>
        <v>46008</v>
      </c>
      <c r="V37" s="32">
        <f>IF(DAY(DezDom1)=1,IF(AND(YEAR(DezDom1+12)=AnoCalendário,MONTH(DezDom1+12)=12),DezDom1+12,""),IF(AND(YEAR(DezDom1+19)=AnoCalendário,MONTH(DezDom1+19)=12),DezDom1+19,""))</f>
        <v>46009</v>
      </c>
      <c r="W37" s="32">
        <f>IF(DAY(DezDom1)=1,IF(AND(YEAR(DezDom1+13)=AnoCalendário,MONTH(DezDom1+13)=12),DezDom1+13,""),IF(AND(YEAR(DezDom1+20)=AnoCalendário,MONTH(DezDom1+20)=12),DezDom1+20,""))</f>
        <v>46010</v>
      </c>
      <c r="X37" s="34">
        <f>IF(DAY(DezDom1)=1,IF(AND(YEAR(DezDom1+14)=AnoCalendário,MONTH(DezDom1+14)=12),DezDom1+14,""),IF(AND(YEAR(DezDom1+21)=AnoCalendário,MONTH(DezDom1+21)=12),DezDom1+21,""))</f>
        <v>46011</v>
      </c>
    </row>
    <row r="38" spans="1:24" ht="36" customHeight="1" x14ac:dyDescent="0.25">
      <c r="B38" s="33">
        <f>IF(DAY(OutDom1)=1,IF(AND(YEAR(OutDom1+15)=AnoCalendário,MONTH(OutDom1+15)=10),OutDom1+15,""),IF(AND(YEAR(OutDom1+22)=AnoCalendário,MONTH(OutDom1+22)=10),OutDom1+22,""))</f>
        <v>45949</v>
      </c>
      <c r="C38" s="32">
        <f>IF(DAY(OutDom1)=1,IF(AND(YEAR(OutDom1+16)=AnoCalendário,MONTH(OutDom1+16)=10),OutDom1+16,""),IF(AND(YEAR(OutDom1+23)=AnoCalendário,MONTH(OutDom1+23)=10),OutDom1+23,""))</f>
        <v>45950</v>
      </c>
      <c r="D38" s="32">
        <f>IF(DAY(OutDom1)=1,IF(AND(YEAR(OutDom1+17)=AnoCalendário,MONTH(OutDom1+17)=10),OutDom1+17,""),IF(AND(YEAR(OutDom1+24)=AnoCalendário,MONTH(OutDom1+24)=10),OutDom1+24,""))</f>
        <v>45951</v>
      </c>
      <c r="E38" s="32">
        <f>IF(DAY(OutDom1)=1,IF(AND(YEAR(OutDom1+18)=AnoCalendário,MONTH(OutDom1+18)=10),OutDom1+18,""),IF(AND(YEAR(OutDom1+25)=AnoCalendário,MONTH(OutDom1+25)=10),OutDom1+25,""))</f>
        <v>45952</v>
      </c>
      <c r="F38" s="32">
        <f>IF(DAY(OutDom1)=1,IF(AND(YEAR(OutDom1+19)=AnoCalendário,MONTH(OutDom1+19)=10),OutDom1+19,""),IF(AND(YEAR(OutDom1+26)=AnoCalendário,MONTH(OutDom1+26)=10),OutDom1+26,""))</f>
        <v>45953</v>
      </c>
      <c r="G38" s="32">
        <f>IF(DAY(OutDom1)=1,IF(AND(YEAR(OutDom1+20)=AnoCalendário,MONTH(OutDom1+20)=10),OutDom1+20,""),IF(AND(YEAR(OutDom1+27)=AnoCalendário,MONTH(OutDom1+27)=10),OutDom1+27,""))</f>
        <v>45954</v>
      </c>
      <c r="H38" s="34">
        <f>IF(DAY(OutDom1)=1,IF(AND(YEAR(OutDom1+21)=AnoCalendário,MONTH(OutDom1+21)=10),OutDom1+21,""),IF(AND(YEAR(OutDom1+28)=AnoCalendário,MONTH(OutDom1+28)=10),OutDom1+28,""))</f>
        <v>45955</v>
      </c>
      <c r="I38" s="28"/>
      <c r="J38" s="33">
        <f>IF(DAY(NovDom1)=1,IF(AND(YEAR(NovDom1+15)=AnoCalendário,MONTH(NovDom1+15)=11),NovDom1+15,""),IF(AND(YEAR(NovDom1+22)=AnoCalendário,MONTH(NovDom1+22)=11),NovDom1+22,""))</f>
        <v>45977</v>
      </c>
      <c r="K38" s="32">
        <f>IF(DAY(NovDom1)=1,IF(AND(YEAR(NovDom1+16)=AnoCalendário,MONTH(NovDom1+16)=11),NovDom1+16,""),IF(AND(YEAR(NovDom1+23)=AnoCalendário,MONTH(NovDom1+23)=11),NovDom1+23,""))</f>
        <v>45978</v>
      </c>
      <c r="L38" s="32">
        <f>IF(DAY(NovDom1)=1,IF(AND(YEAR(NovDom1+17)=AnoCalendário,MONTH(NovDom1+17)=11),NovDom1+17,""),IF(AND(YEAR(NovDom1+24)=AnoCalendário,MONTH(NovDom1+24)=11),NovDom1+24,""))</f>
        <v>45979</v>
      </c>
      <c r="M38" s="32">
        <f>IF(DAY(NovDom1)=1,IF(AND(YEAR(NovDom1+18)=AnoCalendário,MONTH(NovDom1+18)=11),NovDom1+18,""),IF(AND(YEAR(NovDom1+25)=AnoCalendário,MONTH(NovDom1+25)=11),NovDom1+25,""))</f>
        <v>45980</v>
      </c>
      <c r="N38" s="32">
        <f>IF(DAY(NovDom1)=1,IF(AND(YEAR(NovDom1+19)=AnoCalendário,MONTH(NovDom1+19)=11),NovDom1+19,""),IF(AND(YEAR(NovDom1+26)=AnoCalendário,MONTH(NovDom1+26)=11),NovDom1+26,""))</f>
        <v>45981</v>
      </c>
      <c r="O38" s="32">
        <f>IF(DAY(NovDom1)=1,IF(AND(YEAR(NovDom1+20)=AnoCalendário,MONTH(NovDom1+20)=11),NovDom1+20,""),IF(AND(YEAR(NovDom1+27)=AnoCalendário,MONTH(NovDom1+27)=11),NovDom1+27,""))</f>
        <v>45982</v>
      </c>
      <c r="P38" s="34">
        <f>IF(DAY(NovDom1)=1,IF(AND(YEAR(NovDom1+21)=AnoCalendário,MONTH(NovDom1+21)=11),NovDom1+21,""),IF(AND(YEAR(NovDom1+28)=AnoCalendário,MONTH(NovDom1+28)=11),NovDom1+28,""))</f>
        <v>45983</v>
      </c>
      <c r="R38" s="33">
        <f>IF(DAY(DezDom1)=1,IF(AND(YEAR(DezDom1+15)=AnoCalendário,MONTH(DezDom1+15)=12),DezDom1+15,""),IF(AND(YEAR(DezDom1+22)=AnoCalendário,MONTH(DezDom1+22)=12),DezDom1+22,""))</f>
        <v>46012</v>
      </c>
      <c r="S38" s="32">
        <f>IF(DAY(DezDom1)=1,IF(AND(YEAR(DezDom1+16)=AnoCalendário,MONTH(DezDom1+16)=12),DezDom1+16,""),IF(AND(YEAR(DezDom1+23)=AnoCalendário,MONTH(DezDom1+23)=12),DezDom1+23,""))</f>
        <v>46013</v>
      </c>
      <c r="T38" s="32">
        <f>IF(DAY(DezDom1)=1,IF(AND(YEAR(DezDom1+17)=AnoCalendário,MONTH(DezDom1+17)=12),DezDom1+17,""),IF(AND(YEAR(DezDom1+24)=AnoCalendário,MONTH(DezDom1+24)=12),DezDom1+24,""))</f>
        <v>46014</v>
      </c>
      <c r="U38" s="32">
        <f>IF(DAY(DezDom1)=1,IF(AND(YEAR(DezDom1+18)=AnoCalendário,MONTH(DezDom1+18)=12),DezDom1+18,""),IF(AND(YEAR(DezDom1+25)=AnoCalendário,MONTH(DezDom1+25)=12),DezDom1+25,""))</f>
        <v>46015</v>
      </c>
      <c r="V38" s="32">
        <f>IF(DAY(DezDom1)=1,IF(AND(YEAR(DezDom1+19)=AnoCalendário,MONTH(DezDom1+19)=12),DezDom1+19,""),IF(AND(YEAR(DezDom1+26)=AnoCalendário,MONTH(DezDom1+26)=12),DezDom1+26,""))</f>
        <v>46016</v>
      </c>
      <c r="W38" s="32">
        <f>IF(DAY(DezDom1)=1,IF(AND(YEAR(DezDom1+20)=AnoCalendário,MONTH(DezDom1+20)=12),DezDom1+20,""),IF(AND(YEAR(DezDom1+27)=AnoCalendário,MONTH(DezDom1+27)=12),DezDom1+27,""))</f>
        <v>46017</v>
      </c>
      <c r="X38" s="34">
        <f>IF(DAY(DezDom1)=1,IF(AND(YEAR(DezDom1+21)=AnoCalendário,MONTH(DezDom1+21)=12),DezDom1+21,""),IF(AND(YEAR(DezDom1+28)=AnoCalendário,MONTH(DezDom1+28)=12),DezDom1+28,""))</f>
        <v>46018</v>
      </c>
    </row>
    <row r="39" spans="1:24" ht="36" customHeight="1" x14ac:dyDescent="0.25">
      <c r="B39" s="33">
        <f>IF(DAY(OutDom1)=1,IF(AND(YEAR(OutDom1+22)=AnoCalendário,MONTH(OutDom1+22)=10),OutDom1+22,""),IF(AND(YEAR(OutDom1+29)=AnoCalendário,MONTH(OutDom1+29)=10),OutDom1+29,""))</f>
        <v>45956</v>
      </c>
      <c r="C39" s="32">
        <f>IF(DAY(OutDom1)=1,IF(AND(YEAR(OutDom1+23)=AnoCalendário,MONTH(OutDom1+23)=10),OutDom1+23,""),IF(AND(YEAR(OutDom1+30)=AnoCalendário,MONTH(OutDom1+30)=10),OutDom1+30,""))</f>
        <v>45957</v>
      </c>
      <c r="D39" s="32">
        <f>IF(DAY(OutDom1)=1,IF(AND(YEAR(OutDom1+24)=AnoCalendário,MONTH(OutDom1+24)=10),OutDom1+24,""),IF(AND(YEAR(OutDom1+31)=AnoCalendário,MONTH(OutDom1+31)=10),OutDom1+31,""))</f>
        <v>45958</v>
      </c>
      <c r="E39" s="32">
        <f>IF(DAY(OutDom1)=1,IF(AND(YEAR(OutDom1+25)=AnoCalendário,MONTH(OutDom1+25)=10),OutDom1+25,""),IF(AND(YEAR(OutDom1+32)=AnoCalendário,MONTH(OutDom1+32)=10),OutDom1+32,""))</f>
        <v>45959</v>
      </c>
      <c r="F39" s="32">
        <f>IF(DAY(OutDom1)=1,IF(AND(YEAR(OutDom1+26)=AnoCalendário,MONTH(OutDom1+26)=10),OutDom1+26,""),IF(AND(YEAR(OutDom1+33)=AnoCalendário,MONTH(OutDom1+33)=10),OutDom1+33,""))</f>
        <v>45960</v>
      </c>
      <c r="G39" s="32">
        <f>IF(DAY(OutDom1)=1,IF(AND(YEAR(OutDom1+27)=AnoCalendário,MONTH(OutDom1+27)=10),OutDom1+27,""),IF(AND(YEAR(OutDom1+34)=AnoCalendário,MONTH(OutDom1+34)=10),OutDom1+34,""))</f>
        <v>45961</v>
      </c>
      <c r="H39" s="34" t="str">
        <f>IF(DAY(OutDom1)=1,IF(AND(YEAR(OutDom1+28)=AnoCalendário,MONTH(OutDom1+28)=10),OutDom1+28,""),IF(AND(YEAR(OutDom1+35)=AnoCalendário,MONTH(OutDom1+35)=10),OutDom1+35,""))</f>
        <v/>
      </c>
      <c r="I39" s="28"/>
      <c r="J39" s="33">
        <f>IF(DAY(NovDom1)=1,IF(AND(YEAR(NovDom1+22)=AnoCalendário,MONTH(NovDom1+22)=11),NovDom1+22,""),IF(AND(YEAR(NovDom1+29)=AnoCalendário,MONTH(NovDom1+29)=11),NovDom1+29,""))</f>
        <v>45984</v>
      </c>
      <c r="K39" s="32">
        <f>IF(DAY(NovDom1)=1,IF(AND(YEAR(NovDom1+23)=AnoCalendário,MONTH(NovDom1+23)=11),NovDom1+23,""),IF(AND(YEAR(NovDom1+30)=AnoCalendário,MONTH(NovDom1+30)=11),NovDom1+30,""))</f>
        <v>45985</v>
      </c>
      <c r="L39" s="32">
        <f>IF(DAY(NovDom1)=1,IF(AND(YEAR(NovDom1+24)=AnoCalendário,MONTH(NovDom1+24)=11),NovDom1+24,""),IF(AND(YEAR(NovDom1+31)=AnoCalendário,MONTH(NovDom1+31)=11),NovDom1+31,""))</f>
        <v>45986</v>
      </c>
      <c r="M39" s="32">
        <f>IF(DAY(NovDom1)=1,IF(AND(YEAR(NovDom1+25)=AnoCalendário,MONTH(NovDom1+25)=11),NovDom1+25,""),IF(AND(YEAR(NovDom1+32)=AnoCalendário,MONTH(NovDom1+32)=11),NovDom1+32,""))</f>
        <v>45987</v>
      </c>
      <c r="N39" s="32">
        <f>IF(DAY(NovDom1)=1,IF(AND(YEAR(NovDom1+26)=AnoCalendário,MONTH(NovDom1+26)=11),NovDom1+26,""),IF(AND(YEAR(NovDom1+33)=AnoCalendário,MONTH(NovDom1+33)=11),NovDom1+33,""))</f>
        <v>45988</v>
      </c>
      <c r="O39" s="32">
        <f>IF(DAY(NovDom1)=1,IF(AND(YEAR(NovDom1+27)=AnoCalendário,MONTH(NovDom1+27)=11),NovDom1+27,""),IF(AND(YEAR(NovDom1+34)=AnoCalendário,MONTH(NovDom1+34)=11),NovDom1+34,""))</f>
        <v>45989</v>
      </c>
      <c r="P39" s="34">
        <f>IF(DAY(NovDom1)=1,IF(AND(YEAR(NovDom1+28)=AnoCalendário,MONTH(NovDom1+28)=11),NovDom1+28,""),IF(AND(YEAR(NovDom1+35)=AnoCalendário,MONTH(NovDom1+35)=11),NovDom1+35,""))</f>
        <v>45990</v>
      </c>
      <c r="R39" s="33">
        <f>IF(DAY(DezDom1)=1,IF(AND(YEAR(DezDom1+22)=AnoCalendário,MONTH(DezDom1+22)=12),DezDom1+22,""),IF(AND(YEAR(DezDom1+29)=AnoCalendário,MONTH(DezDom1+29)=12),DezDom1+29,""))</f>
        <v>46019</v>
      </c>
      <c r="S39" s="32">
        <f>IF(DAY(DezDom1)=1,IF(AND(YEAR(DezDom1+23)=AnoCalendário,MONTH(DezDom1+23)=12),DezDom1+23,""),IF(AND(YEAR(DezDom1+30)=AnoCalendário,MONTH(DezDom1+30)=12),DezDom1+30,""))</f>
        <v>46020</v>
      </c>
      <c r="T39" s="32">
        <f>IF(DAY(DezDom1)=1,IF(AND(YEAR(DezDom1+24)=AnoCalendário,MONTH(DezDom1+24)=12),DezDom1+24,""),IF(AND(YEAR(DezDom1+31)=AnoCalendário,MONTH(DezDom1+31)=12),DezDom1+31,""))</f>
        <v>46021</v>
      </c>
      <c r="U39" s="32">
        <f>IF(DAY(DezDom1)=1,IF(AND(YEAR(DezDom1+25)=AnoCalendário,MONTH(DezDom1+25)=12),DezDom1+25,""),IF(AND(YEAR(DezDom1+32)=AnoCalendário,MONTH(DezDom1+32)=12),DezDom1+32,""))</f>
        <v>46022</v>
      </c>
      <c r="V39" s="32" t="str">
        <f>IF(DAY(DezDom1)=1,IF(AND(YEAR(DezDom1+26)=AnoCalendário,MONTH(DezDom1+26)=12),DezDom1+26,""),IF(AND(YEAR(DezDom1+33)=AnoCalendário,MONTH(DezDom1+33)=12),DezDom1+33,""))</f>
        <v/>
      </c>
      <c r="W39" s="32" t="str">
        <f>IF(DAY(DezDom1)=1,IF(AND(YEAR(DezDom1+27)=AnoCalendário,MONTH(DezDom1+27)=12),DezDom1+27,""),IF(AND(YEAR(DezDom1+34)=AnoCalendário,MONTH(DezDom1+34)=12),DezDom1+34,""))</f>
        <v/>
      </c>
      <c r="X39" s="34" t="str">
        <f>IF(DAY(DezDom1)=1,IF(AND(YEAR(DezDom1+28)=AnoCalendário,MONTH(DezDom1+28)=12),DezDom1+28,""),IF(AND(YEAR(DezDom1+35)=AnoCalendário,MONTH(DezDom1+35)=12),DezDom1+35,""))</f>
        <v/>
      </c>
    </row>
    <row r="40" spans="1:24" ht="36" customHeight="1" x14ac:dyDescent="0.25">
      <c r="B40" s="35" t="str">
        <f>IF(DAY(OutDom1)=1,IF(AND(YEAR(OutDom1+29)=AnoCalendário,MONTH(OutDom1+29)=10),OutDom1+29,""),IF(AND(YEAR(OutDom1+36)=AnoCalendário,MONTH(OutDom1+36)=10),OutDom1+36,""))</f>
        <v/>
      </c>
      <c r="C40" s="36" t="str">
        <f>IF(DAY(OutDom1)=1,IF(AND(YEAR(OutDom1+30)=AnoCalendário,MONTH(OutDom1+30)=10),OutDom1+30,""),IF(AND(YEAR(OutDom1+37)=AnoCalendário,MONTH(OutDom1+37)=10),OutDom1+37,""))</f>
        <v/>
      </c>
      <c r="D40" s="36" t="str">
        <f>IF(DAY(OutDom1)=1,IF(AND(YEAR(OutDom1+31)=AnoCalendário,MONTH(OutDom1+31)=10),OutDom1+31,""),IF(AND(YEAR(OutDom1+38)=AnoCalendário,MONTH(OutDom1+38)=10),OutDom1+38,""))</f>
        <v/>
      </c>
      <c r="E40" s="36" t="str">
        <f>IF(DAY(OutDom1)=1,IF(AND(YEAR(OutDom1+32)=AnoCalendário,MONTH(OutDom1+32)=10),OutDom1+32,""),IF(AND(YEAR(OutDom1+39)=AnoCalendário,MONTH(OutDom1+39)=10),OutDom1+39,""))</f>
        <v/>
      </c>
      <c r="F40" s="36" t="str">
        <f>IF(DAY(OutDom1)=1,IF(AND(YEAR(OutDom1+33)=AnoCalendário,MONTH(OutDom1+33)=10),OutDom1+33,""),IF(AND(YEAR(OutDom1+40)=AnoCalendário,MONTH(OutDom1+40)=10),OutDom1+40,""))</f>
        <v/>
      </c>
      <c r="G40" s="36" t="str">
        <f>IF(DAY(OutDom1)=1,IF(AND(YEAR(OutDom1+34)=AnoCalendário,MONTH(OutDom1+34)=10),OutDom1+34,""),IF(AND(YEAR(OutDom1+41)=AnoCalendário,MONTH(OutDom1+41)=10),OutDom1+41,""))</f>
        <v/>
      </c>
      <c r="H40" s="37" t="str">
        <f>IF(DAY(OutDom1)=1,IF(AND(YEAR(OutDom1+35)=AnoCalendário,MONTH(OutDom1+35)=10),OutDom1+35,""),IF(AND(YEAR(OutDom1+42)=AnoCalendário,MONTH(OutDom1+42)=10),OutDom1+42,""))</f>
        <v/>
      </c>
      <c r="I40" s="28"/>
      <c r="J40" s="35">
        <f>IF(DAY(NovDom1)=1,IF(AND(YEAR(NovDom1+29)=AnoCalendário,MONTH(NovDom1+29)=11),NovDom1+29,""),IF(AND(YEAR(NovDom1+36)=AnoCalendário,MONTH(NovDom1+36)=11),NovDom1+36,""))</f>
        <v>45991</v>
      </c>
      <c r="K40" s="36" t="str">
        <f>IF(DAY(NovDom1)=1,IF(AND(YEAR(NovDom1+30)=AnoCalendário,MONTH(NovDom1+30)=11),NovDom1+30,""),IF(AND(YEAR(NovDom1+37)=AnoCalendário,MONTH(NovDom1+37)=11),NovDom1+37,""))</f>
        <v/>
      </c>
      <c r="L40" s="36" t="str">
        <f>IF(DAY(NovDom1)=1,IF(AND(YEAR(NovDom1+31)=AnoCalendário,MONTH(NovDom1+31)=11),NovDom1+31,""),IF(AND(YEAR(NovDom1+38)=AnoCalendário,MONTH(NovDom1+38)=11),NovDom1+38,""))</f>
        <v/>
      </c>
      <c r="M40" s="36" t="str">
        <f>IF(DAY(NovDom1)=1,IF(AND(YEAR(NovDom1+32)=AnoCalendário,MONTH(NovDom1+32)=11),NovDom1+32,""),IF(AND(YEAR(NovDom1+39)=AnoCalendário,MONTH(NovDom1+39)=11),NovDom1+39,""))</f>
        <v/>
      </c>
      <c r="N40" s="36" t="str">
        <f>IF(DAY(NovDom1)=1,IF(AND(YEAR(NovDom1+33)=AnoCalendário,MONTH(NovDom1+33)=11),NovDom1+33,""),IF(AND(YEAR(NovDom1+40)=AnoCalendário,MONTH(NovDom1+40)=11),NovDom1+40,""))</f>
        <v/>
      </c>
      <c r="O40" s="36" t="str">
        <f>IF(DAY(NovDom1)=1,IF(AND(YEAR(NovDom1+34)=AnoCalendário,MONTH(NovDom1+34)=11),NovDom1+34,""),IF(AND(YEAR(NovDom1+41)=AnoCalendário,MONTH(NovDom1+41)=11),NovDom1+41,""))</f>
        <v/>
      </c>
      <c r="P40" s="37" t="str">
        <f>IF(DAY(NovDom1)=1,IF(AND(YEAR(NovDom1+35)=AnoCalendário,MONTH(NovDom1+35)=11),NovDom1+35,""),IF(AND(YEAR(NovDom1+42)=AnoCalendário,MONTH(NovDom1+42)=11),NovDom1+42,""))</f>
        <v/>
      </c>
      <c r="R40" s="35" t="str">
        <f>IF(DAY(DezDom1)=1,IF(AND(YEAR(DezDom1+29)=AnoCalendário,MONTH(DezDom1+29)=12),DezDom1+29,""),IF(AND(YEAR(DezDom1+36)=AnoCalendário,MONTH(DezDom1+36)=12),DezDom1+36,""))</f>
        <v/>
      </c>
      <c r="S40" s="36" t="str">
        <f>IF(DAY(DezDom1)=1,IF(AND(YEAR(DezDom1+30)=AnoCalendário,MONTH(DezDom1+30)=12),DezDom1+30,""),IF(AND(YEAR(DezDom1+37)=AnoCalendário,MONTH(DezDom1+37)=12),DezDom1+37,""))</f>
        <v/>
      </c>
      <c r="T40" s="36" t="str">
        <f>IF(DAY(DezDom1)=1,IF(AND(YEAR(DezDom1+31)=AnoCalendário,MONTH(DezDom1+31)=12),DezDom1+31,""),IF(AND(YEAR(DezDom1+38)=AnoCalendário,MONTH(DezDom1+38)=12),DezDom1+38,""))</f>
        <v/>
      </c>
      <c r="U40" s="36" t="str">
        <f>IF(DAY(DezDom1)=1,IF(AND(YEAR(DezDom1+32)=AnoCalendário,MONTH(DezDom1+32)=12),DezDom1+32,""),IF(AND(YEAR(DezDom1+39)=AnoCalendário,MONTH(DezDom1+39)=12),DezDom1+39,""))</f>
        <v/>
      </c>
      <c r="V40" s="36" t="str">
        <f>IF(DAY(DezDom1)=1,IF(AND(YEAR(DezDom1+33)=AnoCalendário,MONTH(DezDom1+33)=12),DezDom1+33,""),IF(AND(YEAR(DezDom1+40)=AnoCalendário,MONTH(DezDom1+40)=12),DezDom1+40,""))</f>
        <v/>
      </c>
      <c r="W40" s="36" t="str">
        <f>IF(DAY(DezDom1)=1,IF(AND(YEAR(DezDom1+34)=AnoCalendário,MONTH(DezDom1+34)=12),DezDom1+34,""),IF(AND(YEAR(DezDom1+41)=AnoCalendário,MONTH(DezDom1+41)=12),DezDom1+41,""))</f>
        <v/>
      </c>
      <c r="X40" s="37" t="str">
        <f>IF(DAY(DezDom1)=1,IF(AND(YEAR(DezDom1+35)=AnoCalendário,MONTH(DezDom1+35)=12),DezDom1+35,""),IF(AND(YEAR(DezDom1+42)=AnoCalendário,MONTH(DezDom1+42)=12),DezDom1+42,""))</f>
        <v/>
      </c>
    </row>
  </sheetData>
  <mergeCells count="13">
    <mergeCell ref="B3:F3"/>
    <mergeCell ref="B6:H6"/>
    <mergeCell ref="J6:P6"/>
    <mergeCell ref="R6:X6"/>
    <mergeCell ref="B15:H15"/>
    <mergeCell ref="J15:P15"/>
    <mergeCell ref="R15:X15"/>
    <mergeCell ref="B24:H24"/>
    <mergeCell ref="J24:P24"/>
    <mergeCell ref="R24:X24"/>
    <mergeCell ref="B33:H33"/>
    <mergeCell ref="J33:P33"/>
    <mergeCell ref="R33:X33"/>
  </mergeCells>
  <conditionalFormatting sqref="B8:H13">
    <cfRule type="notContainsBlanks" dxfId="744" priority="1">
      <formula>LEN(TRIM(B8))&gt;0</formula>
    </cfRule>
  </conditionalFormatting>
  <conditionalFormatting sqref="J8:P13">
    <cfRule type="notContainsBlanks" dxfId="743" priority="2">
      <formula>LEN(TRIM(J8))&gt;0</formula>
    </cfRule>
  </conditionalFormatting>
  <conditionalFormatting sqref="R8:X13">
    <cfRule type="notContainsBlanks" dxfId="742" priority="3">
      <formula>LEN(TRIM(R8))&gt;0</formula>
    </cfRule>
  </conditionalFormatting>
  <conditionalFormatting sqref="B17:H22">
    <cfRule type="notContainsBlanks" dxfId="741" priority="4">
      <formula>LEN(TRIM(B17))&gt;0</formula>
    </cfRule>
  </conditionalFormatting>
  <conditionalFormatting sqref="J17:P22">
    <cfRule type="notContainsBlanks" dxfId="740" priority="5">
      <formula>LEN(TRIM(J17))&gt;0</formula>
    </cfRule>
  </conditionalFormatting>
  <conditionalFormatting sqref="R17:X22">
    <cfRule type="notContainsBlanks" dxfId="739" priority="6">
      <formula>LEN(TRIM(R17))&gt;0</formula>
    </cfRule>
  </conditionalFormatting>
  <conditionalFormatting sqref="R35:X40">
    <cfRule type="notContainsBlanks" dxfId="738" priority="12">
      <formula>LEN(TRIM(R35))&gt;0</formula>
    </cfRule>
  </conditionalFormatting>
  <conditionalFormatting sqref="B26:H31">
    <cfRule type="notContainsBlanks" dxfId="737" priority="7">
      <formula>LEN(TRIM(B26))&gt;0</formula>
    </cfRule>
  </conditionalFormatting>
  <conditionalFormatting sqref="J26:P31">
    <cfRule type="notContainsBlanks" dxfId="736" priority="8">
      <formula>LEN(TRIM(J26))&gt;0</formula>
    </cfRule>
  </conditionalFormatting>
  <conditionalFormatting sqref="R26:X31">
    <cfRule type="notContainsBlanks" dxfId="735" priority="9">
      <formula>LEN(TRIM(R26))&gt;0</formula>
    </cfRule>
  </conditionalFormatting>
  <conditionalFormatting sqref="B35:H40">
    <cfRule type="notContainsBlanks" dxfId="734" priority="10">
      <formula>LEN(TRIM(B35))&gt;0</formula>
    </cfRule>
  </conditionalFormatting>
  <conditionalFormatting sqref="J35:P40">
    <cfRule type="notContainsBlanks" dxfId="733" priority="11">
      <formula>LEN(TRIM(J35))&gt;0</formula>
    </cfRule>
  </conditionalFormatting>
  <dataValidations count="2">
    <dataValidation type="list" allowBlank="1" showInputMessage="1" showErrorMessage="1" prompt="Selecione um ano" sqref="B3:F3" xr:uid="{00000000-0002-0000-0800-000000000000}">
      <formula1>Anos_Disponíveis</formula1>
    </dataValidation>
    <dataValidation allowBlank="1" showInputMessage="1" showErrorMessage="1" promptTitle="Calendário de Fases da Lua" prompt="_x000a_Selecione ano na célula B3. O modelo será atualizado automaticamente com as fases da lua de cada dia._x000a_" sqref="A1" xr:uid="{00000000-0002-0000-0800-000001000000}"/>
  </dataValidations>
  <pageMargins left="0.75" right="0.75" top="0.75" bottom="0.75" header="0.3" footer="0.3"/>
  <pageSetup paperSize="9" orientation="portrait" r:id="rId1"/>
  <drawing r:id="rId2"/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customXml/_rels/item1.xml.rels>&#65279;<?xml version="1.0" encoding="utf-8"?><Relationships xmlns="http://schemas.openxmlformats.org/package/2006/relationships"><Relationship Type="http://schemas.openxmlformats.org/officeDocument/2006/relationships/customXmlProps" Target="/customXml/itemProps11.xml" Id="rId1" /></Relationships>
</file>

<file path=customXml/_rels/item23.xml.rels>&#65279;<?xml version="1.0" encoding="utf-8"?><Relationships xmlns="http://schemas.openxmlformats.org/package/2006/relationships"><Relationship Type="http://schemas.openxmlformats.org/officeDocument/2006/relationships/customXmlProps" Target="/customXml/itemProps23.xml" Id="rId1" /></Relationships>
</file>

<file path=customXml/_rels/item32.xml.rels>&#65279;<?xml version="1.0" encoding="utf-8"?><Relationships xmlns="http://schemas.openxmlformats.org/package/2006/relationships"><Relationship Type="http://schemas.openxmlformats.org/officeDocument/2006/relationships/customXmlProps" Target="/customXml/itemProps32.xml" Id="rId1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1.xml><?xml version="1.0" encoding="utf-8"?>
<ds:datastoreItem xmlns:ds="http://schemas.openxmlformats.org/officeDocument/2006/customXml" ds:itemID="{B05C8278-F472-4DAB-BEFD-FB525D10C9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3.xml><?xml version="1.0" encoding="utf-8"?>
<ds:datastoreItem xmlns:ds="http://schemas.openxmlformats.org/officeDocument/2006/customXml" ds:itemID="{8AA886D7-44B5-4D4B-A0C3-0D832A010D16}">
  <ds:schemaRefs>
    <ds:schemaRef ds:uri="http://schemas.microsoft.com/sharepoint/v3/contenttype/forms"/>
  </ds:schemaRefs>
</ds:datastoreItem>
</file>

<file path=customXml/itemProps32.xml><?xml version="1.0" encoding="utf-8"?>
<ds:datastoreItem xmlns:ds="http://schemas.openxmlformats.org/officeDocument/2006/customXml" ds:itemID="{F6320171-367C-4E3A-A45E-3FD005F22A90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DocSecurity>0</ap:DocSecurity>
  <ap:Template>TM67316038</ap:Template>
  <ap:ScaleCrop>false</ap:ScaleCrop>
  <ap:HeadingPairs>
    <vt:vector baseType="variant" size="4">
      <vt:variant>
        <vt:lpstr>Planilhas</vt:lpstr>
      </vt:variant>
      <vt:variant>
        <vt:i4>2</vt:i4>
      </vt:variant>
      <vt:variant>
        <vt:lpstr>Intervalos Nomeados</vt:lpstr>
      </vt:variant>
      <vt:variant>
        <vt:i4>17</vt:i4>
      </vt:variant>
    </vt:vector>
  </ap:HeadingPairs>
  <ap:TitlesOfParts>
    <vt:vector baseType="lpstr" size="19">
      <vt:lpstr>2021</vt:lpstr>
      <vt:lpstr>Dados de Fases da Lua</vt:lpstr>
      <vt:lpstr>'2017'!AnoCalendário</vt:lpstr>
      <vt:lpstr>'2018'!AnoCalendário</vt:lpstr>
      <vt:lpstr>'2019'!AnoCalendário</vt:lpstr>
      <vt:lpstr>'2020'!AnoCalendário</vt:lpstr>
      <vt:lpstr>'2021'!AnoCalendário</vt:lpstr>
      <vt:lpstr>'2022'!AnoCalendário</vt:lpstr>
      <vt:lpstr>'2023'!AnoCalendário</vt:lpstr>
      <vt:lpstr>'2024'!AnoCalendário</vt:lpstr>
      <vt:lpstr>'2025'!AnoCalendário</vt:lpstr>
      <vt:lpstr>'2026'!AnoCalendário</vt:lpstr>
      <vt:lpstr>'2027'!AnoCalendário</vt:lpstr>
      <vt:lpstr>'2028'!AnoCalendário</vt:lpstr>
      <vt:lpstr>'2029'!AnoCalendário</vt:lpstr>
      <vt:lpstr>'2030'!AnoCalendário</vt:lpstr>
      <vt:lpstr>Anos_Disponíveis</vt:lpstr>
      <vt:lpstr>'2021'!Dias_Intervalo</vt:lpstr>
      <vt:lpstr>h.list</vt:lpstr>
    </vt:vector>
  </ap:TitlesOfParts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2020-10-06T20:00:36Z</dcterms:created>
  <dcterms:modified xsi:type="dcterms:W3CDTF">2020-11-24T01:57:31Z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