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bookViews>
    <workbookView xWindow="-120" yWindow="-120" windowWidth="28890" windowHeight="16110" xr2:uid="{00000000-000D-0000-FFFF-FFFF00000000}"/>
  </bookViews>
  <sheets>
    <sheet name="Calculadora" sheetId="1" r:id="rId1"/>
  </sheets>
  <definedNames>
    <definedName name="ExtraFund">Calculadora!$E$2</definedName>
    <definedName name="ImprovedYearsLoanRepayment">Calculadora!$D$10</definedName>
    <definedName name="IncreasedMonthlyPayment">Calculadora!$D$9</definedName>
    <definedName name="OriginalYearsLoanRepayment">Calculadora!$C$10</definedName>
    <definedName name="Pagamento_mensal_atual">Calculadora!$C$6</definedName>
    <definedName name="Saldo_do_empréstimo">Calculadora!$C$4</definedName>
    <definedName name="Taxa_anual_de_retorno">Calculadora!$G$5</definedName>
    <definedName name="Taxa_de_juros_anual">Calculadora!$C$5</definedName>
    <definedName name="TotalFundsOptionA">Calculadora!$D$14</definedName>
    <definedName name="TotalFundsOptionB">Calculadora!$D$17</definedName>
    <definedName name="Valor_atual_investido">Calculadora!$G$4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C10" i="1" l="1"/>
  <c r="B19" i="1"/>
  <c r="B13" i="1"/>
  <c r="C9" i="1" l="1"/>
  <c r="D9" i="1"/>
  <c r="D10" i="1" s="1"/>
  <c r="D11" i="1" s="1"/>
  <c r="D17" i="1" l="1"/>
  <c r="B18" i="1" s="1"/>
  <c r="D12" i="1"/>
  <c r="E10" i="1"/>
  <c r="C11" i="1"/>
  <c r="E11" i="1" s="1"/>
  <c r="C21" i="1" l="1"/>
  <c r="D14" i="1"/>
  <c r="B15" i="1" s="1"/>
  <c r="C20" i="1" l="1"/>
</calcChain>
</file>

<file path=xl/sharedStrings.xml><?xml version="1.0" encoding="utf-8"?>
<sst xmlns="http://schemas.openxmlformats.org/spreadsheetml/2006/main" count="22" uniqueCount="22">
  <si>
    <t>Pagar o financiamento estudantil ou investir?</t>
  </si>
  <si>
    <t>Fundos excedentes para pagamento de empréstimo ou investimento</t>
  </si>
  <si>
    <t>Informações do aluno com empréstimo</t>
  </si>
  <si>
    <t>Saldo do empréstimo</t>
  </si>
  <si>
    <t>Taxa de juros anual</t>
  </si>
  <si>
    <t>Pagamento mensal atual</t>
  </si>
  <si>
    <t>OPÇÃO A: Usar fundos em excesso como pagamento adicional de empréstimo</t>
  </si>
  <si>
    <t xml:space="preserve"> </t>
  </si>
  <si>
    <t>Pagamento mensal</t>
  </si>
  <si>
    <t>Reembolso do empréstimo</t>
  </si>
  <si>
    <t>Juros pagos</t>
  </si>
  <si>
    <t>Crescimento do investimento durante pagamento de empréstimo</t>
  </si>
  <si>
    <t>Crescimento do investimento após pagamento do empréstimo</t>
  </si>
  <si>
    <t>OPÇÃO B: Investir fundos em excesso</t>
  </si>
  <si>
    <t>OPÇÃO A: Pagamento do empréstimo</t>
  </si>
  <si>
    <t>OPÇÃO B: Investir</t>
  </si>
  <si>
    <t>Agendamento original</t>
  </si>
  <si>
    <t>Com o pagamento adicional</t>
  </si>
  <si>
    <t>Informações de investimento</t>
  </si>
  <si>
    <t>Valor atual investido</t>
  </si>
  <si>
    <t>Taxa anual de retorno</t>
  </si>
  <si>
    <t>Economia de pagamento de empréstimo estudantil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</si>
</sst>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"/>
    <numFmt numFmtId="167" formatCode="&quot;R$&quot;\ #,##0.00;[Red]&quot;R$&quot;\ #,##0.00"/>
    <numFmt numFmtId="168" formatCode="0.0\ &quot;anos&quot;"/>
  </numFmts>
  <fonts count="2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4" tint="-0.499984740745262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2"/>
      <color theme="5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 applyNumberFormat="0" applyAlignment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7" applyNumberFormat="0" applyAlignment="0">
      <alignment vertical="center"/>
    </xf>
    <xf numFmtId="0" fontId="8" fillId="4" borderId="2" applyBorder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5" applyNumberFormat="0" applyAlignment="0" applyProtection="0"/>
    <xf numFmtId="0" fontId="21" fillId="10" borderId="16" applyNumberFormat="0" applyAlignment="0" applyProtection="0"/>
    <xf numFmtId="0" fontId="22" fillId="10" borderId="15" applyNumberFormat="0" applyAlignment="0" applyProtection="0"/>
    <xf numFmtId="0" fontId="23" fillId="0" borderId="17" applyNumberFormat="0" applyFill="0" applyAlignment="0" applyProtection="0"/>
    <xf numFmtId="0" fontId="24" fillId="11" borderId="18" applyNumberFormat="0" applyAlignment="0" applyProtection="0"/>
    <xf numFmtId="0" fontId="25" fillId="0" borderId="0" applyNumberFormat="0" applyFill="0" applyBorder="0" applyAlignment="0" applyProtection="0"/>
    <xf numFmtId="0" fontId="5" fillId="12" borderId="19" applyNumberFormat="0" applyFont="0" applyAlignment="0" applyProtection="0"/>
    <xf numFmtId="0" fontId="2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/>
    </xf>
    <xf numFmtId="0" fontId="9" fillId="2" borderId="0" xfId="1" applyFont="1"/>
    <xf numFmtId="0" fontId="10" fillId="0" borderId="7" xfId="5">
      <alignment vertical="center"/>
    </xf>
    <xf numFmtId="0" fontId="10" fillId="0" borderId="7" xfId="5" applyAlignment="1">
      <alignment horizontal="center" vertical="center"/>
    </xf>
    <xf numFmtId="0" fontId="5" fillId="3" borderId="6" xfId="2" applyBorder="1" applyAlignment="1">
      <alignment vertical="center"/>
    </xf>
    <xf numFmtId="0" fontId="8" fillId="4" borderId="0" xfId="3" applyFont="1" applyAlignment="1">
      <alignment vertical="center"/>
    </xf>
    <xf numFmtId="0" fontId="8" fillId="4" borderId="1" xfId="3" applyFont="1" applyBorder="1" applyAlignment="1">
      <alignment horizontal="left" vertical="center" inden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8" fillId="4" borderId="2" xfId="3" applyFont="1" applyBorder="1" applyAlignment="1">
      <alignment vertical="center"/>
    </xf>
    <xf numFmtId="0" fontId="8" fillId="4" borderId="2" xfId="3" applyFont="1" applyBorder="1" applyAlignment="1">
      <alignment horizontal="center" vertical="center"/>
    </xf>
    <xf numFmtId="0" fontId="5" fillId="3" borderId="8" xfId="2" applyBorder="1" applyAlignment="1">
      <alignment vertical="center"/>
    </xf>
    <xf numFmtId="0" fontId="5" fillId="3" borderId="9" xfId="2" applyBorder="1" applyAlignment="1">
      <alignment vertical="center"/>
    </xf>
    <xf numFmtId="0" fontId="0" fillId="0" borderId="0" xfId="0" applyAlignment="1">
      <alignment horizontal="left" vertical="center" indent="1"/>
    </xf>
    <xf numFmtId="0" fontId="5" fillId="3" borderId="2" xfId="2" applyBorder="1" applyAlignment="1">
      <alignment vertical="center"/>
    </xf>
    <xf numFmtId="0" fontId="5" fillId="3" borderId="4" xfId="2" applyBorder="1" applyAlignment="1">
      <alignment vertical="center"/>
    </xf>
    <xf numFmtId="0" fontId="10" fillId="0" borderId="7" xfId="5" applyAlignment="1"/>
    <xf numFmtId="0" fontId="8" fillId="4" borderId="1" xfId="6" applyBorder="1">
      <alignment vertical="center"/>
    </xf>
    <xf numFmtId="0" fontId="8" fillId="4" borderId="6" xfId="6" applyBorder="1">
      <alignment vertical="center"/>
    </xf>
    <xf numFmtId="0" fontId="8" fillId="4" borderId="1" xfId="6" applyBorder="1" applyAlignment="1">
      <alignment horizontal="center" vertical="center" wrapText="1"/>
    </xf>
    <xf numFmtId="0" fontId="8" fillId="4" borderId="3" xfId="6" applyBorder="1" applyAlignment="1">
      <alignment horizontal="center" vertical="center" wrapText="1"/>
    </xf>
    <xf numFmtId="0" fontId="8" fillId="4" borderId="0" xfId="6" applyBorder="1" applyAlignment="1">
      <alignment horizontal="center" vertical="center"/>
    </xf>
    <xf numFmtId="0" fontId="8" fillId="5" borderId="0" xfId="4" applyFont="1" applyAlignment="1">
      <alignment vertical="center"/>
    </xf>
    <xf numFmtId="0" fontId="11" fillId="3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7" xfId="5" applyFont="1">
      <alignment vertical="center"/>
    </xf>
    <xf numFmtId="0" fontId="12" fillId="0" borderId="7" xfId="5" applyFont="1" applyAlignment="1">
      <alignment horizontal="left" vertical="center" indent="1"/>
    </xf>
    <xf numFmtId="0" fontId="12" fillId="0" borderId="7" xfId="5" applyFont="1" applyAlignment="1"/>
    <xf numFmtId="0" fontId="12" fillId="0" borderId="7" xfId="5" applyFont="1" applyAlignment="1">
      <alignment horizontal="center" vertical="center"/>
    </xf>
    <xf numFmtId="0" fontId="0" fillId="3" borderId="6" xfId="2" applyFont="1" applyBorder="1" applyAlignment="1">
      <alignment vertical="center"/>
    </xf>
    <xf numFmtId="0" fontId="5" fillId="3" borderId="0" xfId="2" applyAlignment="1">
      <alignment horizontal="center" vertical="center"/>
    </xf>
    <xf numFmtId="0" fontId="8" fillId="4" borderId="11" xfId="3" applyFont="1" applyBorder="1" applyAlignment="1">
      <alignment horizontal="center" vertical="center"/>
    </xf>
    <xf numFmtId="0" fontId="5" fillId="3" borderId="9" xfId="2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3" applyFont="1" applyAlignment="1">
      <alignment horizontal="center" vertical="center"/>
    </xf>
    <xf numFmtId="0" fontId="5" fillId="3" borderId="1" xfId="2" applyBorder="1" applyAlignment="1">
      <alignment horizontal="center" vertical="center"/>
    </xf>
    <xf numFmtId="166" fontId="10" fillId="0" borderId="7" xfId="5" applyNumberFormat="1" applyAlignment="1">
      <alignment horizontal="center" vertical="center"/>
    </xf>
    <xf numFmtId="166" fontId="5" fillId="3" borderId="10" xfId="2" applyNumberFormat="1" applyBorder="1" applyAlignment="1">
      <alignment horizontal="center" vertical="center"/>
    </xf>
    <xf numFmtId="166" fontId="5" fillId="3" borderId="1" xfId="2" applyNumberFormat="1" applyBorder="1" applyAlignment="1">
      <alignment horizontal="center" vertical="center"/>
    </xf>
    <xf numFmtId="166" fontId="5" fillId="3" borderId="5" xfId="2" applyNumberFormat="1" applyBorder="1" applyAlignment="1">
      <alignment horizontal="center" vertical="center"/>
    </xf>
    <xf numFmtId="166" fontId="5" fillId="3" borderId="2" xfId="2" applyNumberFormat="1" applyBorder="1" applyAlignment="1">
      <alignment horizontal="center" vertical="center"/>
    </xf>
    <xf numFmtId="166" fontId="8" fillId="5" borderId="0" xfId="4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5" fillId="3" borderId="21" xfId="2" applyBorder="1" applyAlignment="1">
      <alignment vertical="center"/>
    </xf>
    <xf numFmtId="0" fontId="0" fillId="3" borderId="1" xfId="2" applyFont="1" applyBorder="1" applyAlignment="1">
      <alignment horizontal="left" vertical="center" indent="1"/>
    </xf>
    <xf numFmtId="166" fontId="12" fillId="0" borderId="7" xfId="5" applyNumberFormat="1" applyFont="1" applyAlignment="1">
      <alignment horizontal="center" vertical="center"/>
    </xf>
  </cellXfs>
  <cellStyles count="49">
    <cellStyle name="20% - Ênfase1" xfId="2" builtinId="30" customBuiltin="1"/>
    <cellStyle name="20% - Ênfase2" xfId="31" builtinId="34" customBuiltin="1"/>
    <cellStyle name="20% - Ênfase3" xfId="35" builtinId="38" customBuiltin="1"/>
    <cellStyle name="20% - Ênfase4" xfId="39" builtinId="42" customBuiltin="1"/>
    <cellStyle name="20% - Ênfase5" xfId="42" builtinId="46" customBuiltin="1"/>
    <cellStyle name="20% - Ênfase6" xfId="46" builtinId="50" customBuiltin="1"/>
    <cellStyle name="40% - Ênfase1" xfId="3" builtinId="31" customBuiltin="1"/>
    <cellStyle name="40% - Ênfase2" xfId="32" builtinId="35" customBuiltin="1"/>
    <cellStyle name="40% - Ênfase3" xfId="36" builtinId="39" customBuiltin="1"/>
    <cellStyle name="40% - Ênfase4" xfId="4" builtinId="43" customBuiltin="1"/>
    <cellStyle name="40% - Ênfase5" xfId="43" builtinId="47" customBuiltin="1"/>
    <cellStyle name="40% - Ênfase6" xfId="47" builtinId="51" customBuiltin="1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7" builtinId="26" customBuiltin="1"/>
    <cellStyle name="Cálculo" xfId="22" builtinId="22" customBuiltin="1"/>
    <cellStyle name="Célula de Verificação" xfId="24" builtinId="23" customBuiltin="1"/>
    <cellStyle name="Célula Vinculada" xfId="23" builtinId="24" customBuiltin="1"/>
    <cellStyle name="Ênfase1" xfId="1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1" builtinId="45" customBuiltin="1"/>
    <cellStyle name="Ênfase6" xfId="45" builtinId="49" customBuiltin="1"/>
    <cellStyle name="Entrada" xfId="20" builtinId="20" customBuiltin="1"/>
    <cellStyle name="Estilo 1" xfId="6" xr:uid="{00000000-0005-0000-0000-000005000000}"/>
    <cellStyle name="Estilo 4" xfId="5" xr:uid="{00000000-0005-0000-0000-000006000000}"/>
    <cellStyle name="Moeda" xfId="9" builtinId="4" customBuiltin="1"/>
    <cellStyle name="Moeda [0]" xfId="10" builtinId="7" customBuiltin="1"/>
    <cellStyle name="Neutro" xfId="19" builtinId="28" customBuiltin="1"/>
    <cellStyle name="Normal" xfId="0" builtinId="0" customBuiltin="1"/>
    <cellStyle name="Nota" xfId="26" builtinId="10" customBuiltin="1"/>
    <cellStyle name="Porcentagem" xfId="11" builtinId="5" customBuiltin="1"/>
    <cellStyle name="Ruim" xfId="18" builtinId="27" customBuiltin="1"/>
    <cellStyle name="Saída" xfId="21" builtinId="21" customBuiltin="1"/>
    <cellStyle name="Separador de milhares [0]" xfId="8" builtinId="6" customBuiltin="1"/>
    <cellStyle name="Texto de Aviso" xfId="25" builtinId="11" customBuiltin="1"/>
    <cellStyle name="Texto Explicativo" xfId="27" builtinId="53" customBuiltin="1"/>
    <cellStyle name="Título" xfId="12" builtinId="15" customBuiltin="1"/>
    <cellStyle name="Título 1" xfId="13" builtinId="16" customBuiltin="1"/>
    <cellStyle name="Título 2" xfId="14" builtinId="17" customBuiltin="1"/>
    <cellStyle name="Título 3" xfId="15" builtinId="18" customBuiltin="1"/>
    <cellStyle name="Título 4" xfId="16" builtinId="19" customBuiltin="1"/>
    <cellStyle name="Total" xfId="28" builtinId="25" customBuiltin="1"/>
    <cellStyle name="Vírgula" xfId="7" builtinId="3" customBuiltin="1"/>
  </cellStyles>
  <dxfs count="2"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Estilo de tabela 1" pivot="0" count="0" xr9:uid="{00000000-0011-0000-FFFF-FFFF00000000}"/>
  </tableStyles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" displayName="Tabela1" ref="B8:E11" totalsRowShown="0">
  <tableColumns count="4">
    <tableColumn id="1" xr3:uid="{00000000-0010-0000-0000-000001000000}" name=" "/>
    <tableColumn id="2" xr3:uid="{00000000-0010-0000-0000-000002000000}" name="Agendamento original"/>
    <tableColumn id="3" xr3:uid="{00000000-0010-0000-0000-000003000000}" name="Com o pagamento adicional"/>
    <tableColumn id="4" xr3:uid="{00000000-0010-0000-0000-000004000000}" name="Economia de pagamento de empréstimo estudantil"/>
  </tableColumns>
  <tableStyleInfo name="Estilo de tabela 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M21"/>
  <sheetViews>
    <sheetView showGridLines="0" tabSelected="1" workbookViewId="0"/>
  </sheetViews>
  <sheetFormatPr defaultColWidth="9" defaultRowHeight="21.95" customHeight="1" x14ac:dyDescent="0.2"/>
  <cols>
    <col min="1" max="1" width="1.625" style="1" customWidth="1"/>
    <col min="2" max="2" width="60" style="1" customWidth="1"/>
    <col min="3" max="3" width="17.625" style="2" customWidth="1"/>
    <col min="4" max="4" width="18.75" style="2" customWidth="1"/>
    <col min="5" max="5" width="30.75" style="2" bestFit="1" customWidth="1"/>
    <col min="6" max="6" width="16.625" style="2" customWidth="1"/>
    <col min="7" max="7" width="16.625" style="1" customWidth="1"/>
    <col min="8" max="8" width="1.625" style="2" customWidth="1"/>
    <col min="9" max="10" width="8.625" style="1" customWidth="1"/>
    <col min="11" max="12" width="7.625" style="1" customWidth="1"/>
    <col min="13" max="16384" width="9" style="1"/>
  </cols>
  <sheetData>
    <row r="1" spans="1:13" s="13" customFormat="1" ht="29.25" customHeight="1" x14ac:dyDescent="0.3">
      <c r="A1" s="11"/>
      <c r="B1" s="11" t="s">
        <v>0</v>
      </c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 thickBot="1" x14ac:dyDescent="0.25">
      <c r="A2" s="14"/>
      <c r="B2" s="14" t="s">
        <v>1</v>
      </c>
      <c r="C2" s="15"/>
      <c r="D2" s="15"/>
      <c r="E2" s="52">
        <v>200</v>
      </c>
      <c r="F2" s="14"/>
      <c r="G2" s="15"/>
    </row>
    <row r="3" spans="1:13" s="6" customFormat="1" ht="30" customHeight="1" x14ac:dyDescent="0.25">
      <c r="A3" s="21"/>
      <c r="B3" s="21" t="s">
        <v>2</v>
      </c>
      <c r="C3" s="22"/>
      <c r="D3" s="45"/>
      <c r="E3" s="18" t="s">
        <v>18</v>
      </c>
      <c r="F3" s="17"/>
      <c r="G3" s="50"/>
      <c r="H3" s="7"/>
    </row>
    <row r="4" spans="1:13" ht="30" customHeight="1" x14ac:dyDescent="0.2">
      <c r="A4" s="23"/>
      <c r="B4" s="24" t="s">
        <v>3</v>
      </c>
      <c r="C4" s="53">
        <v>40000</v>
      </c>
      <c r="D4" s="46"/>
      <c r="E4" s="62" t="s">
        <v>19</v>
      </c>
      <c r="F4" s="61"/>
      <c r="G4" s="54">
        <v>5000</v>
      </c>
    </row>
    <row r="5" spans="1:13" ht="30" customHeight="1" x14ac:dyDescent="0.2">
      <c r="A5" s="19"/>
      <c r="B5" s="19" t="s">
        <v>4</v>
      </c>
      <c r="C5" s="20">
        <v>4.8000000000000001E-2</v>
      </c>
      <c r="D5" s="47"/>
      <c r="E5" s="25" t="s">
        <v>20</v>
      </c>
      <c r="F5" s="19"/>
      <c r="G5" s="20">
        <v>0.08</v>
      </c>
    </row>
    <row r="6" spans="1:13" ht="30" customHeight="1" x14ac:dyDescent="0.2">
      <c r="A6" s="26"/>
      <c r="B6" s="27" t="s">
        <v>5</v>
      </c>
      <c r="C6" s="55">
        <v>400</v>
      </c>
      <c r="D6" s="48"/>
      <c r="E6" s="56"/>
      <c r="F6" s="56"/>
      <c r="G6" s="48"/>
    </row>
    <row r="7" spans="1:13" s="6" customFormat="1" ht="30" customHeight="1" thickBot="1" x14ac:dyDescent="0.3">
      <c r="A7" s="14"/>
      <c r="B7" s="14" t="s">
        <v>6</v>
      </c>
      <c r="C7" s="15"/>
      <c r="D7" s="15"/>
      <c r="E7" s="15"/>
      <c r="F7" s="14"/>
      <c r="G7" s="28"/>
    </row>
    <row r="8" spans="1:13" ht="30" customHeight="1" x14ac:dyDescent="0.25">
      <c r="A8" s="29"/>
      <c r="B8" s="30" t="s">
        <v>7</v>
      </c>
      <c r="C8" s="31" t="s">
        <v>16</v>
      </c>
      <c r="D8" s="31" t="s">
        <v>17</v>
      </c>
      <c r="E8" s="32" t="s">
        <v>21</v>
      </c>
      <c r="F8" s="33"/>
      <c r="G8" s="33"/>
      <c r="H8" s="6"/>
      <c r="I8" s="6"/>
    </row>
    <row r="9" spans="1:13" ht="30" customHeight="1" x14ac:dyDescent="0.25">
      <c r="A9" s="16"/>
      <c r="B9" s="43" t="s">
        <v>8</v>
      </c>
      <c r="C9" s="54">
        <f>Pagamento_mensal_atual</f>
        <v>400</v>
      </c>
      <c r="D9" s="54">
        <f>IFERROR(Pagamento_mensal_atual+ExtraFund,"")</f>
        <v>600</v>
      </c>
      <c r="E9" s="51"/>
      <c r="F9" s="44"/>
      <c r="G9" s="44"/>
      <c r="H9" s="6"/>
      <c r="I9" s="6"/>
    </row>
    <row r="10" spans="1:13" ht="30" customHeight="1" x14ac:dyDescent="0.25">
      <c r="A10" s="19"/>
      <c r="B10" s="19" t="s">
        <v>9</v>
      </c>
      <c r="C10" s="60">
        <f>IFERROR(NPER(Taxa_de_juros_anual/12,C9,-Saldo_do_empréstimo)/12,"")</f>
        <v>10.663470734821898</v>
      </c>
      <c r="D10" s="60">
        <f>IFERROR(NPER(Taxa_de_juros_anual/12,D9,-Saldo_do_empréstimo)/12,"")</f>
        <v>6.4744755301152699</v>
      </c>
      <c r="E10" s="60">
        <f>IFERROR(OriginalYearsLoanRepayment-ImprovedYearsLoanRepayment,"")</f>
        <v>4.1889952047066279</v>
      </c>
      <c r="F10" s="49"/>
      <c r="G10" s="49"/>
      <c r="H10" s="6"/>
      <c r="I10" s="6"/>
    </row>
    <row r="11" spans="1:13" ht="30" customHeight="1" x14ac:dyDescent="0.25">
      <c r="A11" s="16"/>
      <c r="B11" s="43" t="s">
        <v>10</v>
      </c>
      <c r="C11" s="54">
        <f>IFERROR(-CUMIPMT(Taxa_de_juros_anual/12,OriginalYearsLoanRepayment*12,Saldo_do_empréstimo,1,OriginalYearsLoanRepayment*12,0),"")</f>
        <v>11183.156329182006</v>
      </c>
      <c r="D11" s="54">
        <f>IFERROR(-CUMIPMT(Taxa_de_juros_anual/12,ImprovedYearsLoanRepayment*12,Saldo_do_empréstimo,1,ImprovedYearsLoanRepayment*12,0),"")</f>
        <v>6614.818940230085</v>
      </c>
      <c r="E11" s="54">
        <f>IFERROR(C11-D11,"")</f>
        <v>4568.3373889519207</v>
      </c>
      <c r="F11" s="44"/>
      <c r="G11" s="44"/>
      <c r="H11" s="6"/>
      <c r="I11" s="6"/>
    </row>
    <row r="12" spans="1:13" s="8" customFormat="1" ht="30" customHeight="1" x14ac:dyDescent="0.2">
      <c r="A12" s="34"/>
      <c r="B12" s="34" t="s">
        <v>11</v>
      </c>
      <c r="C12" s="34"/>
      <c r="D12" s="57">
        <f>IFERROR(FV(Taxa_anual_de_retorno/12,ImprovedYearsLoanRepayment*12,0,-Valor_atual_investido),"")</f>
        <v>8378.5683894951071</v>
      </c>
      <c r="E12" s="34"/>
      <c r="F12" s="34"/>
      <c r="G12" s="34"/>
      <c r="H12" s="58"/>
    </row>
    <row r="13" spans="1:13" s="4" customFormat="1" ht="30" customHeight="1" x14ac:dyDescent="0.2">
      <c r="A13" s="35"/>
      <c r="B13" s="35" t="str">
        <f>IF(D12="","","Arrecadação inicial de " &amp; TEXT(Valor_atual_investido,"R$ #.##0") &amp; ". Nenhum fundo mensal adicional durante o período de reembolso do empréstimo de " &amp; TEXT(ImprovedYearsLoanRepayment,"0,0") &amp; " anos")</f>
        <v>Arrecadação inicial de R$ 5.000. Nenhum fundo mensal adicional durante o período de reembolso do empréstimo de 6,5 anos</v>
      </c>
      <c r="C13" s="35"/>
      <c r="D13" s="35"/>
      <c r="E13" s="35"/>
      <c r="F13" s="35"/>
      <c r="G13" s="35"/>
      <c r="H13" s="59"/>
    </row>
    <row r="14" spans="1:13" s="8" customFormat="1" ht="30" customHeight="1" x14ac:dyDescent="0.2">
      <c r="A14" s="34"/>
      <c r="B14" s="34" t="s">
        <v>12</v>
      </c>
      <c r="C14" s="34"/>
      <c r="D14" s="57">
        <f>IFERROR(FV(Taxa_anual_de_retorno/12,E10*12,-IncreasedMonthlyPayment,-D12),"")</f>
        <v>47390.944355082494</v>
      </c>
      <c r="E14" s="34"/>
      <c r="F14" s="34"/>
      <c r="G14" s="34"/>
      <c r="H14" s="58"/>
    </row>
    <row r="15" spans="1:13" s="4" customFormat="1" ht="30" customHeight="1" x14ac:dyDescent="0.2">
      <c r="A15" s="35"/>
      <c r="B15" s="35" t="str">
        <f>IF(TotalFundsOptionA="","","Para a arrecadação inicial de " &amp; TEXT(D12,"R$ #.##0") &amp; ". Investimento mensal de " &amp; TEXT(IncreasedMonthlyPayment,"R$ 0") &amp; " por " &amp; TEXT(E10,"0,0") &amp; " anos")</f>
        <v>Para a arrecadação inicial de R$ 8.379. Investimento mensal de R$ 600 por 4,2 anos</v>
      </c>
      <c r="C15" s="35"/>
      <c r="D15" s="35"/>
      <c r="E15" s="35"/>
      <c r="F15" s="35"/>
      <c r="G15" s="35"/>
      <c r="H15" s="59"/>
    </row>
    <row r="16" spans="1:13" s="6" customFormat="1" ht="30" customHeight="1" thickBot="1" x14ac:dyDescent="0.3">
      <c r="A16" s="14"/>
      <c r="B16" s="14" t="s">
        <v>13</v>
      </c>
      <c r="C16" s="15"/>
      <c r="D16" s="15"/>
      <c r="E16" s="15"/>
      <c r="F16" s="14"/>
      <c r="G16" s="14"/>
      <c r="H16" s="7"/>
    </row>
    <row r="17" spans="1:8" s="8" customFormat="1" ht="30" customHeight="1" x14ac:dyDescent="0.2">
      <c r="A17" s="34"/>
      <c r="B17" s="34" t="str">
        <f>"Crescimento do investimento por " &amp; TEXT(C10,"0,0") &amp; " anos"</f>
        <v>Crescimento do investimento por 10,7 anos</v>
      </c>
      <c r="C17" s="34"/>
      <c r="D17" s="57">
        <f>IFERROR(-FV(Taxa_anual_de_retorno/12,OriginalYearsLoanRepayment*12,ExtraFund,Valor_atual_investido),"")</f>
        <v>51907.839233154162</v>
      </c>
      <c r="E17" s="34"/>
      <c r="F17" s="34"/>
      <c r="G17" s="34"/>
      <c r="H17" s="58"/>
    </row>
    <row r="18" spans="1:8" s="4" customFormat="1" ht="30" customHeight="1" x14ac:dyDescent="0.2">
      <c r="A18" s="35"/>
      <c r="B18" s="35" t="str">
        <f>IF(TotalFundsOptionB="","","Para a arrecadação inicial de " &amp; TEXT(Valor_atual_investido,"R$ #.##") &amp; ". Investimento mensal de " &amp; TEXT(ExtraFund,"R$ 0") &amp; " por " &amp; TEXT(OriginalYearsLoanRepayment,"0,0") &amp; " anos")</f>
        <v>Para a arrecadação inicial de R$ 5.000. Investimento mensal de R$ 200 por 10,7 anos</v>
      </c>
      <c r="C18" s="35"/>
      <c r="D18" s="35"/>
      <c r="E18" s="35"/>
      <c r="F18" s="35"/>
      <c r="G18" s="35"/>
      <c r="H18" s="59"/>
    </row>
    <row r="19" spans="1:8" s="6" customFormat="1" ht="30" customHeight="1" x14ac:dyDescent="0.25">
      <c r="A19" s="36"/>
      <c r="B19" s="36" t="str">
        <f>"Comparação de crescimento de fundos após o prazo do empréstimo original de ano " &amp; TEXT(C10,"0,0") &amp; " anos"</f>
        <v>Comparação de crescimento de fundos após o prazo do empréstimo original de ano 10,7 anos</v>
      </c>
      <c r="C19" s="37"/>
      <c r="D19" s="37"/>
      <c r="E19" s="37"/>
      <c r="F19" s="38"/>
      <c r="G19" s="38"/>
      <c r="H19" s="7"/>
    </row>
    <row r="20" spans="1:8" s="9" customFormat="1" ht="30" customHeight="1" thickBot="1" x14ac:dyDescent="0.25">
      <c r="A20" s="39"/>
      <c r="B20" s="40" t="s">
        <v>14</v>
      </c>
      <c r="C20" s="63">
        <f>TotalFundsOptionA</f>
        <v>47390.944355082494</v>
      </c>
      <c r="D20" s="63"/>
      <c r="E20" s="63"/>
      <c r="F20" s="41"/>
      <c r="G20" s="41"/>
      <c r="H20" s="10"/>
    </row>
    <row r="21" spans="1:8" s="3" customFormat="1" ht="30" customHeight="1" thickBot="1" x14ac:dyDescent="0.25">
      <c r="A21" s="39"/>
      <c r="B21" s="40" t="s">
        <v>15</v>
      </c>
      <c r="C21" s="63">
        <f>TotalFundsOptionB</f>
        <v>51907.839233154162</v>
      </c>
      <c r="D21" s="63"/>
      <c r="E21" s="63"/>
      <c r="F21" s="42"/>
      <c r="G21" s="39"/>
      <c r="H21" s="5"/>
    </row>
  </sheetData>
  <mergeCells count="2">
    <mergeCell ref="C20:E20"/>
    <mergeCell ref="C21:E21"/>
  </mergeCells>
  <conditionalFormatting sqref="B20:E20">
    <cfRule type="expression" dxfId="1" priority="2">
      <formula>$C$20&gt;$C$21</formula>
    </cfRule>
  </conditionalFormatting>
  <conditionalFormatting sqref="B21:E21">
    <cfRule type="expression" dxfId="0" priority="1">
      <formula>$C$21&gt;$C$20</formula>
    </cfRule>
  </conditionalFormatting>
  <dataValidations count="3">
    <dataValidation allowBlank="1" showInputMessage="1" showErrorMessage="1" promptTitle="Crédito educativo-pgto ou invest" prompt="Calculadora _x000a_This ajudarão a determinar qual entre liquidar o empréstimo do aluno e investir será vantajoso mais ._x000a__x000a_Enter valores: _x000a_ * adicionais amount_x000a_ mensal * empréstimo Info_x000a_ * informações de investimento" sqref="A1" xr:uid="{00000000-0002-0000-0000-000000000000}"/>
    <dataValidation allowBlank="1" showInputMessage="1" showErrorMessage="1" prompt="Insira as informações de empréstimo." sqref="B3" xr:uid="{00000000-0002-0000-0000-000001000000}"/>
    <dataValidation allowBlank="1" showInputMessage="1" showErrorMessage="1" prompt="Insira as informações do investimento." sqref="E3" xr:uid="{00000000-0002-0000-0000-000002000000}"/>
  </dataValidations>
  <pageMargins left="0.7" right="0.7" top="0.75" bottom="0.75" header="0.3" footer="0.3"/>
  <pageSetup paperSize="9" scale="75" orientation="landscape" horizontalDpi="4294967293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TM16410092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ap:HeadingPairs>
  <ap:TitlesOfParts>
    <vt:vector baseType="lpstr" size="12">
      <vt:lpstr>Calculadora</vt:lpstr>
      <vt:lpstr>ExtraFund</vt:lpstr>
      <vt:lpstr>ImprovedYearsLoanRepayment</vt:lpstr>
      <vt:lpstr>IncreasedMonthlyPayment</vt:lpstr>
      <vt:lpstr>OriginalYearsLoanRepayment</vt:lpstr>
      <vt:lpstr>Pagamento_mensal_atual</vt:lpstr>
      <vt:lpstr>Saldo_do_empréstimo</vt:lpstr>
      <vt:lpstr>Taxa_anual_de_retorno</vt:lpstr>
      <vt:lpstr>Taxa_de_juros_anual</vt:lpstr>
      <vt:lpstr>TotalFundsOptionA</vt:lpstr>
      <vt:lpstr>TotalFundsOptionB</vt:lpstr>
      <vt:lpstr>Valor_atual_investido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2019-02-18T07:28:25Z</cp:lastPrinted>
  <dcterms:created xsi:type="dcterms:W3CDTF">2018-03-23T19:45:11Z</dcterms:created>
  <dcterms:modified xsi:type="dcterms:W3CDTF">2019-03-01T03:47:34Z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