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7C4B824F-C23D-4561-8178-BFD218A05BA6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Resumo" sheetId="1" r:id="rId1"/>
    <sheet name="Comprar um carro" sheetId="3" r:id="rId2"/>
    <sheet name="Carona solidária" sheetId="4" r:id="rId3"/>
  </sheets>
  <definedNames>
    <definedName name="AnnualCostOfTime_BuyCar">Tabela13[[#Totals],[Coluna3]]</definedName>
    <definedName name="AnnualCostOfTime_Ridesharing">Tabela15[[#Totals],[Coluna3]]</definedName>
    <definedName name="AveDistancePerTrip">Resumo!$C$5</definedName>
    <definedName name="AveParkingTime">'Comprar um carro'!$C$26</definedName>
    <definedName name="AverageTripsPerDay">Resumo!$C$3</definedName>
    <definedName name="AveSurgeMultiplier">'Carona solidária'!$C$6</definedName>
    <definedName name="AveTimePerTrip">Resumo!$C$4</definedName>
    <definedName name="AveWaitTime">'Carona solidária'!$C$11</definedName>
    <definedName name="CustoAnualDeCombustível">Tabela12[[#Totals],[Coluna3]]</definedName>
    <definedName name="CustoAnualDeCompra">Tabela11[[#Totals],[Coluna3]]</definedName>
    <definedName name="CustoAnualDeTarifa">Tabela14[[#Totals],[Coluna3]]</definedName>
    <definedName name="CustoAnualDeUso">Tabela3[[#Totals],[Coluna3]]</definedName>
    <definedName name="CustoDeCombustível">'Comprar um carro'!$C$21</definedName>
    <definedName name="EficiênciaDoCombustível">'Comprar um carro'!$C$22</definedName>
    <definedName name="Estacionamento">'Comprar um carro'!$C$16</definedName>
    <definedName name="GarageExpenses">'Comprar um carro'!$C$18</definedName>
    <definedName name="GaragePropertyTax">'Comprar um carro'!$C$17</definedName>
    <definedName name="ImpostoSobreVendas">'Comprar um carro'!$C$5</definedName>
    <definedName name="MaintenanceAndRepairs">'Comprar um carro'!$C$13</definedName>
    <definedName name="PagamentoDeEntrada">'Comprar um carro'!$C$7</definedName>
    <definedName name="PercentRideDuringSurge">'Carona solidária'!$C$7</definedName>
    <definedName name="PreçoDoCarro">'Comprar um carro'!$C$4</definedName>
    <definedName name="ProductivePercent">'Carona solidária'!$C$12</definedName>
    <definedName name="RegistrationAndTaxes">'Comprar um carro'!$C$15</definedName>
    <definedName name="Seguro">'Comprar um carro'!$C$14</definedName>
    <definedName name="TarifaDeBase">'Carona solidária'!$C$3</definedName>
    <definedName name="TarifaDeDistância">'Carona solidária'!$C$4</definedName>
    <definedName name="TarifaDeTempo">'Carona solidária'!$C$5</definedName>
    <definedName name="TaxaDeJuros">'Comprar um carro'!$C$9</definedName>
    <definedName name="TaxaPorHora">Resumo!$C$8</definedName>
    <definedName name="TaxasDeCompra">'Comprar um carro'!$C$6</definedName>
    <definedName name="TermoDoEmpréstimo">'Comprar um carro'!$C$8</definedName>
    <definedName name="TotalMileage">Resumo!$C$6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4" l="1"/>
  <c r="B9" i="4"/>
  <c r="B28" i="3"/>
  <c r="B24" i="3"/>
  <c r="B11" i="3"/>
  <c r="C13" i="4" l="1"/>
  <c r="C8" i="4"/>
  <c r="D14" i="1" s="1"/>
  <c r="C6" i="1"/>
  <c r="C23" i="3" s="1"/>
  <c r="C27" i="3"/>
  <c r="C10" i="3"/>
  <c r="C11" i="1" s="1"/>
  <c r="C19" i="3"/>
  <c r="C12" i="1" s="1"/>
  <c r="D15" i="1" l="1"/>
  <c r="D16" i="1" s="1"/>
  <c r="C15" i="1"/>
  <c r="C13" i="1"/>
  <c r="C16" i="1" l="1"/>
</calcChain>
</file>

<file path=xl/sharedStrings.xml><?xml version="1.0" encoding="utf-8"?>
<sst xmlns="http://schemas.openxmlformats.org/spreadsheetml/2006/main" count="76" uniqueCount="57">
  <si>
    <t xml:space="preserve"> </t>
  </si>
  <si>
    <t>Comprar um carro vs. carona solidária</t>
  </si>
  <si>
    <t>Média de viagens</t>
  </si>
  <si>
    <t>Média de viagens por dia</t>
  </si>
  <si>
    <t>Tempo médio para cada viagem</t>
  </si>
  <si>
    <t>Distância média para cada viagem</t>
  </si>
  <si>
    <t>Quilometragem anual</t>
  </si>
  <si>
    <t>Custo do tempo</t>
  </si>
  <si>
    <t>Taxa por hora</t>
  </si>
  <si>
    <t>Resumo anual de custos</t>
  </si>
  <si>
    <t>Coluna1</t>
  </si>
  <si>
    <t>Custo de compra</t>
  </si>
  <si>
    <t>Custos de uso do carro</t>
  </si>
  <si>
    <t>Custos de combustível</t>
  </si>
  <si>
    <t>Custo de tarifa</t>
  </si>
  <si>
    <t>Custo anual total</t>
  </si>
  <si>
    <t>Comprar um carro</t>
  </si>
  <si>
    <t>-</t>
  </si>
  <si>
    <t>min(s)</t>
  </si>
  <si>
    <t>quilômetros</t>
  </si>
  <si>
    <t>Carona solidária</t>
  </si>
  <si>
    <t>Preço do carro</t>
  </si>
  <si>
    <t>Imposto sobre vendas</t>
  </si>
  <si>
    <t>Taxas de compra</t>
  </si>
  <si>
    <t>Pagamento de entrada</t>
  </si>
  <si>
    <t>Termo do empréstimo</t>
  </si>
  <si>
    <t>Taxa de juros</t>
  </si>
  <si>
    <t>Custo anual de compra</t>
  </si>
  <si>
    <t>Manutenção e reparos</t>
  </si>
  <si>
    <t>Seguro</t>
  </si>
  <si>
    <t>Inscrição e impostos</t>
  </si>
  <si>
    <t>Estacionamento</t>
  </si>
  <si>
    <t>Imposto sobre a propriedade na garagem</t>
  </si>
  <si>
    <t>Outras despesas de garagem</t>
  </si>
  <si>
    <t>Custo anual de uso</t>
  </si>
  <si>
    <t>Custo de combustível</t>
  </si>
  <si>
    <t>Eficiência do combustível</t>
  </si>
  <si>
    <t>Custo anual de combustível</t>
  </si>
  <si>
    <t>Tempo médio de estacionamento</t>
  </si>
  <si>
    <t>Custo anual do tempo</t>
  </si>
  <si>
    <t>meses</t>
  </si>
  <si>
    <t>por ano</t>
  </si>
  <si>
    <t>por litro</t>
  </si>
  <si>
    <t>quilômetros/L</t>
  </si>
  <si>
    <t>min</t>
  </si>
  <si>
    <t>Tarifa de carona solidária</t>
  </si>
  <si>
    <t>Tarifa de base</t>
  </si>
  <si>
    <t>Tarifa de distância</t>
  </si>
  <si>
    <t>Tarifa de tempo</t>
  </si>
  <si>
    <t>Multiplicador de pico médio</t>
  </si>
  <si>
    <t>Porcentagem de viagens durante o pico</t>
  </si>
  <si>
    <t>Custo anual de tarifa</t>
  </si>
  <si>
    <t>Tempo médio de espera por viagem</t>
  </si>
  <si>
    <t>Tempo produtivo durante a viagem</t>
  </si>
  <si>
    <t>por viagem</t>
  </si>
  <si>
    <t>por quilômetro</t>
  </si>
  <si>
    <t>por minuto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</si>
</sst>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&quot;R$&quot;\ #,##0.00"/>
  </numFmts>
  <fonts count="28" x14ac:knownFonts="1">
    <font>
      <sz val="1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ahoma"/>
      <family val="2"/>
      <scheme val="major"/>
    </font>
    <font>
      <sz val="12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6"/>
      <color theme="0"/>
      <name val="Tahoma"/>
      <family val="2"/>
      <scheme val="minor"/>
    </font>
    <font>
      <sz val="11"/>
      <name val="Tahoma"/>
      <family val="2"/>
      <scheme val="minor"/>
    </font>
    <font>
      <b/>
      <sz val="14"/>
      <color theme="0"/>
      <name val="Tahoma"/>
      <family val="2"/>
      <scheme val="minor"/>
    </font>
    <font>
      <b/>
      <sz val="11"/>
      <color theme="5"/>
      <name val="Tahoma"/>
      <family val="2"/>
      <scheme val="minor"/>
    </font>
    <font>
      <sz val="14"/>
      <color theme="5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8"/>
      <color theme="0"/>
      <name val="Tahoma"/>
      <family val="2"/>
      <scheme val="major"/>
    </font>
    <font>
      <b/>
      <sz val="15"/>
      <color theme="6" tint="-0.499984740745262"/>
      <name val="Tahoma"/>
      <family val="2"/>
      <scheme val="minor"/>
    </font>
    <font>
      <b/>
      <sz val="11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Border="0" applyProtection="0">
      <alignment horizontal="center" vertical="center"/>
    </xf>
    <xf numFmtId="0" fontId="6" fillId="2" borderId="0" applyNumberFormat="0" applyFont="0" applyBorder="0" applyAlignment="0" applyProtection="0"/>
    <xf numFmtId="0" fontId="6" fillId="3" borderId="0" applyNumberFormat="0" applyFont="0" applyBorder="0" applyAlignment="0" applyProtection="0"/>
    <xf numFmtId="0" fontId="7" fillId="3" borderId="1" applyFont="0" applyFill="0" applyBorder="0" applyAlignment="0">
      <alignment vertical="center"/>
    </xf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0" fontId="15" fillId="0" borderId="0">
      <alignment horizontal="left" vertical="center"/>
    </xf>
    <xf numFmtId="41" fontId="2" fillId="0" borderId="0" applyFont="0" applyFill="0" applyBorder="0" applyProtection="0">
      <alignment horizontal="center" vertical="center"/>
    </xf>
    <xf numFmtId="41" fontId="2" fillId="0" borderId="0" applyFont="0" applyFill="0" applyBorder="0" applyProtection="0">
      <alignment horizontal="center" vertical="center"/>
    </xf>
    <xf numFmtId="9" fontId="8" fillId="0" borderId="0" applyFill="0" applyBorder="0" applyAlignment="0" applyProtection="0"/>
    <xf numFmtId="0" fontId="13" fillId="7" borderId="0" applyNumberFormat="0" applyBorder="0" applyProtection="0">
      <alignment vertical="center"/>
    </xf>
    <xf numFmtId="0" fontId="14" fillId="0" borderId="2" applyNumberFormat="0" applyFill="0" applyProtection="0">
      <alignment horizontal="left" vertical="center"/>
    </xf>
    <xf numFmtId="0" fontId="8" fillId="0" borderId="0" applyNumberFormat="0" applyFill="0" applyBorder="0" applyProtection="0">
      <alignment horizontal="left" vertical="center" inden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5" applyNumberFormat="0" applyAlignment="0" applyProtection="0"/>
    <xf numFmtId="0" fontId="22" fillId="11" borderId="6" applyNumberFormat="0" applyAlignment="0" applyProtection="0"/>
    <xf numFmtId="0" fontId="23" fillId="0" borderId="7" applyNumberFormat="0" applyFill="0" applyAlignment="0" applyProtection="0"/>
    <xf numFmtId="0" fontId="24" fillId="12" borderId="8" applyNumberFormat="0" applyAlignment="0" applyProtection="0"/>
    <xf numFmtId="0" fontId="25" fillId="0" borderId="0" applyNumberFormat="0" applyFill="0" applyBorder="0" applyAlignment="0" applyProtection="0"/>
    <xf numFmtId="0" fontId="8" fillId="13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38">
    <xf numFmtId="0" fontId="0" fillId="0" borderId="0" xfId="0">
      <alignment horizontal="center" vertical="center"/>
    </xf>
    <xf numFmtId="0" fontId="4" fillId="0" borderId="0" xfId="0" applyFo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>
      <alignment horizontal="center" vertical="center"/>
    </xf>
    <xf numFmtId="0" fontId="2" fillId="4" borderId="0" xfId="4" applyAlignment="1">
      <alignment horizontal="center" vertical="center"/>
    </xf>
    <xf numFmtId="0" fontId="9" fillId="0" borderId="0" xfId="0" applyFont="1">
      <alignment horizontal="center" vertical="center"/>
    </xf>
    <xf numFmtId="0" fontId="10" fillId="0" borderId="0" xfId="0" applyFont="1">
      <alignment horizontal="center" vertical="center"/>
    </xf>
    <xf numFmtId="0" fontId="12" fillId="0" borderId="0" xfId="0" applyFont="1">
      <alignment horizontal="center" vertical="center"/>
    </xf>
    <xf numFmtId="0" fontId="0" fillId="6" borderId="0" xfId="0" applyFill="1">
      <alignment horizontal="center" vertical="center"/>
    </xf>
    <xf numFmtId="0" fontId="6" fillId="6" borderId="0" xfId="5" applyFill="1" applyAlignment="1">
      <alignment vertical="center"/>
    </xf>
    <xf numFmtId="0" fontId="0" fillId="0" borderId="0" xfId="0" applyNumberFormat="1">
      <alignment horizontal="center" vertical="center"/>
    </xf>
    <xf numFmtId="2" fontId="0" fillId="0" borderId="0" xfId="0" applyNumberFormat="1">
      <alignment horizontal="center" vertical="center"/>
    </xf>
    <xf numFmtId="3" fontId="0" fillId="0" borderId="0" xfId="0" applyNumberFormat="1">
      <alignment horizontal="center" vertical="center"/>
    </xf>
    <xf numFmtId="0" fontId="6" fillId="0" borderId="0" xfId="0" applyFont="1">
      <alignment horizontal="center" vertical="center"/>
    </xf>
    <xf numFmtId="0" fontId="8" fillId="4" borderId="0" xfId="12" applyFill="1">
      <alignment horizontal="left" vertical="center" indent="1"/>
    </xf>
    <xf numFmtId="9" fontId="0" fillId="0" borderId="0" xfId="9" applyFont="1" applyAlignment="1">
      <alignment horizontal="center" vertical="center"/>
    </xf>
    <xf numFmtId="0" fontId="13" fillId="7" borderId="0" xfId="10" applyNumberFormat="1">
      <alignment vertical="center"/>
    </xf>
    <xf numFmtId="0" fontId="14" fillId="0" borderId="2" xfId="11" applyNumberFormat="1">
      <alignment horizontal="left" vertical="center"/>
    </xf>
    <xf numFmtId="0" fontId="8" fillId="0" borderId="0" xfId="12" applyNumberFormat="1">
      <alignment horizontal="left" vertical="center" indent="1"/>
    </xf>
    <xf numFmtId="0" fontId="15" fillId="0" borderId="0" xfId="6" applyNumberFormat="1">
      <alignment horizontal="left" vertical="center"/>
    </xf>
    <xf numFmtId="0" fontId="11" fillId="0" borderId="0" xfId="0" applyNumberFormat="1" applyFont="1">
      <alignment horizontal="center" vertical="center"/>
    </xf>
    <xf numFmtId="0" fontId="2" fillId="0" borderId="0" xfId="4" applyNumberFormat="1" applyFill="1" applyAlignment="1">
      <alignment vertical="center"/>
    </xf>
    <xf numFmtId="0" fontId="4" fillId="0" borderId="0" xfId="0" applyNumberFormat="1" applyFont="1">
      <alignment horizontal="center" vertical="center"/>
    </xf>
    <xf numFmtId="0" fontId="2" fillId="4" borderId="0" xfId="4" applyNumberFormat="1" applyAlignment="1">
      <alignment vertical="center"/>
    </xf>
    <xf numFmtId="0" fontId="0" fillId="6" borderId="0" xfId="0" applyNumberFormat="1" applyFill="1">
      <alignment horizontal="center" vertical="center"/>
    </xf>
    <xf numFmtId="0" fontId="14" fillId="0" borderId="0" xfId="11" applyNumberFormat="1" applyBorder="1">
      <alignment horizontal="left" vertical="center"/>
    </xf>
    <xf numFmtId="0" fontId="4" fillId="0" borderId="0" xfId="0" applyNumberFormat="1" applyFont="1" applyAlignment="1">
      <alignment vertical="center"/>
    </xf>
    <xf numFmtId="0" fontId="0" fillId="6" borderId="0" xfId="0" applyNumberFormat="1" applyFill="1" applyAlignment="1">
      <alignment horizontal="left" vertical="center" indent="1"/>
    </xf>
    <xf numFmtId="0" fontId="8" fillId="4" borderId="0" xfId="12" applyNumberFormat="1" applyFill="1">
      <alignment horizontal="left" vertical="center" indent="1"/>
    </xf>
    <xf numFmtId="0" fontId="2" fillId="4" borderId="0" xfId="4" applyNumberFormat="1" applyAlignment="1">
      <alignment horizontal="left" vertical="center" indent="1"/>
    </xf>
    <xf numFmtId="0" fontId="0" fillId="0" borderId="0" xfId="0" applyNumberFormat="1" applyAlignment="1">
      <alignment horizontal="left" vertical="center"/>
    </xf>
    <xf numFmtId="166" fontId="2" fillId="0" borderId="0" xfId="4" applyNumberFormat="1" applyFill="1" applyAlignment="1">
      <alignment horizontal="center" vertical="center"/>
    </xf>
    <xf numFmtId="166" fontId="0" fillId="0" borderId="0" xfId="0" applyNumberFormat="1">
      <alignment horizontal="center" vertical="center"/>
    </xf>
    <xf numFmtId="0" fontId="2" fillId="0" borderId="0" xfId="4" applyFill="1" applyAlignment="1">
      <alignment horizontal="center" vertical="center"/>
    </xf>
    <xf numFmtId="0" fontId="0" fillId="0" borderId="0" xfId="12" applyNumberFormat="1" applyFont="1">
      <alignment horizontal="left" vertical="center" indent="1"/>
    </xf>
    <xf numFmtId="0" fontId="1" fillId="0" borderId="0" xfId="4" applyFont="1" applyFill="1" applyAlignment="1">
      <alignment horizontal="left" vertical="center" indent="1"/>
    </xf>
  </cellXfs>
  <cellStyles count="49">
    <cellStyle name="20% - Accent1" xfId="4" builtinId="30" customBuiltin="1"/>
    <cellStyle name="20% - Accent2" xfId="31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9" builtinId="31" customBuiltin="1"/>
    <cellStyle name="40% - Accent2" xfId="32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30" builtinId="32" customBuiltin="1"/>
    <cellStyle name="60% - Accent2" xfId="33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1" builtinId="29" customBuiltin="1"/>
    <cellStyle name="Accent2" xfId="2" builtinId="33" customBuiltin="1"/>
    <cellStyle name="Accent3" xfId="5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9" builtinId="27" customBuiltin="1"/>
    <cellStyle name="Calculation" xfId="22" builtinId="22" customBuiltin="1"/>
    <cellStyle name="Check Cell" xfId="24" builtinId="23" customBuiltin="1"/>
    <cellStyle name="Comma" xfId="7" builtinId="3" customBuiltin="1"/>
    <cellStyle name="Comma [0]" xfId="8" builtinId="6" customBuiltin="1"/>
    <cellStyle name="Currency" xfId="13" builtinId="4" customBuiltin="1"/>
    <cellStyle name="Currency [0]" xfId="14" builtinId="7" customBuiltin="1"/>
    <cellStyle name="Estilo 1" xfId="6" xr:uid="{00000000-0005-0000-0000-000009000000}"/>
    <cellStyle name="Estilo de tabela 1" xfId="3" xr:uid="{00000000-0005-0000-0000-000012000000}"/>
    <cellStyle name="Explanatory Text" xfId="27" builtinId="53" customBuiltin="1"/>
    <cellStyle name="Good" xfId="18" builtinId="26" customBuiltin="1"/>
    <cellStyle name="Heading 1" xfId="11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12" builtinId="20" customBuiltin="1"/>
    <cellStyle name="Linked Cell" xfId="23" builtinId="24" customBuiltin="1"/>
    <cellStyle name="Neutral" xfId="20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9" builtinId="5" customBuiltin="1"/>
    <cellStyle name="Title" xfId="10" builtinId="15" customBuiltin="1"/>
    <cellStyle name="Total" xfId="28" builtinId="25" customBuiltin="1"/>
    <cellStyle name="Warning Text" xfId="25" builtinId="11" customBuiltin="1"/>
  </cellStyles>
  <dxfs count="87">
    <dxf>
      <numFmt numFmtId="0" formatCode="General"/>
    </dxf>
    <dxf>
      <numFmt numFmtId="0" formatCode="General"/>
    </dxf>
    <dxf>
      <numFmt numFmtId="166" formatCode="&quot;R$&quot;\ #,##0.00"/>
    </dxf>
    <dxf>
      <numFmt numFmtId="167" formatCode="&quot;$&quot;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6" formatCode="&quot;R$&quot;\ 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medium">
          <color theme="7"/>
        </top>
      </border>
    </dxf>
    <dxf>
      <numFmt numFmtId="0" formatCode="General"/>
    </dxf>
    <dxf>
      <numFmt numFmtId="0" formatCode="General"/>
    </dxf>
    <dxf>
      <numFmt numFmtId="166" formatCode="&quot;R$&quot;\ 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medium">
          <color theme="7"/>
        </top>
      </border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</dxf>
    <dxf>
      <numFmt numFmtId="166" formatCode="&quot;R$&quot;\ 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</dxf>
    <dxf>
      <numFmt numFmtId="166" formatCode="&quot;R$&quot;\ #,##0.00"/>
    </dxf>
    <dxf>
      <numFmt numFmtId="166" formatCode="&quot;R$&quot;\ 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</dxf>
    <dxf>
      <alignment horizontal="left" vertical="center" textRotation="0" wrapText="0" indent="1" justifyLastLine="0" shrinkToFit="0" readingOrder="0"/>
    </dxf>
    <dxf>
      <numFmt numFmtId="166" formatCode="&quot;R$&quot;\ #,##0.00"/>
    </dxf>
    <dxf>
      <numFmt numFmtId="166" formatCode="&quot;R$&quot;\ #,##0.0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left" vertical="center" textRotation="0" wrapText="0" indent="1" justifyLastLine="0" shrinkToFit="0" readingOrder="0"/>
    </dxf>
    <dxf>
      <numFmt numFmtId="0" formatCode="General"/>
    </dxf>
    <dxf>
      <numFmt numFmtId="0" formatCode="General"/>
    </dxf>
    <dxf>
      <alignment horizontal="general" vertical="center" textRotation="0" wrapText="0" indent="0" justifyLastLine="0" shrinkToFit="0" readingOrder="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6" formatCode="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numFmt numFmtId="0" formatCode="General"/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6"/>
        </patternFill>
      </fill>
    </dxf>
  </dxfs>
  <tableStyles count="1" defaultTableStyle="TableStyleMedium2" defaultPivotStyle="PivotStyleLight16">
    <tableStyle name="Comprar vs. Carona Tabela 1" pivot="0" count="2" xr9:uid="{00000000-0011-0000-FFFF-FFFF00000000}">
      <tableStyleElement type="totalRow" dxfId="86"/>
      <tableStyleElement type="firstRowStripe" dxfId="85"/>
    </tableStyle>
  </tableStyles>
  <colors>
    <mruColors>
      <color rgb="FF004A6D"/>
      <color rgb="FF02778B"/>
      <color rgb="FF00B0F0"/>
      <color rgb="FFD9D9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"/>
                <a:cs typeface=""/>
              </a:defRPr>
            </a:pPr>
            <a:r>
              <a:rPr lang="en-US">
                <a:latin typeface="+mj-lt"/>
              </a:rPr>
              <a:t>Comparação anual de custos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"/>
              <a:cs typeface="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88934990910567"/>
          <c:y val="0.11459597434990811"/>
          <c:w val="0.82048124223992958"/>
          <c:h val="0.717727144597474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Resumo!$B$11</c:f>
              <c:strCache>
                <c:ptCount val="1"/>
                <c:pt idx="0">
                  <c:v>Custo de compra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Resumo!$C$10:$D$10</c:f>
              <c:strCache>
                <c:ptCount val="2"/>
                <c:pt idx="0">
                  <c:v>Comprar um carro</c:v>
                </c:pt>
                <c:pt idx="1">
                  <c:v>Carona solidária</c:v>
                </c:pt>
              </c:strCache>
            </c:strRef>
          </c:cat>
          <c:val>
            <c:numRef>
              <c:f>Resumo!$C$11:$D$11</c:f>
              <c:numCache>
                <c:formatCode>"R$"\ #,##0.00</c:formatCode>
                <c:ptCount val="2"/>
                <c:pt idx="0">
                  <c:v>7187.314844765674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B-43D9-A1A9-60DA0856FCA3}"/>
            </c:ext>
          </c:extLst>
        </c:ser>
        <c:ser>
          <c:idx val="2"/>
          <c:order val="1"/>
          <c:tx>
            <c:strRef>
              <c:f>Resumo!$B$12</c:f>
              <c:strCache>
                <c:ptCount val="1"/>
                <c:pt idx="0">
                  <c:v>Custos de uso do carro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Resumo!$C$10:$D$10</c:f>
              <c:strCache>
                <c:ptCount val="2"/>
                <c:pt idx="0">
                  <c:v>Comprar um carro</c:v>
                </c:pt>
                <c:pt idx="1">
                  <c:v>Carona solidária</c:v>
                </c:pt>
              </c:strCache>
            </c:strRef>
          </c:cat>
          <c:val>
            <c:numRef>
              <c:f>Resumo!$C$12:$D$12</c:f>
              <c:numCache>
                <c:formatCode>"R$"\ #,##0.00</c:formatCode>
                <c:ptCount val="2"/>
                <c:pt idx="0">
                  <c:v>2990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8B-43D9-A1A9-60DA0856FCA3}"/>
            </c:ext>
          </c:extLst>
        </c:ser>
        <c:ser>
          <c:idx val="1"/>
          <c:order val="2"/>
          <c:tx>
            <c:strRef>
              <c:f>Resumo!$B$13</c:f>
              <c:strCache>
                <c:ptCount val="1"/>
                <c:pt idx="0">
                  <c:v>Custos de combustível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Resumo!$C$10:$D$10</c:f>
              <c:strCache>
                <c:ptCount val="2"/>
                <c:pt idx="0">
                  <c:v>Comprar um carro</c:v>
                </c:pt>
                <c:pt idx="1">
                  <c:v>Carona solidária</c:v>
                </c:pt>
              </c:strCache>
            </c:strRef>
          </c:cat>
          <c:val>
            <c:numRef>
              <c:f>Resumo!$C$13:$D$13</c:f>
              <c:numCache>
                <c:formatCode>"R$"\ #,##0.00</c:formatCode>
                <c:ptCount val="2"/>
                <c:pt idx="0">
                  <c:v>617.69230769230762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8B-43D9-A1A9-60DA0856FCA3}"/>
            </c:ext>
          </c:extLst>
        </c:ser>
        <c:ser>
          <c:idx val="3"/>
          <c:order val="3"/>
          <c:tx>
            <c:strRef>
              <c:f>Resumo!$B$14</c:f>
              <c:strCache>
                <c:ptCount val="1"/>
                <c:pt idx="0">
                  <c:v>Custo de tarifa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Resumo!$C$10:$D$10</c:f>
              <c:strCache>
                <c:ptCount val="2"/>
                <c:pt idx="0">
                  <c:v>Comprar um carro</c:v>
                </c:pt>
                <c:pt idx="1">
                  <c:v>Carona solidária</c:v>
                </c:pt>
              </c:strCache>
            </c:strRef>
          </c:cat>
          <c:val>
            <c:numRef>
              <c:f>Resumo!$C$14:$D$14</c:f>
              <c:numCache>
                <c:formatCode>"R$"\ #,##0.00</c:formatCode>
                <c:ptCount val="2"/>
                <c:pt idx="0">
                  <c:v>0</c:v>
                </c:pt>
                <c:pt idx="1">
                  <c:v>12340.65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8B-43D9-A1A9-60DA0856FCA3}"/>
            </c:ext>
          </c:extLst>
        </c:ser>
        <c:ser>
          <c:idx val="4"/>
          <c:order val="4"/>
          <c:tx>
            <c:strRef>
              <c:f>Resumo!$B$15</c:f>
              <c:strCache>
                <c:ptCount val="1"/>
                <c:pt idx="0">
                  <c:v>Custo do tempo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Resumo!$C$10:$D$10</c:f>
              <c:strCache>
                <c:ptCount val="2"/>
                <c:pt idx="0">
                  <c:v>Comprar um carro</c:v>
                </c:pt>
                <c:pt idx="1">
                  <c:v>Carona solidária</c:v>
                </c:pt>
              </c:strCache>
            </c:strRef>
          </c:cat>
          <c:val>
            <c:numRef>
              <c:f>Resumo!$C$15:$D$15</c:f>
              <c:numCache>
                <c:formatCode>"R$"\ #,##0.00</c:formatCode>
                <c:ptCount val="2"/>
                <c:pt idx="0">
                  <c:v>7300</c:v>
                </c:pt>
                <c:pt idx="1">
                  <c:v>2190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8B-43D9-A1A9-60DA0856F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28058208"/>
        <c:axId val="-28054944"/>
      </c:barChart>
      <c:lineChart>
        <c:grouping val="standard"/>
        <c:varyColors val="0"/>
        <c:ser>
          <c:idx val="5"/>
          <c:order val="5"/>
          <c:tx>
            <c:strRef>
              <c:f>Resumo!$B$16</c:f>
              <c:strCache>
                <c:ptCount val="1"/>
                <c:pt idx="0">
                  <c:v>Custo anual 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Resumo!$C$10:$D$10</c:f>
              <c:strCache>
                <c:ptCount val="2"/>
                <c:pt idx="0">
                  <c:v>Comprar um carro</c:v>
                </c:pt>
                <c:pt idx="1">
                  <c:v>Carona solidária</c:v>
                </c:pt>
              </c:strCache>
            </c:strRef>
          </c:cat>
          <c:val>
            <c:numRef>
              <c:f>Resumo!$C$16:$D$16</c:f>
              <c:numCache>
                <c:formatCode>"R$"\ #,##0.00</c:formatCode>
                <c:ptCount val="2"/>
                <c:pt idx="0">
                  <c:v>18095.007152457983</c:v>
                </c:pt>
                <c:pt idx="1">
                  <c:v>14530.65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98-4219-9C11-23E097873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058208"/>
        <c:axId val="-28054944"/>
      </c:lineChart>
      <c:catAx>
        <c:axId val="-2805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054944"/>
        <c:crosses val="autoZero"/>
        <c:auto val="1"/>
        <c:lblAlgn val="ctr"/>
        <c:lblOffset val="100"/>
        <c:noMultiLvlLbl val="0"/>
      </c:catAx>
      <c:valAx>
        <c:axId val="-280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05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2.3473213967296493E-2"/>
          <c:y val="0.90895424098776167"/>
          <c:w val="0.946120979838877"/>
          <c:h val="7.7667830242159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142876</xdr:rowOff>
    </xdr:from>
    <xdr:to>
      <xdr:col>12</xdr:col>
      <xdr:colOff>581024</xdr:colOff>
      <xdr:row>17</xdr:row>
      <xdr:rowOff>38100</xdr:rowOff>
    </xdr:to>
    <xdr:graphicFrame macro="">
      <xdr:nvGraphicFramePr>
        <xdr:cNvPr id="3" name="Gráfico 1" descr="Comparação anual de custo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F9E44A-B36F-4EED-BA01-4AB10CFD8E8B}" name="Tabela5" displayName="Tabela5" ref="A3:D6" headerRowCount="0" totalsRowShown="0" headerRowDxfId="84" dataDxfId="82" headerRowBorderDxfId="83">
  <tableColumns count="4">
    <tableColumn id="1" xr3:uid="{CD117C9C-C887-470F-A061-CA9173CBF4F9}" name="Coluna1" headerRowDxfId="81" dataDxfId="80"/>
    <tableColumn id="2" xr3:uid="{E757292C-C084-4854-A08C-E9D0DF4E2C1B}" name="Coluna2" headerRowDxfId="79" dataDxfId="78"/>
    <tableColumn id="3" xr3:uid="{F269147F-FC3A-424A-8710-C771370E9458}" name="Coluna3" headerRowDxfId="77" dataDxfId="76"/>
    <tableColumn id="4" xr3:uid="{31E2E428-84F1-479D-B359-64E6ADBA547D}" name="Coluna4" headerRowDxfId="75" dataDxfId="74"/>
  </tableColumns>
  <tableStyleInfo name="Comprar vs. Carona Tabe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BB37EB5-B6AC-4DA6-9AB7-26C0FCCB06A8}" name="Tabela6" displayName="Tabela6" ref="A8:D8" headerRowCount="0" headerRowDxfId="73" dataDxfId="72">
  <tableColumns count="4">
    <tableColumn id="1" xr3:uid="{476B6397-6D0F-4807-905E-B20A2CD4B19C}" name="Coluna1" totalsRowLabel="Total" headerRowDxfId="71" dataDxfId="70" totalsRowDxfId="69"/>
    <tableColumn id="2" xr3:uid="{CB01D84B-AFB9-4EA0-A074-0487281D7ADC}" name="Coluna2" headerRowDxfId="68" dataDxfId="67" totalsRowDxfId="66"/>
    <tableColumn id="3" xr3:uid="{7D4631CC-F098-49DA-BD37-2F9572073834}" name="Coluna3" headerRowDxfId="65" dataDxfId="64" totalsRowDxfId="63"/>
    <tableColumn id="4" xr3:uid="{1396062D-7128-4DA8-AB4F-8206D669FB89}" name="Coluna4" totalsRowFunction="count" headerRowDxfId="62" dataDxfId="61" totalsRowDxfId="60"/>
  </tableColumns>
  <tableStyleInfo name="Comprar vs. Carona Tabe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638A61D-5135-4243-AA4E-A9A14F93BD6A}" name="Tabela7" displayName="Tabela7" ref="A10:D16" totalsRowCount="1">
  <autoFilter ref="A10:D15" xr:uid="{458716D4-3F94-4AD0-BAC7-D11BD3DA67A4}"/>
  <tableColumns count="4">
    <tableColumn id="1" xr3:uid="{0F4BC013-263B-4612-9C46-47FDBF95BC58}" name=" " dataDxfId="59" totalsRowDxfId="58"/>
    <tableColumn id="2" xr3:uid="{89ED0BC0-F0A9-409E-956E-8F7BF697E8D5}" name="Coluna1" totalsRowLabel="Custo anual total" dataDxfId="57" totalsRowDxfId="56" totalsRowCellStyle="Estilo 1"/>
    <tableColumn id="3" xr3:uid="{B43C2BD8-64EC-430C-9ED1-381A7F4B8E57}" name="Comprar um carro" totalsRowFunction="sum" dataDxfId="55" totalsRowDxfId="54"/>
    <tableColumn id="4" xr3:uid="{8D2FF47E-B061-4F3A-8B8F-4F65BDE10EE6}" name="Carona solidária" totalsRowFunction="sum" dataDxfId="53" totalsRowDxfId="52"/>
  </tableColumns>
  <tableStyleInfo name="Comprar vs. Carona Tabe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F972F3-31B9-46B4-9028-D59885866486}" name="Tabela3" displayName="Tabela3" ref="A13:D19" headerRowCount="0" totalsRowCount="1">
  <tableColumns count="4">
    <tableColumn id="1" xr3:uid="{1E11C075-2173-49D2-A548-D0CE4C135876}" name="Coluna1" headerRowDxfId="51" dataDxfId="50" totalsRowDxfId="49"/>
    <tableColumn id="2" xr3:uid="{6B7EADE8-D550-4E24-87C5-C77EE7F28E76}" name="Coluna2" totalsRowLabel="Custo anual de uso" headerRowDxfId="48" dataDxfId="47" totalsRowDxfId="46" totalsRowCellStyle="Estilo 1"/>
    <tableColumn id="3" xr3:uid="{59F0115F-97BE-41D0-8825-6EEC941DC388}" name="Coluna3" totalsRowFunction="sum" headerRowDxfId="45" dataDxfId="44" totalsRowDxfId="43"/>
    <tableColumn id="4" xr3:uid="{850DEEF4-07B9-415B-A629-83A2EF1C4E14}" name="Coluna4" headerRowDxfId="42" dataDxfId="41" totalsRowDxfId="40"/>
  </tableColumns>
  <tableStyleInfo name="Comprar vs. Carona Tabela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B4E9082-F675-4102-A79B-E8808A2720B6}" name="Tabela11" displayName="Tabela11" ref="A4:D10" headerRowCount="0" totalsRowCount="1">
  <tableColumns count="4">
    <tableColumn id="1" xr3:uid="{ED614C00-4345-4C9B-B64B-4958E2794719}" name="Coluna1" dataDxfId="39" totalsRowDxfId="38"/>
    <tableColumn id="2" xr3:uid="{90195097-539C-4ACF-ADDD-2ED4E473606B}" name="Coluna2" totalsRowLabel="Custo anual de compra" dataDxfId="37" totalsRowDxfId="36" totalsRowCellStyle="Estilo 1"/>
    <tableColumn id="3" xr3:uid="{E63ECB4F-4459-4917-BA58-E72CAC00D4ED}" name="Coluna3" totalsRowFunction="custom" dataDxfId="35" totalsRowDxfId="34">
      <totalsRowFormula>IFERROR(-PMT(TaxaDeJuros,TermoDoEmpréstimo/12,PreçoDoCarro*(1+ImpostoSobreVendas)-PagamentoDeEntrada)+(TaxasDeCompra+PagamentoDeEntrada)/(TermoDoEmpréstimo/12),"")</totalsRowFormula>
    </tableColumn>
    <tableColumn id="4" xr3:uid="{E6B0FA0A-9577-4CC0-A4E6-E6BEF5E2C283}" name="Coluna4" dataDxfId="33" totalsRowDxfId="32"/>
  </tableColumns>
  <tableStyleInfo name="Comprar vs. Carona Tabela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4B1D015-9348-4509-968D-1D7EBE868A9A}" name="Tabela12" displayName="Tabela12" ref="A21:D23" headerRowCount="0" totalsRowCount="1">
  <tableColumns count="4">
    <tableColumn id="1" xr3:uid="{AB3ED18F-69C1-4511-80DC-5E9BF3896F8F}" name="Coluna1" dataDxfId="31" totalsRowDxfId="30"/>
    <tableColumn id="2" xr3:uid="{23267CAF-2D64-42BF-BEB6-45AEF5C48520}" name="Coluna2" totalsRowLabel="Custo anual de combustível" dataDxfId="29" totalsRowDxfId="28" totalsRowCellStyle="Estilo 1"/>
    <tableColumn id="3" xr3:uid="{6F236B94-4BE1-4481-8A50-BEDAA559D2A8}" name="Coluna3" totalsRowFunction="custom" totalsRowDxfId="27">
      <totalsRowFormula>IFERROR(TotalMileage/EficiênciaDoCombustível*CustoDeCombustível,"")</totalsRowFormula>
    </tableColumn>
    <tableColumn id="4" xr3:uid="{439B8A5B-8709-4167-9657-A99E4D0D040E}" name="Coluna4" dataDxfId="26" totalsRowDxfId="25"/>
  </tableColumns>
  <tableStyleInfo name="Comprar vs. Carona Tabela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5D705E5-10C7-45D3-A51D-FC8471AB72DB}" name="Tabela13" displayName="Tabela13" ref="A26:D27" headerRowCount="0" totalsRowCount="1" tableBorderDxfId="24">
  <tableColumns count="4">
    <tableColumn id="1" xr3:uid="{508A5E8E-F36F-4C95-A982-C9BB0A04CB32}" name="Coluna1" dataDxfId="23" totalsRowDxfId="22"/>
    <tableColumn id="2" xr3:uid="{91BE4328-3204-41DE-8B8B-7172F894A83E}" name="Coluna2" totalsRowLabel="Custo anual do tempo" dataDxfId="21" totalsRowDxfId="20"/>
    <tableColumn id="3" xr3:uid="{51A050D9-8D70-4B6A-BAB7-41C8AD3CBB19}" name="Coluna3" totalsRowFunction="custom" dataDxfId="19" totalsRowDxfId="18">
      <calculatedColumnFormula>IFERROR((AveTimePerTrip+AveParkingTime)*AverageTripsPerDay/60*TaxaPorHora*365,"")</calculatedColumnFormula>
      <totalsRowFormula>IFERROR((AveTimePerTrip+AveParkingTime)*AverageTripsPerDay/60*TaxaPorHora*365,"")</totalsRowFormula>
    </tableColumn>
    <tableColumn id="4" xr3:uid="{6A1AE62F-03DC-434F-89CE-4BA629D31344}" name="Coluna4" dataDxfId="17" totalsRowDxfId="16"/>
  </tableColumns>
  <tableStyleInfo name="Comprar vs. Carona Tabela 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28B16E0-700D-4FFE-BBED-A4D314BAE9D7}" name="Tabela14" displayName="Tabela14" ref="A3:D8" headerRowCount="0" totalsRowCount="1" tableBorderDxfId="15">
  <tableColumns count="4">
    <tableColumn id="1" xr3:uid="{3F7BD8EC-8FCE-4924-9FDF-4CB52400499B}" name="Coluna1" dataDxfId="14" totalsRowDxfId="13"/>
    <tableColumn id="2" xr3:uid="{1CA6A7CE-AD18-4CA7-B9CD-F629F294DD85}" name="Coluna2" totalsRowLabel="Custo anual de tarifa" dataDxfId="12" totalsRowDxfId="11" totalsRowCellStyle="Estilo 1"/>
    <tableColumn id="3" xr3:uid="{C01FDE94-BFA8-4A12-9E99-F6B2DD4750E9}" name="Coluna3" totalsRowFunction="custom" totalsRowDxfId="10">
      <totalsRowFormula>IFERROR((TarifaDeBase+TarifaDeDistância*AveDistancePerTrip+TarifaDeTempo*AveTimePerTrip)*AverageTripsPerDay*365*((1-PercentRideDuringSurge)+AveSurgeMultiplier*PercentRideDuringSurge),"")</totalsRowFormula>
    </tableColumn>
    <tableColumn id="4" xr3:uid="{5E11BE52-9B36-4A52-9E2D-365AE3F5BDEF}" name="Coluna4" dataDxfId="9" totalsRowDxfId="8"/>
  </tableColumns>
  <tableStyleInfo name="Comprar vs. Carona Tabela 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A08D63A-752C-48FC-8B3A-4F7344E1056E}" name="Tabela15" displayName="Tabela15" ref="A11:D13" headerRowCount="0" totalsRowCount="1">
  <tableColumns count="4">
    <tableColumn id="1" xr3:uid="{7B301A9E-B9A8-4697-A7A5-0710688F3135}" name="Coluna1" dataDxfId="7" totalsRowDxfId="6"/>
    <tableColumn id="2" xr3:uid="{985B8A8C-3FF3-4035-B14E-1A93BE3FE8C7}" name="Coluna2" totalsRowLabel="Custo anual do tempo" dataDxfId="5" totalsRowDxfId="4"/>
    <tableColumn id="3" xr3:uid="{342158EC-990D-49B9-8362-2F6AA5857720}" name="Coluna3" totalsRowFunction="custom" dataDxfId="3" totalsRowDxfId="2">
      <totalsRowFormula>IFERROR((AveWaitTime+AveTimePerTrip*(1-ProductivePercent))*AverageTripsPerDay/60*TaxaPorHora*365,"")</totalsRowFormula>
    </tableColumn>
    <tableColumn id="4" xr3:uid="{D7544E78-ACA3-4D25-912C-4E084BF78F8F}" name="Coluna4" dataDxfId="1" totalsRowDxfId="0"/>
  </tableColumns>
  <tableStyleInfo name="Comprar vs. Carona Tabe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D21"/>
  <sheetViews>
    <sheetView showGridLines="0" tabSelected="1" zoomScaleNormal="100" workbookViewId="0"/>
  </sheetViews>
  <sheetFormatPr defaultColWidth="9" defaultRowHeight="15" x14ac:dyDescent="0.2"/>
  <cols>
    <col min="1" max="1" width="1.625" style="1" customWidth="1"/>
    <col min="2" max="2" width="38.375" style="1" customWidth="1"/>
    <col min="3" max="4" width="20" style="2" customWidth="1"/>
    <col min="5" max="5" width="7.625" style="1" customWidth="1"/>
    <col min="6" max="13" width="8.625" style="1" customWidth="1"/>
    <col min="14" max="14" width="1.625" style="1" customWidth="1"/>
    <col min="15" max="15" width="9" style="1" customWidth="1"/>
    <col min="16" max="16384" width="9" style="1"/>
  </cols>
  <sheetData>
    <row r="1" spans="1:4" s="18" customFormat="1" ht="29.25" customHeight="1" x14ac:dyDescent="0.2">
      <c r="B1" s="18" t="s">
        <v>1</v>
      </c>
    </row>
    <row r="2" spans="1:4" s="5" customFormat="1" ht="30" customHeight="1" thickBot="1" x14ac:dyDescent="0.25">
      <c r="A2" s="19"/>
      <c r="B2" s="19" t="s">
        <v>2</v>
      </c>
      <c r="C2" s="19"/>
      <c r="D2" s="19"/>
    </row>
    <row r="3" spans="1:4" s="3" customFormat="1" ht="30" customHeight="1" x14ac:dyDescent="0.2">
      <c r="A3" s="12"/>
      <c r="B3" s="20" t="s">
        <v>3</v>
      </c>
      <c r="C3" s="12">
        <v>2</v>
      </c>
      <c r="D3" s="20"/>
    </row>
    <row r="4" spans="1:4" s="3" customFormat="1" ht="30" customHeight="1" x14ac:dyDescent="0.2">
      <c r="A4" s="12"/>
      <c r="B4" s="20" t="s">
        <v>4</v>
      </c>
      <c r="C4" s="12">
        <v>20</v>
      </c>
      <c r="D4" s="20" t="s">
        <v>18</v>
      </c>
    </row>
    <row r="5" spans="1:4" s="5" customFormat="1" ht="30" customHeight="1" x14ac:dyDescent="0.2">
      <c r="A5" s="12"/>
      <c r="B5" s="20" t="s">
        <v>5</v>
      </c>
      <c r="C5" s="13">
        <v>10</v>
      </c>
      <c r="D5" s="20" t="s">
        <v>19</v>
      </c>
    </row>
    <row r="6" spans="1:4" s="3" customFormat="1" ht="30" customHeight="1" x14ac:dyDescent="0.2">
      <c r="A6" s="12"/>
      <c r="B6" s="20" t="s">
        <v>6</v>
      </c>
      <c r="C6" s="14">
        <f>IFERROR(AverageTripsPerDay*AveDistancePerTrip*365,"")</f>
        <v>7300</v>
      </c>
      <c r="D6" s="20" t="s">
        <v>19</v>
      </c>
    </row>
    <row r="7" spans="1:4" s="5" customFormat="1" ht="30" customHeight="1" thickBot="1" x14ac:dyDescent="0.25">
      <c r="A7" s="19"/>
      <c r="B7" s="19" t="s">
        <v>7</v>
      </c>
      <c r="C7" s="19"/>
      <c r="D7" s="19"/>
    </row>
    <row r="8" spans="1:4" s="3" customFormat="1" ht="30" customHeight="1" x14ac:dyDescent="0.2">
      <c r="A8" s="23"/>
      <c r="B8" s="37" t="s">
        <v>8</v>
      </c>
      <c r="C8" s="33">
        <v>20</v>
      </c>
      <c r="D8" s="35"/>
    </row>
    <row r="9" spans="1:4" s="3" customFormat="1" ht="30" customHeight="1" thickBot="1" x14ac:dyDescent="0.25">
      <c r="A9" s="19"/>
      <c r="B9" s="19" t="s">
        <v>9</v>
      </c>
      <c r="C9" s="19"/>
      <c r="D9" s="19"/>
    </row>
    <row r="10" spans="1:4" s="3" customFormat="1" ht="30" customHeight="1" x14ac:dyDescent="0.2">
      <c r="A10" s="12" t="s">
        <v>0</v>
      </c>
      <c r="B10" s="15" t="s">
        <v>10</v>
      </c>
      <c r="C10" t="s">
        <v>16</v>
      </c>
      <c r="D10" t="s">
        <v>20</v>
      </c>
    </row>
    <row r="11" spans="1:4" s="3" customFormat="1" ht="30" customHeight="1" x14ac:dyDescent="0.2">
      <c r="A11" s="12"/>
      <c r="B11" s="20" t="s">
        <v>11</v>
      </c>
      <c r="C11" s="34">
        <f>CustoAnualDeCompra</f>
        <v>7187.314844765674</v>
      </c>
      <c r="D11" s="34" t="s">
        <v>17</v>
      </c>
    </row>
    <row r="12" spans="1:4" s="3" customFormat="1" ht="30" customHeight="1" x14ac:dyDescent="0.2">
      <c r="A12" s="12"/>
      <c r="B12" s="20" t="s">
        <v>12</v>
      </c>
      <c r="C12" s="34">
        <f>CustoAnualDeUso</f>
        <v>2990</v>
      </c>
      <c r="D12" s="34" t="s">
        <v>17</v>
      </c>
    </row>
    <row r="13" spans="1:4" ht="30" customHeight="1" x14ac:dyDescent="0.2">
      <c r="A13" s="12"/>
      <c r="B13" s="20" t="s">
        <v>13</v>
      </c>
      <c r="C13" s="34">
        <f>CustoAnualDeCombustível</f>
        <v>617.69230769230762</v>
      </c>
      <c r="D13" s="34" t="s">
        <v>17</v>
      </c>
    </row>
    <row r="14" spans="1:4" ht="30" customHeight="1" x14ac:dyDescent="0.2">
      <c r="A14" s="12"/>
      <c r="B14" s="36" t="s">
        <v>14</v>
      </c>
      <c r="C14" s="34" t="s">
        <v>17</v>
      </c>
      <c r="D14" s="34">
        <f>CustoAnualDeTarifa</f>
        <v>12340.65</v>
      </c>
    </row>
    <row r="15" spans="1:4" ht="30" customHeight="1" x14ac:dyDescent="0.2">
      <c r="A15" s="12"/>
      <c r="B15" s="20" t="s">
        <v>7</v>
      </c>
      <c r="C15" s="34">
        <f>AnnualCostOfTime_BuyCar</f>
        <v>7300</v>
      </c>
      <c r="D15" s="34">
        <f>AnnualCostOfTime_Ridesharing</f>
        <v>2190</v>
      </c>
    </row>
    <row r="16" spans="1:4" ht="30" customHeight="1" x14ac:dyDescent="0.2">
      <c r="A16" s="12"/>
      <c r="B16" s="21" t="s">
        <v>15</v>
      </c>
      <c r="C16" s="34">
        <f>SUBTOTAL(109,Tabela7[Comprar um carro])</f>
        <v>18095.007152457983</v>
      </c>
      <c r="D16" s="34">
        <f>SUBTOTAL(109,Tabela7[Carona solidária])</f>
        <v>14530.65</v>
      </c>
    </row>
    <row r="18" spans="1:1" x14ac:dyDescent="0.2">
      <c r="A18" s="24"/>
    </row>
    <row r="19" spans="1:1" x14ac:dyDescent="0.2">
      <c r="A19" s="24"/>
    </row>
    <row r="20" spans="1:1" x14ac:dyDescent="0.2">
      <c r="A20" s="24"/>
    </row>
    <row r="21" spans="1:1" x14ac:dyDescent="0.2">
      <c r="A21" s="24"/>
    </row>
  </sheetData>
  <dataValidations count="4">
    <dataValidation allowBlank="1" showInputMessage="1" showErrorMessage="1" prompt="Esta tabela atualiza automaticamente usando os dados da guia Comprar um Carro e Carona Solidária." sqref="B9" xr:uid="{00000000-0002-0000-0000-000001000000}"/>
    <dataValidation allowBlank="1" showInputMessage="1" showErrorMessage="1" prompt="Insira os dados de Média de Viagem nas células C3 a C5." sqref="B2" xr:uid="{00000000-0002-0000-0000-000002000000}"/>
    <dataValidation allowBlank="1" showInputMessage="1" showErrorMessage="1" prompt="Quanto você pagaria para economizar tempo e usá-lo para um trabalho produtivo como revisar emails, atender chamadas e outras tarefas? _x000a__x000a_Insira o custo do seu tempo na célula C8." sqref="B7" xr:uid="{00000000-0002-0000-0000-000003000000}"/>
    <dataValidation allowBlank="1" showInputMessage="1" showErrorMessage="1" promptTitle="Comprar carro vs. Carona solidár" prompt="_x000a_Este modelo vai ajudar você a comparar os custos entre a compra de um carro e a carona solidária._x000a__x000a_Insira valores nas três planilhas: guia Resumo, guia Comprar um Carro, guia Carona Solidária." sqref="A1" xr:uid="{2F341218-15E7-4664-A77B-FFB772E7CD11}"/>
  </dataValidations>
  <pageMargins left="0.7" right="0.7" top="0.75" bottom="0.75" header="0.3" footer="0.3"/>
  <pageSetup paperSize="9" scale="78" orientation="landscape" horizontalDpi="4294967293" verticalDpi="4294967295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P32"/>
  <sheetViews>
    <sheetView showGridLines="0" zoomScaleNormal="100" workbookViewId="0"/>
  </sheetViews>
  <sheetFormatPr defaultColWidth="9" defaultRowHeight="21.95" customHeight="1" x14ac:dyDescent="0.2"/>
  <cols>
    <col min="1" max="1" width="1.625" style="3" customWidth="1"/>
    <col min="2" max="2" width="38.375" style="3" customWidth="1"/>
    <col min="3" max="3" width="20" style="1" customWidth="1"/>
    <col min="4" max="4" width="20" style="3" customWidth="1"/>
    <col min="5" max="5" width="7.625" style="3" customWidth="1"/>
    <col min="6" max="13" width="8.625" style="3" customWidth="1"/>
    <col min="14" max="14" width="1.625" style="3" customWidth="1"/>
    <col min="15" max="16384" width="9" style="3"/>
  </cols>
  <sheetData>
    <row r="1" spans="1:16" s="18" customFormat="1" ht="29.25" customHeight="1" x14ac:dyDescent="0.2">
      <c r="B1" s="18" t="s">
        <v>16</v>
      </c>
    </row>
    <row r="2" spans="1:16" s="7" customFormat="1" ht="30" customHeight="1" thickBot="1" x14ac:dyDescent="0.25">
      <c r="A2" s="19"/>
      <c r="B2" s="19" t="s">
        <v>11</v>
      </c>
      <c r="C2" s="19"/>
      <c r="D2" s="1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7" customFormat="1" ht="30" hidden="1" customHeight="1" thickBot="1" x14ac:dyDescent="0.25">
      <c r="A3" s="12"/>
      <c r="B3" s="22"/>
      <c r="C3"/>
      <c r="D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0" customHeight="1" x14ac:dyDescent="0.2">
      <c r="A4" s="12"/>
      <c r="B4" s="36" t="s">
        <v>21</v>
      </c>
      <c r="C4" s="34">
        <v>30000</v>
      </c>
      <c r="D4" s="20"/>
    </row>
    <row r="5" spans="1:16" ht="30" customHeight="1" x14ac:dyDescent="0.2">
      <c r="A5" s="12"/>
      <c r="B5" s="36" t="s">
        <v>22</v>
      </c>
      <c r="C5" s="34">
        <v>5.7500000000000002E-2</v>
      </c>
      <c r="D5" s="20"/>
    </row>
    <row r="6" spans="1:16" ht="30" customHeight="1" x14ac:dyDescent="0.2">
      <c r="A6" s="12"/>
      <c r="B6" s="36" t="s">
        <v>23</v>
      </c>
      <c r="C6" s="34">
        <v>220</v>
      </c>
      <c r="D6" s="20"/>
    </row>
    <row r="7" spans="1:16" s="1" customFormat="1" ht="30" customHeight="1" x14ac:dyDescent="0.2">
      <c r="A7" s="12"/>
      <c r="B7" s="36" t="s">
        <v>24</v>
      </c>
      <c r="C7" s="34">
        <v>3000</v>
      </c>
      <c r="D7" s="20" t="s">
        <v>40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1" customFormat="1" ht="30" customHeight="1" x14ac:dyDescent="0.2">
      <c r="A8" s="12"/>
      <c r="B8" s="36" t="s">
        <v>25</v>
      </c>
      <c r="C8" s="34">
        <v>60</v>
      </c>
      <c r="D8" s="2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0" customHeight="1" x14ac:dyDescent="0.2">
      <c r="A9" s="12"/>
      <c r="B9" s="36" t="s">
        <v>26</v>
      </c>
      <c r="C9" s="34">
        <v>4.4999999999999998E-2</v>
      </c>
      <c r="D9" s="20"/>
    </row>
    <row r="10" spans="1:16" ht="30" customHeight="1" x14ac:dyDescent="0.2">
      <c r="A10" s="12"/>
      <c r="B10" s="21" t="s">
        <v>27</v>
      </c>
      <c r="C10" s="34">
        <f>IFERROR(-PMT(TaxaDeJuros,TermoDoEmpréstimo/12,PreçoDoCarro*(1+ImpostoSobreVendas)-PagamentoDeEntrada)+(TaxasDeCompra+PagamentoDeEntrada)/(TermoDoEmpréstimo/12),"")</f>
        <v>7187.314844765674</v>
      </c>
      <c r="D10" s="32"/>
    </row>
    <row r="11" spans="1:16" ht="30" customHeight="1" x14ac:dyDescent="0.2">
      <c r="A11" s="25"/>
      <c r="B11" s="16" t="str">
        <f>IF(CustoAnualDeCompra="","","Para termo de empréstimo de " &amp; TEXT(TermoDoEmpréstimo/12,"0,0") &amp; " anos")</f>
        <v>Para termo de empréstimo de 5,0 anos</v>
      </c>
      <c r="C11" s="6"/>
      <c r="D11" s="25"/>
    </row>
    <row r="12" spans="1:16" s="1" customFormat="1" ht="30" customHeight="1" thickBot="1" x14ac:dyDescent="0.25">
      <c r="A12" s="19"/>
      <c r="B12" s="19" t="s">
        <v>12</v>
      </c>
      <c r="C12" s="19"/>
      <c r="D12" s="1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30" customHeight="1" x14ac:dyDescent="0.2">
      <c r="A13" s="12"/>
      <c r="B13" s="20" t="s">
        <v>28</v>
      </c>
      <c r="C13" s="34">
        <v>1000</v>
      </c>
      <c r="D13" s="20" t="s">
        <v>41</v>
      </c>
    </row>
    <row r="14" spans="1:16" ht="30" customHeight="1" x14ac:dyDescent="0.2">
      <c r="A14" s="12"/>
      <c r="B14" s="20" t="s">
        <v>29</v>
      </c>
      <c r="C14" s="34">
        <v>815</v>
      </c>
      <c r="D14" s="20" t="s">
        <v>41</v>
      </c>
    </row>
    <row r="15" spans="1:16" ht="30" customHeight="1" x14ac:dyDescent="0.2">
      <c r="A15" s="12"/>
      <c r="B15" s="20" t="s">
        <v>30</v>
      </c>
      <c r="C15" s="34">
        <v>75</v>
      </c>
      <c r="D15" s="20" t="s">
        <v>41</v>
      </c>
    </row>
    <row r="16" spans="1:16" s="4" customFormat="1" ht="30" customHeight="1" x14ac:dyDescent="0.2">
      <c r="A16" s="12"/>
      <c r="B16" s="36" t="s">
        <v>31</v>
      </c>
      <c r="C16" s="34">
        <v>500</v>
      </c>
      <c r="D16" s="20" t="s">
        <v>41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30" customHeight="1" x14ac:dyDescent="0.2">
      <c r="A17" s="12"/>
      <c r="B17" s="20" t="s">
        <v>32</v>
      </c>
      <c r="C17" s="34">
        <v>500</v>
      </c>
      <c r="D17" s="20" t="s">
        <v>41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30" customHeight="1" x14ac:dyDescent="0.2">
      <c r="A18" s="12"/>
      <c r="B18" s="20" t="s">
        <v>33</v>
      </c>
      <c r="C18" s="34">
        <v>100</v>
      </c>
      <c r="D18" s="20" t="s">
        <v>41</v>
      </c>
    </row>
    <row r="19" spans="1:16" ht="30" customHeight="1" x14ac:dyDescent="0.2">
      <c r="A19" s="12"/>
      <c r="B19" s="21" t="s">
        <v>34</v>
      </c>
      <c r="C19" s="34">
        <f>SUBTOTAL(109,Tabela3[Coluna3])</f>
        <v>2990</v>
      </c>
      <c r="D19" s="32"/>
    </row>
    <row r="20" spans="1:16" ht="30" customHeight="1" thickBot="1" x14ac:dyDescent="0.25">
      <c r="A20" s="19"/>
      <c r="B20" s="19" t="s">
        <v>13</v>
      </c>
      <c r="C20" s="19"/>
      <c r="D20" s="19"/>
    </row>
    <row r="21" spans="1:16" ht="30" customHeight="1" x14ac:dyDescent="0.2">
      <c r="A21" s="12"/>
      <c r="B21" s="36" t="s">
        <v>35</v>
      </c>
      <c r="C21" s="34">
        <v>3.3</v>
      </c>
      <c r="D21" s="20" t="s">
        <v>42</v>
      </c>
    </row>
    <row r="22" spans="1:16" ht="30" customHeight="1" x14ac:dyDescent="0.2">
      <c r="A22" s="12"/>
      <c r="B22" s="36" t="s">
        <v>36</v>
      </c>
      <c r="C22" s="12">
        <v>39</v>
      </c>
      <c r="D22" s="20" t="s">
        <v>43</v>
      </c>
    </row>
    <row r="23" spans="1:16" ht="30" customHeight="1" x14ac:dyDescent="0.2">
      <c r="A23" s="12"/>
      <c r="B23" s="21" t="s">
        <v>37</v>
      </c>
      <c r="C23" s="34">
        <f>IFERROR(TotalMileage/EficiênciaDoCombustível*CustoDeCombustível,"")</f>
        <v>617.69230769230762</v>
      </c>
      <c r="D23" s="32"/>
    </row>
    <row r="24" spans="1:16" ht="30" customHeight="1" x14ac:dyDescent="0.2">
      <c r="A24" s="26"/>
      <c r="B24" s="29" t="str">
        <f>IF(CustoAnualDeCombustível="","","Baseado em uma milhagem anual total de " &amp; TEXT(TotalMileage,"#.##0") )</f>
        <v>Baseado em uma milhagem anual total de 7.300</v>
      </c>
      <c r="C24" s="10"/>
      <c r="D24" s="26"/>
    </row>
    <row r="25" spans="1:16" ht="30" customHeight="1" x14ac:dyDescent="0.2">
      <c r="A25" s="27"/>
      <c r="B25" s="27" t="s">
        <v>7</v>
      </c>
      <c r="C25" s="27"/>
      <c r="D25" s="27"/>
    </row>
    <row r="26" spans="1:16" ht="30" customHeight="1" x14ac:dyDescent="0.2">
      <c r="A26" s="12"/>
      <c r="B26" s="20" t="s">
        <v>38</v>
      </c>
      <c r="C26" s="12">
        <v>10</v>
      </c>
      <c r="D26" s="20" t="s">
        <v>44</v>
      </c>
    </row>
    <row r="27" spans="1:16" ht="30" customHeight="1" x14ac:dyDescent="0.2">
      <c r="A27" s="12"/>
      <c r="B27" s="21" t="s">
        <v>39</v>
      </c>
      <c r="C27" s="34">
        <f>IFERROR((AveTimePerTrip+AveParkingTime)*AverageTripsPerDay/60*TaxaPorHora*365,"")</f>
        <v>7300</v>
      </c>
      <c r="D27" s="20"/>
    </row>
    <row r="28" spans="1:16" ht="30" customHeight="1" x14ac:dyDescent="0.2">
      <c r="A28" s="25"/>
      <c r="B28" s="30" t="str">
        <f>IF(AnnualCostOfTime_BuyCar="","","Baseado em " &amp; AverageTripsPerDay &amp; " viagens por dia, " &amp; AveTimePerTrip + AveParkingTime &amp; " min cada viagem, taxa de " &amp; TEXT(TaxaPorHora,"R$  #.##0,00") &amp; " por hora")</f>
        <v>Baseado em 2 viagens por dia, 30 min cada viagem, taxa de R$  20,00 por hora</v>
      </c>
      <c r="C28" s="6"/>
      <c r="D28" s="25"/>
    </row>
    <row r="29" spans="1:16" ht="21.95" customHeight="1" x14ac:dyDescent="0.2">
      <c r="A29" s="28"/>
    </row>
    <row r="30" spans="1:16" ht="21.95" customHeight="1" x14ac:dyDescent="0.2">
      <c r="A30" s="28"/>
    </row>
    <row r="31" spans="1:16" ht="21.95" customHeight="1" x14ac:dyDescent="0.2">
      <c r="A31" s="28"/>
    </row>
    <row r="32" spans="1:16" ht="21.95" customHeight="1" x14ac:dyDescent="0.2">
      <c r="A32" s="28"/>
    </row>
  </sheetData>
  <dataValidations count="6">
    <dataValidation allowBlank="1" showInputMessage="1" showErrorMessage="1" prompt="Atualize esta planilha com dados relevantes para compra e uso do carro." sqref="A1" xr:uid="{00000000-0002-0000-0100-000000000000}"/>
    <dataValidation allowBlank="1" showInputMessage="1" showErrorMessage="1" prompt="Digite os dados de compra do carro nas células C3 a C8." sqref="B3" xr:uid="{00000000-0002-0000-0100-000001000000}"/>
    <dataValidation allowBlank="1" showInputMessage="1" showErrorMessage="1" prompt="Digite os dados de uso do carro nas células C13 a C18." sqref="B12" xr:uid="{00000000-0002-0000-0100-000002000000}"/>
    <dataValidation allowBlank="1" showInputMessage="1" showErrorMessage="1" prompt="Digite os dados de combustível nas células C21 e C22" sqref="B20" xr:uid="{00000000-0002-0000-0100-000003000000}"/>
    <dataValidation allowBlank="1" showInputMessage="1" showErrorMessage="1" prompt="Digite o tempo médio de estacionamento, incluindo a caminhada de e para o carro na célula C26." sqref="B25" xr:uid="{00000000-0002-0000-0100-000004000000}"/>
    <dataValidation allowBlank="1" showInputMessage="1" showErrorMessage="1" prompt="Digite os dados de compra do carro nas células C4 a C9." sqref="B2" xr:uid="{7B517A9A-C8A4-4465-84E7-20028AA51302}"/>
  </dataValidations>
  <pageMargins left="0.7" right="0.7" top="0.75" bottom="0.75" header="0.3" footer="0.3"/>
  <pageSetup paperSize="9" scale="61" orientation="landscape" horizontalDpi="4294967293" verticalDpi="4294967295" r:id="rId1"/>
  <ignoredErrors>
    <ignoredError sqref="C26" calculatedColum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pageSetUpPr fitToPage="1"/>
  </sheetPr>
  <dimension ref="A1:V16"/>
  <sheetViews>
    <sheetView showGridLines="0" zoomScaleNormal="100" workbookViewId="0"/>
  </sheetViews>
  <sheetFormatPr defaultColWidth="9" defaultRowHeight="21.95" customHeight="1" x14ac:dyDescent="0.2"/>
  <cols>
    <col min="1" max="1" width="1.625" style="3" customWidth="1"/>
    <col min="2" max="2" width="38.375" style="3" customWidth="1"/>
    <col min="3" max="4" width="20" style="3" customWidth="1"/>
    <col min="5" max="5" width="7.625" style="3" customWidth="1"/>
    <col min="6" max="13" width="8.625" style="3" customWidth="1"/>
    <col min="14" max="14" width="1.625" style="3" customWidth="1"/>
    <col min="15" max="16384" width="9" style="3"/>
  </cols>
  <sheetData>
    <row r="1" spans="1:22" s="18" customFormat="1" ht="29.25" customHeight="1" x14ac:dyDescent="0.2">
      <c r="B1" s="18" t="s">
        <v>20</v>
      </c>
    </row>
    <row r="2" spans="1:22" s="5" customFormat="1" ht="30" customHeight="1" x14ac:dyDescent="0.2">
      <c r="A2" s="27"/>
      <c r="B2" s="27" t="s">
        <v>45</v>
      </c>
      <c r="C2" s="27"/>
      <c r="D2" s="2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 customHeight="1" x14ac:dyDescent="0.2">
      <c r="A3" s="12"/>
      <c r="B3" s="36" t="s">
        <v>46</v>
      </c>
      <c r="C3" s="34">
        <v>2.2999999999999998</v>
      </c>
      <c r="D3" s="20" t="s">
        <v>54</v>
      </c>
    </row>
    <row r="4" spans="1:22" ht="30" customHeight="1" x14ac:dyDescent="0.2">
      <c r="A4" s="12"/>
      <c r="B4" s="36" t="s">
        <v>47</v>
      </c>
      <c r="C4" s="34">
        <v>1</v>
      </c>
      <c r="D4" s="20" t="s">
        <v>55</v>
      </c>
    </row>
    <row r="5" spans="1:22" s="1" customFormat="1" ht="30" customHeight="1" x14ac:dyDescent="0.2">
      <c r="A5" s="12"/>
      <c r="B5" s="36" t="s">
        <v>48</v>
      </c>
      <c r="C5" s="34">
        <v>0.12</v>
      </c>
      <c r="D5" s="20" t="s">
        <v>56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8" customFormat="1" ht="30" customHeight="1" x14ac:dyDescent="0.2">
      <c r="A6" s="12"/>
      <c r="B6" s="20" t="s">
        <v>49</v>
      </c>
      <c r="C6" s="13">
        <v>2.5</v>
      </c>
      <c r="D6" s="2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9" customFormat="1" ht="30" customHeight="1" x14ac:dyDescent="0.2">
      <c r="A7" s="12"/>
      <c r="B7" s="20" t="s">
        <v>50</v>
      </c>
      <c r="C7" s="17">
        <v>0.1</v>
      </c>
      <c r="D7" s="2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4" customFormat="1" ht="30" customHeight="1" x14ac:dyDescent="0.2">
      <c r="A8" s="12"/>
      <c r="B8" s="21" t="s">
        <v>51</v>
      </c>
      <c r="C8" s="34">
        <f>IFERROR((TarifaDeBase+TarifaDeDistância*AveDistancePerTrip+TarifaDeTempo*AveTimePerTrip)*AverageTripsPerDay*365*((1-PercentRideDuringSurge)+AveSurgeMultiplier*PercentRideDuringSurge),"")</f>
        <v>12340.65</v>
      </c>
      <c r="D8" s="1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0" customHeight="1" x14ac:dyDescent="0.2">
      <c r="A9" s="25"/>
      <c r="B9" s="31" t="str">
        <f>IF(CustoAnualDeTarifa="","","Baseado em " &amp; AverageTripsPerDay &amp; " viagens por dia,viagem de " &amp; AveTimePerTrip &amp; " min e " &amp; AveDistancePerTrip &amp; " milhas")</f>
        <v>Baseado em 2 viagens por dia,viagem de 20 min e 10 milhas</v>
      </c>
      <c r="C9" s="6"/>
      <c r="D9" s="25"/>
    </row>
    <row r="10" spans="1:22" ht="30" customHeight="1" thickBot="1" x14ac:dyDescent="0.25">
      <c r="A10" s="19"/>
      <c r="B10" s="19" t="s">
        <v>7</v>
      </c>
      <c r="C10" s="19"/>
      <c r="D10" s="19"/>
    </row>
    <row r="11" spans="1:22" ht="30" customHeight="1" x14ac:dyDescent="0.2">
      <c r="A11" s="12"/>
      <c r="B11" s="20" t="s">
        <v>52</v>
      </c>
      <c r="C11" s="34">
        <v>5</v>
      </c>
      <c r="D11" s="20" t="s">
        <v>44</v>
      </c>
    </row>
    <row r="12" spans="1:22" ht="30" customHeight="1" x14ac:dyDescent="0.2">
      <c r="A12" s="12"/>
      <c r="B12" s="20" t="s">
        <v>53</v>
      </c>
      <c r="C12" s="34">
        <v>0.8</v>
      </c>
      <c r="D12" s="20"/>
    </row>
    <row r="13" spans="1:22" ht="30" customHeight="1" x14ac:dyDescent="0.2">
      <c r="A13" s="12"/>
      <c r="B13" s="21" t="s">
        <v>39</v>
      </c>
      <c r="C13" s="34">
        <f>IFERROR((AveWaitTime+AveTimePerTrip*(1-ProductivePercent))*AverageTripsPerDay/60*TaxaPorHora*365,"")</f>
        <v>2190</v>
      </c>
      <c r="D13" s="12"/>
    </row>
    <row r="14" spans="1:22" ht="30" customHeight="1" x14ac:dyDescent="0.2">
      <c r="A14" s="25"/>
      <c r="B14" s="30" t="str">
        <f>IF(AnnualCostOfTime_Ridesharing="","","Baseado em " &amp; AverageTripsPerDay &amp; " viagens por dia, " &amp; AveTimePerTrip &amp; " min cada viagem,taxa de " &amp; TEXT(TaxaPorHora,"R$ #.##0,00") &amp; " por hora")</f>
        <v>Baseado em 2 viagens por dia, 20 min cada viagem,taxa de R$ 20,00 por hora</v>
      </c>
      <c r="C14" s="6"/>
      <c r="D14" s="25"/>
    </row>
    <row r="15" spans="1:22" ht="21.95" customHeight="1" x14ac:dyDescent="0.2">
      <c r="A15" s="28"/>
      <c r="C15" s="1"/>
    </row>
    <row r="16" spans="1:22" ht="21.95" customHeight="1" x14ac:dyDescent="0.2">
      <c r="A16" s="28"/>
      <c r="C16" s="1"/>
    </row>
  </sheetData>
  <dataValidations count="3">
    <dataValidation allowBlank="1" showInputMessage="1" showErrorMessage="1" prompt="Atualize esta planilha com taxas de carona solidária e outros detalhes relevantes." sqref="A1" xr:uid="{00000000-0002-0000-0200-000000000000}"/>
    <dataValidation allowBlank="1" showInputMessage="1" showErrorMessage="1" prompt="Insira os dados da tarifa de carona solidária na célula C3 a C7." sqref="B2" xr:uid="{00000000-0002-0000-0200-000001000000}"/>
    <dataValidation allowBlank="1" showInputMessage="1" showErrorMessage="1" prompt="Insira o tempo médio de espera por viagem e o % de produtividade nas células C11 e C12." sqref="B10" xr:uid="{00000000-0002-0000-0200-000002000000}"/>
  </dataValidations>
  <pageMargins left="0.7" right="0.7" top="0.75" bottom="0.75" header="0.3" footer="0.3"/>
  <pageSetup paperSize="9" scale="53" orientation="landscape" horizontalDpi="4294967293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9FC790B-BD76-4A8B-B202-03EFC0E4E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DBB322-B25F-450A-98F9-0AFC167F73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69480F-65FC-4BE6-83F3-62BACC63056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Resumo</vt:lpstr>
      <vt:lpstr>Comprar um carro</vt:lpstr>
      <vt:lpstr>Carona solidária</vt:lpstr>
      <vt:lpstr>AnnualCostOfTime_BuyCar</vt:lpstr>
      <vt:lpstr>AnnualCostOfTime_Ridesharing</vt:lpstr>
      <vt:lpstr>AveDistancePerTrip</vt:lpstr>
      <vt:lpstr>AveParkingTime</vt:lpstr>
      <vt:lpstr>AverageTripsPerDay</vt:lpstr>
      <vt:lpstr>AveSurgeMultiplier</vt:lpstr>
      <vt:lpstr>AveTimePerTrip</vt:lpstr>
      <vt:lpstr>AveWaitTime</vt:lpstr>
      <vt:lpstr>CustoAnualDeCombustível</vt:lpstr>
      <vt:lpstr>CustoAnualDeCompra</vt:lpstr>
      <vt:lpstr>CustoAnualDeTarifa</vt:lpstr>
      <vt:lpstr>CustoAnualDeUso</vt:lpstr>
      <vt:lpstr>CustoDeCombustível</vt:lpstr>
      <vt:lpstr>EficiênciaDoCombustível</vt:lpstr>
      <vt:lpstr>Estacionamento</vt:lpstr>
      <vt:lpstr>GarageExpenses</vt:lpstr>
      <vt:lpstr>GaragePropertyTax</vt:lpstr>
      <vt:lpstr>ImpostoSobreVendas</vt:lpstr>
      <vt:lpstr>MaintenanceAndRepairs</vt:lpstr>
      <vt:lpstr>PagamentoDeEntrada</vt:lpstr>
      <vt:lpstr>PercentRideDuringSurge</vt:lpstr>
      <vt:lpstr>PreçoDoCarro</vt:lpstr>
      <vt:lpstr>ProductivePercent</vt:lpstr>
      <vt:lpstr>RegistrationAndTaxes</vt:lpstr>
      <vt:lpstr>Seguro</vt:lpstr>
      <vt:lpstr>TarifaDeBase</vt:lpstr>
      <vt:lpstr>TarifaDeDistância</vt:lpstr>
      <vt:lpstr>TarifaDeTempo</vt:lpstr>
      <vt:lpstr>TaxaDeJuros</vt:lpstr>
      <vt:lpstr>TaxaPorHora</vt:lpstr>
      <vt:lpstr>TaxasDeCompra</vt:lpstr>
      <vt:lpstr>TermoDoEmpréstimo</vt:lpstr>
      <vt:lpstr>TotalMileage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2019-03-28T01:22:15Z</dcterms:created>
  <dcterms:modified xsi:type="dcterms:W3CDTF">2019-07-12T03:15:10Z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