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worksheets/sheet13.xml" ContentType="application/vnd.openxmlformats-officedocument.spreadsheetml.worksheet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customXml/item13.xml" ContentType="application/xml"/>
  <Override PartName="/customXml/itemProps13.xml" ContentType="application/vnd.openxmlformats-officedocument.customXmlProperties+xml"/>
  <Override PartName="/xl/worksheets/sheet44.xml" ContentType="application/vnd.openxmlformats-officedocument.spreadsheetml.worksheet+xml"/>
  <Override PartName="/xl/drawings/drawing3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3"/>
  <workbookPr filterPrivacy="1" codeName="ThisWorkbook" hidePivotFieldList="1" refreshAllConnections="1"/>
  <xr:revisionPtr revIDLastSave="0" documentId="13_ncr:1_{918F0237-7F72-4CA8-98C8-6B099916E21F}" xr6:coauthVersionLast="47" xr6:coauthVersionMax="47" xr10:uidLastSave="{00000000-0000-0000-0000-000000000000}"/>
  <bookViews>
    <workbookView xWindow="-120" yWindow="-120" windowWidth="28890" windowHeight="15855" xr2:uid="{00000000-000D-0000-FFFF-FFFF00000000}"/>
  </bookViews>
  <sheets>
    <sheet name="START" sheetId="4" r:id="rId1"/>
    <sheet name="PARAMETRY PROJEKTU" sheetId="1" r:id="rId2"/>
    <sheet name="SZCZEGÓŁY PROJEKTU" sheetId="2" r:id="rId3"/>
    <sheet name="SUMY PROJEKTU" sheetId="3" r:id="rId4"/>
  </sheets>
  <definedNames>
    <definedName name="ProjectType">Parametry[TYP PROJEKTU]</definedName>
    <definedName name="_xlnm.Print_Titles" localSheetId="3">'SUMY PROJEKTU'!$4:$4</definedName>
    <definedName name="_xlnm.Print_Titles" localSheetId="2">'SZCZEGÓŁY PROJEKTU'!$4:$4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3" i="3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E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10" i="2"/>
  <c r="H10" i="2"/>
  <c r="I6" i="1"/>
  <c r="I7" i="1"/>
  <c r="I8" i="1"/>
  <c r="I9" i="1"/>
  <c r="I10" i="1"/>
  <c r="I11" i="1"/>
  <c r="H17" i="1" l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  <c r="J10" i="2"/>
  <c r="K10" i="2"/>
</calcChain>
</file>

<file path=xl/sharedStrings.xml><?xml version="1.0" encoding="utf-8"?>
<sst xmlns="http://schemas.openxmlformats.org/spreadsheetml/2006/main" count="92" uniqueCount="66">
  <si>
    <t>INFORMACJE O TYM SZABLONIE</t>
  </si>
  <si>
    <t>Ten skoroszyt do planowania wydarzenia umożliwia śledzenie parametrów projektu, szczegółów projektu i sum projektu.</t>
  </si>
  <si>
    <t>Wprowadź informacje w arkuszu Parametry projektu, aby zaktualizować wykresy kolumnowe i informacje w arkuszu Szczegóły projektu. Tabela przestawna w arkuszu Sumy projektu jest aktualizowana automatycznie.</t>
  </si>
  <si>
    <t>Wprowadź nazwę firmy w arkuszu Parametry, a zostanie ona automatycznie zaktualizowana w innych arkuszach.</t>
  </si>
  <si>
    <t xml:space="preserve">Uwaga:  </t>
  </si>
  <si>
    <t>W kolumnie A w każdym arkuszu skoroszytu ŚLEDZENIE PLANOWANIA WYDARZENIA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</si>
  <si>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 w tym arkuszu, w tabeli naciśnij klawisz SHIFT, a następnie F10, wybierz pozycję TABELA, a następnie TEKST ALTERNATYWNY.</t>
  </si>
  <si>
    <t>Nazwa firmy</t>
  </si>
  <si>
    <t>Śledzenie projektu zarządzania wydarzeniem</t>
  </si>
  <si>
    <t>Cieniowane komórki są obliczane automatycznie. Nie trzeba w nich niczego wprowadzać.</t>
  </si>
  <si>
    <t>TYP PROJEKTU</t>
  </si>
  <si>
    <t>Opracowanie strategii wydarzenia</t>
  </si>
  <si>
    <t>Planowanie wydarzenia</t>
  </si>
  <si>
    <t>Projektowanie wydarzenia</t>
  </si>
  <si>
    <t>Logistyka wydarzenia</t>
  </si>
  <si>
    <t>Obsadzanie wydarzenia</t>
  </si>
  <si>
    <t>Ocena wydarzenia</t>
  </si>
  <si>
    <t>Stawki uśrednione</t>
  </si>
  <si>
    <t>KOSZT PLANOWANY</t>
  </si>
  <si>
    <t>KOSZT RZECZYWISTY</t>
  </si>
  <si>
    <t>GODZINY PLANOWANE</t>
  </si>
  <si>
    <t>GODZINY RZECZYWISTE</t>
  </si>
  <si>
    <t>KIEROWNIK DS. KLIENTA</t>
  </si>
  <si>
    <t>KIEROWNIK PROJEKTU</t>
  </si>
  <si>
    <t>KIEROWNIK DS. STRATEGII</t>
  </si>
  <si>
    <t>SPECJALISTA DS. PROJEKTOWANIA</t>
  </si>
  <si>
    <t>Ta komórka zawiera wykres kolumnowy przedstawiający porównanie godzin planowanych i rzeczywistych.</t>
  </si>
  <si>
    <t>PERSONEL WYDARZENIA</t>
  </si>
  <si>
    <t>PERSONEL ADMINISTRACYJNY</t>
  </si>
  <si>
    <t>Suma</t>
  </si>
  <si>
    <t>Wprowadź informacje w tabeli Szczegóły projektu zaczynającej się od komórki po prawej stronie.
INFORMACJE
Aby dodać wiersz w tabeli po prawej stronie, zaznacz komórkę w prawym dolnym rogu w treści tabeli (nie w wierszu sum) i naciśnij klawisz Tab lub naciśnij klawisze SHIFT+F10 w miejscu, w którym chcesz wstawić wiersz, i wybierz pozycję Wstaw | Wiersze tabeli powyżej/poniżej.
Pamiętaj o usunięciu wszystkich nieużywanych wierszy, ponieważ w tabeli przestawnej SUMY PROJEKTU będą używane wszystkie komórki tabeli, co w przypadku pozostawienia tych wierszy mogłoby skutkować błędnymi wynikami.</t>
  </si>
  <si>
    <t>NAZWA PROJEKTU</t>
  </si>
  <si>
    <t>Projekt 1</t>
  </si>
  <si>
    <t>Projekt 2</t>
  </si>
  <si>
    <t>Projekt 3</t>
  </si>
  <si>
    <t>Projekt 4</t>
  </si>
  <si>
    <t>Projekt 5</t>
  </si>
  <si>
    <t>SUMA</t>
  </si>
  <si>
    <t>SZACOWANE ROZPOCZĘCIE</t>
  </si>
  <si>
    <t>SZACOWANE ZAKOŃCZENIE</t>
  </si>
  <si>
    <t>RZECZYWISTE ROZPOCZĘCIE</t>
  </si>
  <si>
    <t>RZECZYWISTE ZAKOŃCZENIE</t>
  </si>
  <si>
    <t>PRACA SZACOWANA</t>
  </si>
  <si>
    <t>PRACA RZECZYWISTA</t>
  </si>
  <si>
    <t>SZACOWANY CZAS TRWANIA</t>
  </si>
  <si>
    <t>RZECZYWISTY CZAS TRWANIA</t>
  </si>
  <si>
    <t xml:space="preserve">KIEROWNIK DS. KLIENTA </t>
  </si>
  <si>
    <t xml:space="preserve">KIEROWNIK PROJEKTU </t>
  </si>
  <si>
    <t xml:space="preserve">KIEROWNIK DS. STRATEGII </t>
  </si>
  <si>
    <t xml:space="preserve">SPECJALISTA DS. PROJEKTOWANIA </t>
  </si>
  <si>
    <t xml:space="preserve">PERSONEL WYDARZENIA </t>
  </si>
  <si>
    <t xml:space="preserve">PERSONEL ADMINISTRACYJNY </t>
  </si>
  <si>
    <t>Tabela przestawna zaczynająca się w komórce po prawej stronie jest aktualizowana automatycznie.
INFORMACJE
Aby odświeżyć tabelę przestawną po prawej stronie, zaznacz ją (dowolną komórkę w tej tabeli przestawnej) i na karcie wstążki NARZĘDZIA TABEL PRZESTAWNYCH | ANALIZA wybierz pozycję Odśwież. Ewentualnie w dowolnej komórce tabeli przestawnej naciśnij klawisze SHIFT+F10 i wybierz pozycję Odśwież.</t>
  </si>
  <si>
    <t>Suma końcowa</t>
  </si>
  <si>
    <t>KIEROWNIK DS. KLIENTA: SZACOWANE</t>
  </si>
  <si>
    <t>KIEROWNIK PROJEKTU: SZACOWANE</t>
  </si>
  <si>
    <t>KIEROWNIK DS. STRATEGII: SZACOWANE</t>
  </si>
  <si>
    <t>SPECJALISTA DS. PROJEKTOWANIA: SZACOWANE</t>
  </si>
  <si>
    <t>PERSONEL WYDARZENIA: SZACOWANE</t>
  </si>
  <si>
    <t>PERSONEL ADMINISTRACYJNY: SZACOWANE</t>
  </si>
  <si>
    <t>KIEROWNIK DS. KLIENTA: RZECZYWISTE</t>
  </si>
  <si>
    <t>KIEROWNIK PROJEKTU: RZECZYWISTE</t>
  </si>
  <si>
    <t>KIEROWNIK DS. STRATEGII: RZECZYWISTE</t>
  </si>
  <si>
    <t>SPECJALISTA DS. PROJEKTOWANIA: RZECZYWISTE</t>
  </si>
  <si>
    <t>PERSONEL WYDARZENIA: RZECZYWISTE</t>
  </si>
  <si>
    <t>PERSONEL ADMINISTRACYJNY: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</si>
</sst>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#,##0\ &quot;zł&quot;"/>
    <numFmt numFmtId="167" formatCode="#,##0.00\ &quot;zł&quot;"/>
  </numFmts>
  <fonts count="32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color theme="1"/>
      <name val="Cambria"/>
      <family val="1"/>
      <scheme val="minor"/>
    </font>
    <font>
      <i/>
      <sz val="10"/>
      <color theme="1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color theme="1"/>
      <name val="Tahoma"/>
      <family val="2"/>
      <scheme val="major"/>
    </font>
    <font>
      <sz val="11"/>
      <color theme="0"/>
      <name val="Cambria"/>
      <family val="1"/>
      <scheme val="minor"/>
    </font>
    <font>
      <sz val="16"/>
      <color theme="0"/>
      <name val="Tahom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0"/>
      <color theme="0"/>
      <name val="Cambria"/>
      <family val="2"/>
      <scheme val="minor"/>
    </font>
    <font>
      <sz val="10"/>
      <color theme="1" tint="0.24994659260841701"/>
      <name val="Cambri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  <font>
      <b/>
      <sz val="10"/>
      <name val="Cambria"/>
      <family val="2"/>
      <scheme val="minor"/>
    </font>
    <font>
      <b/>
      <sz val="10"/>
      <color theme="1" tint="0.24994659260841701"/>
      <name val="Cambria"/>
      <family val="1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" applyNumberFormat="0" applyAlignment="0" applyProtection="0"/>
    <xf numFmtId="0" fontId="22" fillId="9" borderId="3" applyNumberFormat="0" applyAlignment="0" applyProtection="0"/>
    <xf numFmtId="0" fontId="23" fillId="9" borderId="2" applyNumberFormat="0" applyAlignment="0" applyProtection="0"/>
    <xf numFmtId="0" fontId="24" fillId="0" borderId="4" applyNumberFormat="0" applyFill="0" applyAlignment="0" applyProtection="0"/>
    <xf numFmtId="0" fontId="25" fillId="10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1" xfId="1"/>
    <xf numFmtId="0" fontId="4" fillId="0" borderId="0" xfId="2"/>
    <xf numFmtId="0" fontId="5" fillId="0" borderId="0" xfId="3"/>
    <xf numFmtId="0" fontId="6" fillId="0" borderId="0" xfId="0" applyFont="1"/>
    <xf numFmtId="9" fontId="6" fillId="0" borderId="0" xfId="0" applyNumberFormat="1" applyFont="1"/>
    <xf numFmtId="9" fontId="6" fillId="2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/>
    <xf numFmtId="0" fontId="2" fillId="0" borderId="0" xfId="0" applyFont="1" applyAlignment="1">
      <alignment vertical="center"/>
    </xf>
    <xf numFmtId="0" fontId="5" fillId="0" borderId="0" xfId="3" applyAlignment="1">
      <alignment vertical="center"/>
    </xf>
    <xf numFmtId="0" fontId="11" fillId="4" borderId="0" xfId="2" applyFont="1" applyFill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14" fontId="0" fillId="0" borderId="0" xfId="0" applyNumberFormat="1"/>
    <xf numFmtId="0" fontId="14" fillId="3" borderId="0" xfId="0" applyFont="1" applyFill="1" applyAlignment="1">
      <alignment wrapText="1"/>
    </xf>
    <xf numFmtId="166" fontId="6" fillId="0" borderId="0" xfId="0" applyNumberFormat="1" applyFont="1"/>
    <xf numFmtId="167" fontId="10" fillId="0" borderId="0" xfId="0" applyNumberFormat="1" applyFont="1"/>
    <xf numFmtId="166" fontId="0" fillId="0" borderId="0" xfId="0" applyNumberFormat="1"/>
    <xf numFmtId="0" fontId="10" fillId="0" borderId="0" xfId="0" applyFont="1" applyAlignment="1">
      <alignment horizontal="center"/>
    </xf>
    <xf numFmtId="0" fontId="0" fillId="0" borderId="0" xfId="0" applyFill="1"/>
    <xf numFmtId="167" fontId="0" fillId="0" borderId="0" xfId="0" applyNumberFormat="1" applyFill="1"/>
    <xf numFmtId="167" fontId="30" fillId="0" borderId="0" xfId="0" applyNumberFormat="1" applyFont="1" applyFill="1"/>
    <xf numFmtId="0" fontId="30" fillId="0" borderId="0" xfId="0" applyFont="1" applyFill="1"/>
    <xf numFmtId="0" fontId="31" fillId="0" borderId="0" xfId="0" applyFont="1" applyFill="1" applyAlignment="1">
      <alignment wrapText="1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4" builtinId="20" customBuiltin="1"/>
    <cellStyle name="Dane wyjściowe" xfId="15" builtinId="21" customBuiltin="1"/>
    <cellStyle name="Dobry" xfId="11" builtinId="26" customBuiltin="1"/>
    <cellStyle name="Dziesiętny" xfId="4" builtinId="3" customBuiltin="1"/>
    <cellStyle name="Dziesiętny [0]" xfId="5" builtinId="6" customBuiltin="1"/>
    <cellStyle name="Komórka połączona" xfId="17" builtinId="24" customBuiltin="1"/>
    <cellStyle name="Komórka zaznaczona" xfId="18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10" builtinId="19" customBuiltin="1"/>
    <cellStyle name="Neutralny" xfId="13" builtinId="28" customBuiltin="1"/>
    <cellStyle name="Normalny" xfId="0" builtinId="0" customBuiltin="1"/>
    <cellStyle name="Obliczenia" xfId="16" builtinId="22" customBuiltin="1"/>
    <cellStyle name="Procentowy" xfId="8" builtinId="5" customBuiltin="1"/>
    <cellStyle name="Suma" xfId="22" builtinId="25" customBuiltin="1"/>
    <cellStyle name="Tekst objaśnienia" xfId="21" builtinId="53" customBuiltin="1"/>
    <cellStyle name="Tekst ostrzeżenia" xfId="19" builtinId="11" customBuiltin="1"/>
    <cellStyle name="Tytuł" xfId="9" builtinId="15" customBuiltin="1"/>
    <cellStyle name="Uwaga" xfId="20" builtinId="10" customBuiltin="1"/>
    <cellStyle name="Walutowy" xfId="6" builtinId="4" customBuiltin="1"/>
    <cellStyle name="Walutowy [0]" xfId="7" builtinId="7" customBuiltin="1"/>
    <cellStyle name="Zły" xfId="12" builtinId="27" customBuiltin="1"/>
  </cellStyles>
  <dxfs count="177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alignment wrapText="1"/>
    </dxf>
    <dxf>
      <alignment wrapText="1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font>
        <b/>
        <family val="1"/>
        <charset val="238"/>
      </font>
    </dxf>
    <dxf>
      <font>
        <b/>
        <family val="1"/>
        <charset val="238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alignment wrapText="1"/>
    </dxf>
    <dxf>
      <alignment wrapText="1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font>
        <b/>
        <family val="1"/>
        <charset val="238"/>
      </font>
    </dxf>
    <dxf>
      <font>
        <b/>
        <family val="1"/>
        <charset val="238"/>
      </font>
    </dxf>
    <dxf>
      <font>
        <b/>
        <family val="1"/>
        <charset val="238"/>
      </font>
    </dxf>
    <dxf>
      <font>
        <b/>
        <family val="1"/>
        <charset val="238"/>
      </font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alignment wrapText="1"/>
    </dxf>
    <dxf>
      <alignment wrapText="1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font>
        <color auto="1"/>
      </font>
    </dxf>
    <dxf>
      <font>
        <color auto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8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numFmt numFmtId="16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alignment horizontal="general" vertical="bottom" textRotation="0" wrapText="1" indent="0" justifyLastLine="0" shrinkToFit="0" readingOrder="0"/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theme="0"/>
      </font>
      <fill>
        <patternFill patternType="solid">
          <fgColor theme="5" tint="0.39997558519241921"/>
          <bgColor theme="5" tint="0.39997558519241921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color auto="1"/>
      </font>
      <border>
        <top style="double">
          <color theme="5" tint="-0.249977111117893"/>
        </top>
      </border>
    </dxf>
    <dxf>
      <font>
        <color theme="0"/>
      </font>
      <fill>
        <patternFill patternType="solid">
          <fgColor theme="5" tint="-0.249977111117893"/>
          <bgColor theme="5" tint="-0.249977111117893"/>
        </patternFill>
      </fill>
      <border>
        <horizontal style="thin">
          <color theme="5" tint="-0.249977111117893"/>
        </horizontal>
      </border>
    </dxf>
  </dxfs>
  <tableStyles count="1" defaultTableStyle="TableStyleMedium3" defaultPivotStyle="PivotStyleLight16">
    <tableStyle name="ProjectTracker" table="0" count="12" xr9:uid="{23DA97AA-2C17-4E01-857D-321976E8BB89}">
      <tableStyleElement type="headerRow" dxfId="176"/>
      <tableStyleElement type="totalRow" dxfId="175"/>
      <tableStyleElement type="firstRowStripe" dxfId="174"/>
      <tableStyleElement type="firstColumnStripe" dxfId="173"/>
      <tableStyleElement type="firstHeaderCell" dxfId="172"/>
      <tableStyleElement type="firstSubtotalRow" dxfId="171"/>
      <tableStyleElement type="secondSubtotalRow" dxfId="170"/>
      <tableStyleElement type="firstColumnSubheading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pivotCacheDefinition" Target="/xl/pivotCache/pivotCacheDefinition11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4.xml" Id="rId4" /><Relationship Type="http://schemas.openxmlformats.org/officeDocument/2006/relationships/calcChain" Target="/xl/calcChain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KOSZT PLANOWANY a KOSZT RZECZYWISTY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'PARAMETRY PROJEKTU'!$B$16</c:f>
              <c:strCache>
                <c:ptCount val="1"/>
                <c:pt idx="0">
                  <c:v>KOSZT PLANOWANY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'PARAMETRY PROJEKTU'!$C$15:$H$15</c:f>
              <c:strCache>
                <c:ptCount val="6"/>
                <c:pt idx="0">
                  <c:v>KIEROWNIK DS. KLIENTA</c:v>
                </c:pt>
                <c:pt idx="1">
                  <c:v>KIEROWNIK PROJEKTU</c:v>
                </c:pt>
                <c:pt idx="2">
                  <c:v>KIEROWNIK DS. STRATEGII</c:v>
                </c:pt>
                <c:pt idx="3">
                  <c:v>SPECJALISTA DS. PROJEKTOWANIA</c:v>
                </c:pt>
                <c:pt idx="4">
                  <c:v>PERSONEL WYDARZENIA</c:v>
                </c:pt>
                <c:pt idx="5">
                  <c:v>PERSONEL ADMINISTRACYJNY</c:v>
                </c:pt>
              </c:strCache>
            </c:strRef>
          </c:cat>
          <c:val>
            <c:numRef>
              <c:f>'PARAMETRY PROJEKTU'!$C$16:$H$16</c:f>
              <c:numCache>
                <c:formatCode>#\ ##0.00\ "zł"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'PARAMETRY PROJEKTU'!$B$17</c:f>
              <c:strCache>
                <c:ptCount val="1"/>
                <c:pt idx="0">
                  <c:v>KOSZT RZECZYWISTY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'PARAMETRY PROJEKTU'!$C$15:$H$15</c:f>
              <c:strCache>
                <c:ptCount val="6"/>
                <c:pt idx="0">
                  <c:v>KIEROWNIK DS. KLIENTA</c:v>
                </c:pt>
                <c:pt idx="1">
                  <c:v>KIEROWNIK PROJEKTU</c:v>
                </c:pt>
                <c:pt idx="2">
                  <c:v>KIEROWNIK DS. STRATEGII</c:v>
                </c:pt>
                <c:pt idx="3">
                  <c:v>SPECJALISTA DS. PROJEKTOWANIA</c:v>
                </c:pt>
                <c:pt idx="4">
                  <c:v>PERSONEL WYDARZENIA</c:v>
                </c:pt>
                <c:pt idx="5">
                  <c:v>PERSONEL ADMINISTRACYJNY</c:v>
                </c:pt>
              </c:strCache>
            </c:strRef>
          </c:cat>
          <c:val>
            <c:numRef>
              <c:f>'PARAMETRY PROJEKTU'!$C$17:$H$17</c:f>
              <c:numCache>
                <c:formatCode>#\ ##0.00\ "zł"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GODZINY PLANOWANE a GODZINY RZECZYWISTE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'PARAMETRY PROJEKTU'!$B$18</c:f>
              <c:strCache>
                <c:ptCount val="1"/>
                <c:pt idx="0">
                  <c:v>GODZINY PLANOWANE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'PARAMETRY PROJEKTU'!$C$15:$H$15</c:f>
              <c:strCache>
                <c:ptCount val="6"/>
                <c:pt idx="0">
                  <c:v>KIEROWNIK DS. KLIENTA</c:v>
                </c:pt>
                <c:pt idx="1">
                  <c:v>KIEROWNIK PROJEKTU</c:v>
                </c:pt>
                <c:pt idx="2">
                  <c:v>KIEROWNIK DS. STRATEGII</c:v>
                </c:pt>
                <c:pt idx="3">
                  <c:v>SPECJALISTA DS. PROJEKTOWANIA</c:v>
                </c:pt>
                <c:pt idx="4">
                  <c:v>PERSONEL WYDARZENIA</c:v>
                </c:pt>
                <c:pt idx="5">
                  <c:v>PERSONEL ADMINISTRACYJNY</c:v>
                </c:pt>
              </c:strCache>
            </c:strRef>
          </c:cat>
          <c:val>
            <c:numRef>
              <c:f>'PARAMETRY PROJEKTU'!$C$18:$H$18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'PARAMETRY PROJEKTU'!$B$19</c:f>
              <c:strCache>
                <c:ptCount val="1"/>
                <c:pt idx="0">
                  <c:v>GODZINY RZECZYWISTE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'PARAMETRY PROJEKTU'!$C$15:$H$15</c:f>
              <c:strCache>
                <c:ptCount val="6"/>
                <c:pt idx="0">
                  <c:v>KIEROWNIK DS. KLIENTA</c:v>
                </c:pt>
                <c:pt idx="1">
                  <c:v>KIEROWNIK PROJEKTU</c:v>
                </c:pt>
                <c:pt idx="2">
                  <c:v>KIEROWNIK DS. STRATEGII</c:v>
                </c:pt>
                <c:pt idx="3">
                  <c:v>SPECJALISTA DS. PROJEKTOWANIA</c:v>
                </c:pt>
                <c:pt idx="4">
                  <c:v>PERSONEL WYDARZENIA</c:v>
                </c:pt>
                <c:pt idx="5">
                  <c:v>PERSONEL ADMINISTRACYJNY</c:v>
                </c:pt>
              </c:strCache>
            </c:strRef>
          </c:cat>
          <c:val>
            <c:numRef>
              <c:f>'PARAMETRY PROJEKTU'!$C$19:$H$19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114298</xdr:colOff>
      <xdr:row>12</xdr:row>
      <xdr:rowOff>180974</xdr:rowOff>
    </xdr:from>
    <xdr:to>
      <xdr:col>4</xdr:col>
      <xdr:colOff>1330348</xdr:colOff>
      <xdr:row>42</xdr:row>
      <xdr:rowOff>76200</xdr:rowOff>
    </xdr:to>
    <xdr:graphicFrame macro="">
      <xdr:nvGraphicFramePr>
        <xdr:cNvPr id="7" name="Wykres 6" descr="Wykres kolumnowy przedstawiający porównanie kosztu planowanego i rzeczywistego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1466849</xdr:colOff>
      <xdr:row>12</xdr:row>
      <xdr:rowOff>180974</xdr:rowOff>
    </xdr:from>
    <xdr:to>
      <xdr:col>9</xdr:col>
      <xdr:colOff>15899</xdr:colOff>
      <xdr:row>42</xdr:row>
      <xdr:rowOff>76200</xdr:rowOff>
    </xdr:to>
    <xdr:graphicFrame macro="">
      <xdr:nvGraphicFramePr>
        <xdr:cNvPr id="8" name="Wykres 7" descr="Wykres kolumnowy przedstawiający porównanie czasu planowanego i rzeczywistego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28</xdr:col>
      <xdr:colOff>590550</xdr:colOff>
      <xdr:row>18</xdr:row>
      <xdr:rowOff>85726</xdr:rowOff>
    </xdr:to>
    <xdr:sp macro="" textlink="">
      <xdr:nvSpPr>
        <xdr:cNvPr id="2" name="Prostokąt 1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906000" y="1066800"/>
          <a:ext cx="3028950" cy="294322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pl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INFORMACJE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>
              <a:solidFill>
                <a:schemeClr val="tx1">
                  <a:lumMod val="65000"/>
                  <a:lumOff val="35000"/>
                </a:schemeClr>
              </a:solidFill>
            </a:rPr>
            <a:t>Aby dodać wiersz, zaznacz</a:t>
          </a:r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 komórkę w prawym dolnym rogu w treści tabeli (nie w wierszu sum) i naciśnij klawisz Tab lub kliknij prawym przyciskiem myszy w miejscu, w którym chcesz wstawić wiersz, i wybierz pozycję Wstaw | Wiersze tabeli powyżej/poniżej.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Pamiętaj o usunięciu wszystkich nieużywanych wierszy, ponieważ w tabeli przestawnej SUMY PROJEKTU będą używane wszystkie komórki tabeli, co w przypadku pozostawienia tych wierszy mogłoby skutkować błędnymi wynikami.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Aby usunąć tę poradę, zaznacz jej dowolną krawędź i naciśnij klawisz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19</xdr:col>
      <xdr:colOff>590550</xdr:colOff>
      <xdr:row>17</xdr:row>
      <xdr:rowOff>71755</xdr:rowOff>
    </xdr:to>
    <xdr:sp macro="" textlink="">
      <xdr:nvSpPr>
        <xdr:cNvPr id="2" name="Prostokąt 1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53875" y="1066800"/>
          <a:ext cx="3028950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pl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INFORMACJE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>
              <a:solidFill>
                <a:schemeClr val="tx1">
                  <a:lumMod val="65000"/>
                  <a:lumOff val="35000"/>
                </a:schemeClr>
              </a:solidFill>
            </a:rPr>
            <a:t>Ta tabela przestawna nie jest odświeżana automatycznie.  Aby ją odświeżyć</a:t>
          </a:r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, zaznacz ją (dowolną komórkę w tej tabeli przestawnej) i na karcie wstążki NARZĘDZIA TABEL PRZESTAWNYCH | ANALIZA wybierz pozycję Odśwież.  Ewentualnie kliknij prawym przyciskiem myszy dowolną komórkę w tabeli przestawnej, a następnie wybierz pozycję Odśwież.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Aby usunąć tę poradę, zaznacz jej dowolną krawędź i naciśnij klawisz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66.874430439813" createdVersion="5" refreshedVersion="7" minRefreshableVersion="3" recordCount="5" xr:uid="{00000000-000A-0000-FFFF-FFFF00000000}">
  <cacheSource type="worksheet">
    <worksheetSource name="ProjectDetails"/>
  </cacheSource>
  <cacheFields count="22">
    <cacheField name="NAZWA PROJEKTU" numFmtId="0">
      <sharedItems count="5">
        <s v="Projekt 1"/>
        <s v="Projekt 2"/>
        <s v="Projekt 3"/>
        <s v="Projekt 4"/>
        <s v="Projekt 5"/>
      </sharedItems>
    </cacheField>
    <cacheField name="TYP PROJEKTU" numFmtId="0">
      <sharedItems/>
    </cacheField>
    <cacheField name="SZACOWANE ROZPOCZĘCIE" numFmtId="14">
      <sharedItems containsSemiMixedTypes="0" containsNonDate="0" containsDate="1" containsString="0" minDate="2022-06-09T00:00:00" maxDate="2026-08-12T00:00:00"/>
    </cacheField>
    <cacheField name="SZACOWANE ZAKOŃCZENIE" numFmtId="14">
      <sharedItems containsSemiMixedTypes="0" containsNonDate="0" containsDate="1" containsString="0" minDate="2022-08-07T00:00:00" maxDate="2026-08-22T00:00:00"/>
    </cacheField>
    <cacheField name="RZECZYWISTE ROZPOCZĘCIE" numFmtId="14">
      <sharedItems containsSemiMixedTypes="0" containsNonDate="0" containsDate="1" containsString="0" minDate="2022-06-29T00:00:00" maxDate="2026-09-15T00:00:00"/>
    </cacheField>
    <cacheField name="RZECZYWISTE ZAKOŃCZENIE" numFmtId="14">
      <sharedItems containsSemiMixedTypes="0" containsNonDate="0" containsDate="1" containsString="0" minDate="2022-09-03T00:00:00" maxDate="2026-09-26T00:00:00"/>
    </cacheField>
    <cacheField name="PRACA SZACOWANA" numFmtId="0">
      <sharedItems containsSemiMixedTypes="0" containsString="0" containsNumber="1" containsInteger="1" minValue="150" maxValue="500"/>
    </cacheField>
    <cacheField name="PRACA RZECZYWISTA" numFmtId="0">
      <sharedItems containsSemiMixedTypes="0" containsString="0" containsNumber="1" containsInteger="1" minValue="145" maxValue="500"/>
    </cacheField>
    <cacheField name="SZACOWANY CZAS TRWANIA" numFmtId="0">
      <sharedItems containsSemiMixedTypes="0" containsString="0" containsNumber="1" containsInteger="1" minValue="10" maxValue="67"/>
    </cacheField>
    <cacheField name="RZECZYWISTY CZAS TRWANIA" numFmtId="0">
      <sharedItems containsSemiMixedTypes="0" containsString="0" containsNumber="1" containsInteger="1" minValue="11" maxValue="400"/>
    </cacheField>
    <cacheField name="KIEROWNIK DS. KLIENTA" numFmtId="166">
      <sharedItems containsSemiMixedTypes="0" containsString="0" containsNumber="1" containsInteger="1" minValue="5400" maxValue="18000"/>
    </cacheField>
    <cacheField name="KIEROWNIK PROJEKTU" numFmtId="166">
      <sharedItems containsSemiMixedTypes="0" containsString="0" containsNumber="1" containsInteger="1" minValue="2400" maxValue="24000"/>
    </cacheField>
    <cacheField name="KIEROWNIK DS. STRATEGII" numFmtId="166">
      <sharedItems containsSemiMixedTypes="0" containsString="0" containsNumber="1" containsInteger="1" minValue="0" maxValue="18000"/>
    </cacheField>
    <cacheField name="SPECJALISTA DS. PROJEKTOWANIA" numFmtId="166">
      <sharedItems containsSemiMixedTypes="0" containsString="0" containsNumber="1" containsInteger="1" minValue="0" maxValue="25000"/>
    </cacheField>
    <cacheField name="PERSONEL WYDARZENIA" numFmtId="166">
      <sharedItems containsSemiMixedTypes="0" containsString="0" containsNumber="1" containsInteger="1" minValue="0" maxValue="12000"/>
    </cacheField>
    <cacheField name="PERSONEL ADMINISTRACYJNY" numFmtId="166">
      <sharedItems containsSemiMixedTypes="0" containsString="0" containsNumber="1" containsInteger="1" minValue="900" maxValue="3000"/>
    </cacheField>
    <cacheField name="KIEROWNIK DS. KLIENTA " numFmtId="166">
      <sharedItems containsSemiMixedTypes="0" containsString="0" containsNumber="1" containsInteger="1" minValue="5220" maxValue="18000"/>
    </cacheField>
    <cacheField name="KIEROWNIK PROJEKTU " numFmtId="166">
      <sharedItems containsSemiMixedTypes="0" containsString="0" containsNumber="1" containsInteger="1" minValue="2640" maxValue="23400"/>
    </cacheField>
    <cacheField name="KIEROWNIK DS. STRATEGII " numFmtId="166">
      <sharedItems containsSemiMixedTypes="0" containsString="0" containsNumber="1" containsInteger="1" minValue="0" maxValue="19800"/>
    </cacheField>
    <cacheField name="SPECJALISTA DS. PROJEKTOWANIA " numFmtId="166">
      <sharedItems containsSemiMixedTypes="0" containsString="0" containsNumber="1" containsInteger="1" minValue="0" maxValue="25000"/>
    </cacheField>
    <cacheField name="PERSONEL WYDARZENIA " numFmtId="166">
      <sharedItems containsSemiMixedTypes="0" containsString="0" containsNumber="1" containsInteger="1" minValue="0" maxValue="12240"/>
    </cacheField>
    <cacheField name="PERSONEL ADMINISTRACYJNY " numFmtId="166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Opracowanie strategii wydarzenia"/>
    <d v="2022-06-09T00:00:00"/>
    <d v="2022-08-07T00:00:00"/>
    <d v="2022-06-29T00:00:00"/>
    <d v="2022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Planowanie wydarzenia"/>
    <d v="2023-06-25T00:00:00"/>
    <d v="2023-07-27T00:00:00"/>
    <d v="2022-07-15T00:00:00"/>
    <d v="2023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Projektowanie wydarzenia"/>
    <d v="2024-07-12T00:00:00"/>
    <d v="2024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Logistyka wydarzenia"/>
    <d v="2025-07-30T00:00:00"/>
    <d v="2025-09-28T00:00:00"/>
    <d v="2025-09-14T00:00:00"/>
    <d v="2025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Obsadzanie wydarzenia"/>
    <d v="2026-08-11T00:00:00"/>
    <d v="2026-08-21T00:00:00"/>
    <d v="2026-09-14T00:00:00"/>
    <d v="2026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umy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4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KIEROWNIK DS. KLIENTA: SZACOWANE" fld="10" baseField="0" baseItem="0" numFmtId="167"/>
    <dataField name="KIEROWNIK PROJEKTU: SZACOWANE" fld="11" baseField="0" baseItem="0" numFmtId="167"/>
    <dataField name="KIEROWNIK DS. STRATEGII: SZACOWANE" fld="12" baseField="0" baseItem="0" numFmtId="167"/>
    <dataField name="SPECJALISTA DS. PROJEKTOWANIA: SZACOWANE" fld="13" baseField="0" baseItem="0" numFmtId="167"/>
    <dataField name="PERSONEL WYDARZENIA: SZACOWANE" fld="14" baseField="0" baseItem="0" numFmtId="167"/>
    <dataField name="PERSONEL ADMINISTRACYJNY: SZACOWANE" fld="15" baseField="0" baseItem="0" numFmtId="167"/>
    <dataField name="KIEROWNIK DS. KLIENTA: RZECZYWISTE" fld="16" baseField="0" baseItem="0" numFmtId="167"/>
    <dataField name="KIEROWNIK PROJEKTU: RZECZYWISTE" fld="17" baseField="0" baseItem="0" numFmtId="167"/>
    <dataField name="KIEROWNIK DS. STRATEGII: RZECZYWISTE" fld="18" baseField="0" baseItem="0" numFmtId="167"/>
    <dataField name="SPECJALISTA DS. PROJEKTOWANIA: RZECZYWISTE" fld="19" baseField="0" baseItem="0" numFmtId="167"/>
    <dataField name="PERSONEL WYDARZENIA: RZECZYWISTE" fld="20" baseField="0" baseItem="0" numFmtId="167"/>
    <dataField name="PERSONEL ADMINISTRACYJNY: RZECZYWISTE" fld="21" baseField="0" baseItem="0" numFmtId="167"/>
  </dataFields>
  <formats count="36">
    <format dxfId="107">
      <pivotArea grandRow="1" outline="0" collapsedLevelsAreSubtotals="1" fieldPosition="0"/>
    </format>
    <format dxfId="106">
      <pivotArea dataOnly="0" labelOnly="1" grandRow="1" outline="0" fieldPosition="0"/>
    </format>
    <format dxfId="105">
      <pivotArea dataOnly="0" labelOnly="1" grandRow="1" outline="0" fieldPosition="0"/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dataOnly="0" labelOnly="1" grandRow="1" outline="0" fieldPosition="0"/>
    </format>
    <format dxfId="101">
      <pivotArea grandRow="1" outline="0" collapsedLevelsAreSubtotals="1" fieldPosition="0"/>
    </format>
    <format dxfId="100">
      <pivotArea dataOnly="0" labelOnly="1" grandRow="1" outline="0" fieldPosition="0"/>
    </format>
    <format dxfId="99">
      <pivotArea grandRow="1" outline="0" collapsedLevelsAreSubtotals="1" fieldPosition="0"/>
    </format>
    <format dxfId="98">
      <pivotArea dataOnly="0" labelOnly="1" grandRow="1" outline="0" fieldPosition="0"/>
    </format>
    <format dxfId="97">
      <pivotArea grandRow="1" outline="0" collapsedLevelsAreSubtotals="1" fieldPosition="0"/>
    </format>
    <format dxfId="96">
      <pivotArea dataOnly="0" labelOnly="1" grandRow="1" outline="0" fieldPosition="0"/>
    </format>
    <format dxfId="95">
      <pivotArea grandRow="1" outline="0" collapsedLevelsAreSubtotals="1" fieldPosition="0"/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grandRow="1" outline="0" collapsedLevelsAreSubtotals="1" fieldPosition="0"/>
    </format>
    <format dxfId="88">
      <pivotArea dataOnly="0" labelOnly="1" grandRow="1" outline="0" fieldPosition="0"/>
    </format>
    <format dxfId="87">
      <pivotArea outline="0" fieldPosition="0">
        <references count="1">
          <reference field="4294967294" count="1">
            <x v="0"/>
          </reference>
        </references>
      </pivotArea>
    </format>
    <format dxfId="86">
      <pivotArea outline="0" fieldPosition="0">
        <references count="1">
          <reference field="4294967294" count="1">
            <x v="1"/>
          </reference>
        </references>
      </pivotArea>
    </format>
    <format dxfId="85">
      <pivotArea outline="0" fieldPosition="0">
        <references count="1">
          <reference field="4294967294" count="1">
            <x v="2"/>
          </reference>
        </references>
      </pivotArea>
    </format>
    <format dxfId="84">
      <pivotArea outline="0" fieldPosition="0">
        <references count="1">
          <reference field="4294967294" count="1">
            <x v="3"/>
          </reference>
        </references>
      </pivotArea>
    </format>
    <format dxfId="83">
      <pivotArea outline="0" fieldPosition="0">
        <references count="1">
          <reference field="4294967294" count="1">
            <x v="4"/>
          </reference>
        </references>
      </pivotArea>
    </format>
    <format dxfId="82">
      <pivotArea field="0" type="button" dataOnly="0" labelOnly="1" outline="0" axis="axisRow" fieldPosition="0"/>
    </format>
    <format dxfId="8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outline="0" fieldPosition="0">
        <references count="1">
          <reference field="4294967294" count="1">
            <x v="5"/>
          </reference>
        </references>
      </pivotArea>
    </format>
    <format dxfId="79">
      <pivotArea outline="0" fieldPosition="0">
        <references count="1">
          <reference field="4294967294" count="1">
            <x v="6"/>
          </reference>
        </references>
      </pivotArea>
    </format>
    <format dxfId="78">
      <pivotArea outline="0" fieldPosition="0">
        <references count="1">
          <reference field="4294967294" count="1">
            <x v="7"/>
          </reference>
        </references>
      </pivotArea>
    </format>
    <format dxfId="77">
      <pivotArea outline="0" fieldPosition="0">
        <references count="1">
          <reference field="4294967294" count="1">
            <x v="8"/>
          </reference>
        </references>
      </pivotArea>
    </format>
    <format dxfId="76">
      <pivotArea outline="0" fieldPosition="0">
        <references count="1">
          <reference field="4294967294" count="1">
            <x v="11"/>
          </reference>
        </references>
      </pivotArea>
    </format>
    <format dxfId="75">
      <pivotArea outline="0" fieldPosition="0">
        <references count="1">
          <reference field="4294967294" count="1">
            <x v="10"/>
          </reference>
        </references>
      </pivotArea>
    </format>
    <format dxfId="74">
      <pivotArea outline="0" fieldPosition="0">
        <references count="1">
          <reference field="4294967294" count="1">
            <x v="9"/>
          </reference>
        </references>
      </pivotArea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rojectTracker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W tej tabeli przestawnej wymieniono nazwy projektów i obliczone wartości dla wszystkich pozycji w arkuszu PARAMETRY PROJEKTU, obliczone przez pomnożenie czasu trwania projektu w arkuszu SZCZEGÓŁY PROJEKTU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ametry" displayName="Parametry" ref="B5:I11" totalsRowShown="0" headerRowDxfId="164" dataDxfId="163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TYP PROJEKTU" dataDxfId="162"/>
    <tableColumn id="2" xr3:uid="{00000000-0010-0000-0000-000002000000}" name="KIEROWNIK DS. KLIENTA" dataDxfId="161"/>
    <tableColumn id="3" xr3:uid="{00000000-0010-0000-0000-000003000000}" name="KIEROWNIK PROJEKTU" dataDxfId="160"/>
    <tableColumn id="4" xr3:uid="{00000000-0010-0000-0000-000004000000}" name="KIEROWNIK DS. STRATEGII" dataDxfId="159"/>
    <tableColumn id="5" xr3:uid="{00000000-0010-0000-0000-000005000000}" name="SPECJALISTA DS. PROJEKTOWANIA" dataDxfId="158"/>
    <tableColumn id="6" xr3:uid="{00000000-0010-0000-0000-000006000000}" name="PERSONEL WYDARZENIA" dataDxfId="157"/>
    <tableColumn id="7" xr3:uid="{00000000-0010-0000-0000-000007000000}" name="PERSONEL ADMINISTRACYJNY" dataDxfId="156"/>
    <tableColumn id="8" xr3:uid="{00000000-0010-0000-0000-000008000000}" name="Suma" dataDxfId="155">
      <calculatedColumnFormula>SUM(Parametry[[#This Row],[KIEROWNIK DS. KLIENTA]:[PERSONEL ADMINISTRACYJNY]])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Wprowadź typ projektu, wartości procentowe dla kierownika projektu, kierownika projektu, kierownika strategii, specjalisty projektowania, pracowników obsługi zdarzenia i personelu administracyjnego. Suma jest obliczana automatyczni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ctDetails" displayName="ProjectDetails" ref="B4:W10" totalsRowCount="1" headerRowDxfId="154" dataDxfId="153" totalsRowDxfId="152">
  <autoFilter ref="B4:W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22">
    <tableColumn id="1" xr3:uid="{00000000-0010-0000-0100-000001000000}" name="NAZWA PROJEKTU" totalsRowLabel="SUMA" dataDxfId="151" totalsRowDxfId="150"/>
    <tableColumn id="2" xr3:uid="{00000000-0010-0000-0100-000002000000}" name="TYP PROJEKTU" dataDxfId="149" totalsRowDxfId="148"/>
    <tableColumn id="3" xr3:uid="{00000000-0010-0000-0100-000003000000}" name="SZACOWANE ROZPOCZĘCIE" dataDxfId="147" totalsRowDxfId="146"/>
    <tableColumn id="4" xr3:uid="{00000000-0010-0000-0100-000004000000}" name="SZACOWANE ZAKOŃCZENIE" dataDxfId="145" totalsRowDxfId="144"/>
    <tableColumn id="7" xr3:uid="{00000000-0010-0000-0100-000007000000}" name="RZECZYWISTE ROZPOCZĘCIE" dataDxfId="143" totalsRowDxfId="142"/>
    <tableColumn id="8" xr3:uid="{00000000-0010-0000-0100-000008000000}" name="RZECZYWISTE ZAKOŃCZENIE" dataDxfId="141" totalsRowDxfId="140"/>
    <tableColumn id="5" xr3:uid="{00000000-0010-0000-0100-000005000000}" name="PRACA SZACOWANA" totalsRowFunction="sum" dataDxfId="139" totalsRowDxfId="138"/>
    <tableColumn id="9" xr3:uid="{00000000-0010-0000-0100-000009000000}" name="PRACA RZECZYWISTA" totalsRowFunction="sum" dataDxfId="137" totalsRowDxfId="136"/>
    <tableColumn id="6" xr3:uid="{00000000-0010-0000-0100-000006000000}" name="SZACOWANY CZAS TRWANIA" totalsRowFunction="sum" dataDxfId="135" totalsRowDxfId="134">
      <calculatedColumnFormula>DAYS360(ProjectDetails[[#This Row],[SZACOWANE ROZPOCZĘCIE]],ProjectDetails[[#This Row],[SZACOWANE ZAKOŃCZENIE]],FALSE)</calculatedColumnFormula>
    </tableColumn>
    <tableColumn id="10" xr3:uid="{00000000-0010-0000-0100-00000A000000}" name="RZECZYWISTY CZAS TRWANIA" totalsRowFunction="sum" dataDxfId="133" totalsRowDxfId="132">
      <calculatedColumnFormula>DAYS360(ProjectDetails[[#This Row],[RZECZYWISTE ROZPOCZĘCIE]],ProjectDetails[[#This Row],[RZECZYWISTE ZAKOŃCZENIE]],FALSE)</calculatedColumnFormula>
    </tableColumn>
    <tableColumn id="11" xr3:uid="{00000000-0010-0000-0100-00000B000000}" name="KIEROWNIK DS. KLIENTA" dataDxfId="131" totalsRowDxfId="130">
      <calculatedColumnFormula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SZACOWANA]]</calculatedColumnFormula>
    </tableColumn>
    <tableColumn id="12" xr3:uid="{00000000-0010-0000-0100-00000C000000}" name="KIEROWNIK PROJEKTU" dataDxfId="129" totalsRowDxfId="128">
      <calculatedColumnFormula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SZACOWANA]]</calculatedColumnFormula>
    </tableColumn>
    <tableColumn id="13" xr3:uid="{00000000-0010-0000-0100-00000D000000}" name="KIEROWNIK DS. STRATEGII" dataDxfId="127" totalsRowDxfId="126">
      <calculatedColumnFormula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SZACOWANA]]</calculatedColumnFormula>
    </tableColumn>
    <tableColumn id="14" xr3:uid="{00000000-0010-0000-0100-00000E000000}" name="SPECJALISTA DS. PROJEKTOWANIA" dataDxfId="125" totalsRowDxfId="124">
      <calculatedColumnFormula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SZACOWANA]]</calculatedColumnFormula>
    </tableColumn>
    <tableColumn id="15" xr3:uid="{00000000-0010-0000-0100-00000F000000}" name="PERSONEL WYDARZENIA" dataDxfId="123" totalsRowDxfId="122">
      <calculatedColumnFormula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SZACOWANA]]</calculatedColumnFormula>
    </tableColumn>
    <tableColumn id="16" xr3:uid="{00000000-0010-0000-0100-000010000000}" name="PERSONEL ADMINISTRACYJNY" dataDxfId="121" totalsRowDxfId="120">
      <calculatedColumnFormula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SZACOWANA]]</calculatedColumnFormula>
    </tableColumn>
    <tableColumn id="17" xr3:uid="{00000000-0010-0000-0100-000011000000}" name="KIEROWNIK DS. KLIENTA " dataDxfId="119" totalsRowDxfId="118">
      <calculatedColumnFormula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RZECZYWISTA]]</calculatedColumnFormula>
    </tableColumn>
    <tableColumn id="18" xr3:uid="{00000000-0010-0000-0100-000012000000}" name="KIEROWNIK PROJEKTU " dataDxfId="117" totalsRowDxfId="116">
      <calculatedColumnFormula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RZECZYWISTA]]</calculatedColumnFormula>
    </tableColumn>
    <tableColumn id="19" xr3:uid="{00000000-0010-0000-0100-000013000000}" name="KIEROWNIK DS. STRATEGII " dataDxfId="115" totalsRowDxfId="114">
      <calculatedColumnFormula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RZECZYWISTA]]</calculatedColumnFormula>
    </tableColumn>
    <tableColumn id="20" xr3:uid="{00000000-0010-0000-0100-000014000000}" name="SPECJALISTA DS. PROJEKTOWANIA " dataDxfId="113" totalsRowDxfId="112">
      <calculatedColumnFormula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RZECZYWISTA]]</calculatedColumnFormula>
    </tableColumn>
    <tableColumn id="21" xr3:uid="{00000000-0010-0000-0100-000015000000}" name="PERSONEL WYDARZENIA " dataDxfId="111" totalsRowDxfId="110">
      <calculatedColumnFormula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RZECZYWISTA]]</calculatedColumnFormula>
    </tableColumn>
    <tableColumn id="22" xr3:uid="{00000000-0010-0000-0100-000016000000}" name="PERSONEL ADMINISTRACYJNY " dataDxfId="109" totalsRowDxfId="108">
      <calculatedColumnFormula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RZECZYWISTA]]</calculatedColumnFormula>
    </tableColumn>
  </tableColumns>
  <tableStyleInfo name="TableStyleLight17" showFirstColumn="0" showLastColumn="0" showRowStripes="1" showColumnStripes="0"/>
  <extLst>
    <ext xmlns:x14="http://schemas.microsoft.com/office/spreadsheetml/2009/9/main" uri="{504A1905-F514-4f6f-8877-14C23A59335A}">
      <x14:table altTextSummary="Wprowadź nazwę projektu, szacowane daty rozpoczęcia i zakończenia, rzeczywiste daty rozpoczęcia i zakończenia, szacowany i rzeczywisty nakład pracy i wybierz typ projektu. Szacowany i rzeczywisty czas trwania jest obliczany automatycznie"/>
    </ext>
  </extLst>
</table>
</file>

<file path=xl/theme/theme1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33.xml" Id="rId3" /><Relationship Type="http://schemas.openxmlformats.org/officeDocument/2006/relationships/printerSettings" Target="/xl/printerSettings/printerSettings44.bin" Id="rId2" /><Relationship Type="http://schemas.openxmlformats.org/officeDocument/2006/relationships/pivotTable" Target="/xl/pivotTables/pivotTable1.xm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2:2" ht="19.5" x14ac:dyDescent="0.25">
      <c r="B1" s="15" t="s">
        <v>0</v>
      </c>
    </row>
    <row r="2" spans="2:2" ht="44.25" customHeight="1" x14ac:dyDescent="0.2">
      <c r="B2" s="17" t="s">
        <v>1</v>
      </c>
    </row>
    <row r="3" spans="2:2" ht="52.5" customHeight="1" x14ac:dyDescent="0.2">
      <c r="B3" s="17" t="s">
        <v>2</v>
      </c>
    </row>
    <row r="4" spans="2:2" ht="40.5" customHeight="1" x14ac:dyDescent="0.2">
      <c r="B4" s="17" t="s">
        <v>3</v>
      </c>
    </row>
    <row r="5" spans="2:2" ht="40.5" customHeight="1" x14ac:dyDescent="0.2">
      <c r="B5" s="19" t="s">
        <v>4</v>
      </c>
    </row>
    <row r="6" spans="2:2" ht="67.5" customHeight="1" x14ac:dyDescent="0.2">
      <c r="B6" s="18" t="s">
        <v>5</v>
      </c>
    </row>
    <row r="7" spans="2:2" ht="39" customHeight="1" x14ac:dyDescent="0.2">
      <c r="B7" s="18" t="s">
        <v>6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 fitToPage="1"/>
  </sheetPr>
  <dimension ref="A1:I43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33.42578125" style="5" customWidth="1"/>
    <col min="3" max="3" width="26.28515625" style="5" customWidth="1"/>
    <col min="4" max="4" width="24" style="5" customWidth="1"/>
    <col min="5" max="5" width="27.28515625" style="5" customWidth="1"/>
    <col min="6" max="6" width="33.140625" style="5" customWidth="1"/>
    <col min="7" max="7" width="25.5703125" style="5" customWidth="1"/>
    <col min="8" max="8" width="29.42578125" style="5" customWidth="1"/>
    <col min="9" max="9" width="10" style="5" customWidth="1"/>
    <col min="10" max="10" width="2.7109375" style="5" customWidth="1"/>
    <col min="11" max="16384" width="9.140625" style="5"/>
  </cols>
  <sheetData>
    <row r="1" spans="2:9" ht="35.450000000000003" customHeight="1" x14ac:dyDescent="0.35">
      <c r="B1" s="2" t="s">
        <v>7</v>
      </c>
      <c r="C1" s="2"/>
      <c r="D1" s="2"/>
      <c r="E1" s="2"/>
      <c r="F1" s="2"/>
      <c r="G1" s="2"/>
      <c r="H1" s="2"/>
      <c r="I1" s="2"/>
    </row>
    <row r="2" spans="2:9" ht="22.5" customHeight="1" x14ac:dyDescent="0.25">
      <c r="B2" s="3" t="s">
        <v>8</v>
      </c>
      <c r="C2" s="3"/>
      <c r="D2" s="3"/>
      <c r="E2" s="3"/>
      <c r="F2" s="3"/>
      <c r="G2" s="3"/>
      <c r="H2" s="3"/>
      <c r="I2" s="3"/>
    </row>
    <row r="3" spans="2:9" ht="15" x14ac:dyDescent="0.2">
      <c r="B3" s="4" t="str">
        <f>B1&amp;" Poufne"</f>
        <v>Nazwa firmy Poufne</v>
      </c>
      <c r="C3" s="4"/>
      <c r="D3" s="4"/>
      <c r="E3" s="4"/>
      <c r="F3" s="4"/>
      <c r="G3" s="4"/>
      <c r="H3" s="4"/>
      <c r="I3" s="4"/>
    </row>
    <row r="4" spans="2:9" ht="28.5" customHeight="1" x14ac:dyDescent="0.2">
      <c r="B4" s="8" t="s">
        <v>9</v>
      </c>
    </row>
    <row r="5" spans="2:9" ht="14.25" customHeight="1" x14ac:dyDescent="0.2">
      <c r="B5" s="9" t="s">
        <v>10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27</v>
      </c>
      <c r="H5" s="9" t="s">
        <v>28</v>
      </c>
      <c r="I5" s="9" t="s">
        <v>29</v>
      </c>
    </row>
    <row r="6" spans="2:9" x14ac:dyDescent="0.2">
      <c r="B6" s="5" t="s">
        <v>11</v>
      </c>
      <c r="C6" s="6">
        <v>0.2</v>
      </c>
      <c r="D6" s="6">
        <v>0.1</v>
      </c>
      <c r="E6" s="6">
        <v>0.6</v>
      </c>
      <c r="F6" s="6">
        <v>0</v>
      </c>
      <c r="G6" s="6">
        <v>0</v>
      </c>
      <c r="H6" s="6">
        <v>0.1</v>
      </c>
      <c r="I6" s="7">
        <f>SUM(Parametry[[#This Row],[KIEROWNIK DS. KLIENTA]:[PERSONEL ADMINISTRACYJNY]])</f>
        <v>1</v>
      </c>
    </row>
    <row r="7" spans="2:9" x14ac:dyDescent="0.2">
      <c r="B7" s="5" t="s">
        <v>12</v>
      </c>
      <c r="C7" s="6">
        <v>0.2</v>
      </c>
      <c r="D7" s="6">
        <v>0.5</v>
      </c>
      <c r="E7" s="6">
        <v>0.1</v>
      </c>
      <c r="F7" s="6">
        <v>0.1</v>
      </c>
      <c r="G7" s="6">
        <v>0</v>
      </c>
      <c r="H7" s="6">
        <v>0.1</v>
      </c>
      <c r="I7" s="7">
        <f>SUM(Parametry[[#This Row],[KIEROWNIK DS. KLIENTA]:[PERSONEL ADMINISTRACYJNY]])</f>
        <v>0.99999999999999989</v>
      </c>
    </row>
    <row r="8" spans="2:9" x14ac:dyDescent="0.2">
      <c r="B8" s="5" t="s">
        <v>13</v>
      </c>
      <c r="C8" s="6">
        <v>0.2</v>
      </c>
      <c r="D8" s="6">
        <v>0.2</v>
      </c>
      <c r="E8" s="6">
        <v>0</v>
      </c>
      <c r="F8" s="6">
        <v>0.5</v>
      </c>
      <c r="G8" s="6">
        <v>0</v>
      </c>
      <c r="H8" s="6">
        <v>0.1</v>
      </c>
      <c r="I8" s="7">
        <f>SUM(Parametry[[#This Row],[KIEROWNIK DS. KLIENTA]:[PERSONEL ADMINISTRACYJNY]])</f>
        <v>1</v>
      </c>
    </row>
    <row r="9" spans="2:9" x14ac:dyDescent="0.2">
      <c r="B9" s="5" t="s">
        <v>14</v>
      </c>
      <c r="C9" s="6">
        <v>0.2</v>
      </c>
      <c r="D9" s="6">
        <v>0.6</v>
      </c>
      <c r="E9" s="6">
        <v>0</v>
      </c>
      <c r="F9" s="6">
        <v>0</v>
      </c>
      <c r="G9" s="6">
        <v>0.1</v>
      </c>
      <c r="H9" s="6">
        <v>0.1</v>
      </c>
      <c r="I9" s="7">
        <f>SUM(Parametry[[#This Row],[KIEROWNIK DS. KLIENTA]:[PERSONEL ADMINISTRACYJNY]])</f>
        <v>1</v>
      </c>
    </row>
    <row r="10" spans="2:9" x14ac:dyDescent="0.2">
      <c r="B10" s="5" t="s">
        <v>15</v>
      </c>
      <c r="C10" s="6">
        <v>0.2</v>
      </c>
      <c r="D10" s="6">
        <v>0.1</v>
      </c>
      <c r="E10" s="6">
        <v>0</v>
      </c>
      <c r="F10" s="6">
        <v>0</v>
      </c>
      <c r="G10" s="6">
        <v>0.6</v>
      </c>
      <c r="H10" s="6">
        <v>0.1</v>
      </c>
      <c r="I10" s="7">
        <f>SUM(Parametry[[#This Row],[KIEROWNIK DS. KLIENTA]:[PERSONEL ADMINISTRACYJNY]])</f>
        <v>1</v>
      </c>
    </row>
    <row r="11" spans="2:9" x14ac:dyDescent="0.2">
      <c r="B11" s="5" t="s">
        <v>16</v>
      </c>
      <c r="C11" s="6">
        <v>0.2</v>
      </c>
      <c r="D11" s="6">
        <v>0.2</v>
      </c>
      <c r="E11" s="6">
        <v>0.2</v>
      </c>
      <c r="F11" s="6">
        <v>0.2</v>
      </c>
      <c r="G11" s="6">
        <v>0</v>
      </c>
      <c r="H11" s="6">
        <v>0.2</v>
      </c>
      <c r="I11" s="7">
        <f>SUM(Parametry[[#This Row],[KIEROWNIK DS. KLIENTA]:[PERSONEL ADMINISTRACYJNY]])</f>
        <v>1</v>
      </c>
    </row>
    <row r="12" spans="2:9" x14ac:dyDescent="0.2">
      <c r="B12" s="5" t="s">
        <v>17</v>
      </c>
      <c r="C12" s="25">
        <v>180</v>
      </c>
      <c r="D12" s="25">
        <v>120</v>
      </c>
      <c r="E12" s="25">
        <v>150</v>
      </c>
      <c r="F12" s="25">
        <v>100</v>
      </c>
      <c r="G12" s="25">
        <v>80</v>
      </c>
      <c r="H12" s="25">
        <v>60</v>
      </c>
      <c r="I12" s="6"/>
    </row>
    <row r="14" spans="2:9" x14ac:dyDescent="0.2">
      <c r="F14" s="1" t="s">
        <v>26</v>
      </c>
    </row>
    <row r="15" spans="2:9" x14ac:dyDescent="0.2">
      <c r="B15" s="11"/>
      <c r="C15" s="11" t="s">
        <v>22</v>
      </c>
      <c r="D15" s="11" t="s">
        <v>23</v>
      </c>
      <c r="E15" s="11" t="s">
        <v>24</v>
      </c>
      <c r="F15" s="11" t="s">
        <v>25</v>
      </c>
      <c r="G15" s="11" t="s">
        <v>27</v>
      </c>
      <c r="H15" s="11" t="s">
        <v>28</v>
      </c>
    </row>
    <row r="16" spans="2:9" x14ac:dyDescent="0.2">
      <c r="B16" s="11" t="s">
        <v>18</v>
      </c>
      <c r="C16" s="26">
        <f>SUBTOTAL(109,ProjectDetails[KIEROWNIK DS. KLIENTA])</f>
        <v>54000</v>
      </c>
      <c r="D16" s="26">
        <f>SUBTOTAL(109,ProjectDetails[KIEROWNIK PROJEKTU])</f>
        <v>52200</v>
      </c>
      <c r="E16" s="26">
        <f>SUBTOTAL(109,ProjectDetails[KIEROWNIK DS. STRATEGII])</f>
        <v>24000</v>
      </c>
      <c r="F16" s="26">
        <f>SUBTOTAL(109,ProjectDetails[SPECJALISTA DS. PROJEKTOWANIA])</f>
        <v>29000</v>
      </c>
      <c r="G16" s="26">
        <f>SUBTOTAL(109,ProjectDetails[PERSONEL WYDARZENIA])</f>
        <v>13200</v>
      </c>
      <c r="H16" s="26">
        <f>SUBTOTAL(109,ProjectDetails[PERSONEL ADMINISTRACYJNY])</f>
        <v>9000</v>
      </c>
    </row>
    <row r="17" spans="2:9" x14ac:dyDescent="0.2">
      <c r="B17" s="11" t="s">
        <v>19</v>
      </c>
      <c r="C17" s="26">
        <f>SUBTOTAL(109,ProjectDetails[KIEROWNIK DS. KLIENTA ])</f>
        <v>54360</v>
      </c>
      <c r="D17" s="26">
        <f>SUBTOTAL(109,ProjectDetails[[KIEROWNIK PROJEKTU ]])</f>
        <v>51540</v>
      </c>
      <c r="E17" s="26">
        <f>SUBTOTAL(109,ProjectDetails[KIEROWNIK DS. STRATEGII ])</f>
        <v>25650</v>
      </c>
      <c r="F17" s="26">
        <f>SUBTOTAL(109,ProjectDetails[SPECJALISTA DS. PROJEKTOWANIA ])</f>
        <v>28900</v>
      </c>
      <c r="G17" s="26">
        <f>SUBTOTAL(109,ProjectDetails[[PERSONEL WYDARZENIA ]])</f>
        <v>13400</v>
      </c>
      <c r="H17" s="26">
        <f>SUBTOTAL(109,ProjectDetails[[PERSONEL ADMINISTRACYJNY ]])</f>
        <v>9060</v>
      </c>
    </row>
    <row r="18" spans="2:9" x14ac:dyDescent="0.2">
      <c r="B18" s="11" t="s">
        <v>20</v>
      </c>
      <c r="C18" s="12">
        <f>C16/$C$12</f>
        <v>300</v>
      </c>
      <c r="D18" s="12">
        <f t="shared" ref="D18:H18" si="0">D16/$C$12</f>
        <v>290</v>
      </c>
      <c r="E18" s="12">
        <f t="shared" si="0"/>
        <v>133.33333333333334</v>
      </c>
      <c r="F18" s="12">
        <f t="shared" si="0"/>
        <v>161.11111111111111</v>
      </c>
      <c r="G18" s="12">
        <f t="shared" si="0"/>
        <v>73.333333333333329</v>
      </c>
      <c r="H18" s="12">
        <f t="shared" si="0"/>
        <v>50</v>
      </c>
    </row>
    <row r="19" spans="2:9" x14ac:dyDescent="0.2">
      <c r="B19" s="11" t="s">
        <v>21</v>
      </c>
      <c r="C19" s="12">
        <f>C17/$C$12</f>
        <v>302</v>
      </c>
      <c r="D19" s="12">
        <f>D17/$C$12</f>
        <v>286.33333333333331</v>
      </c>
      <c r="E19" s="12">
        <f>E17/$C$12</f>
        <v>142.5</v>
      </c>
      <c r="F19" s="12">
        <f>F17/$C$12</f>
        <v>160.55555555555554</v>
      </c>
      <c r="G19" s="12">
        <f>G17/$C$12</f>
        <v>74.444444444444443</v>
      </c>
      <c r="H19" s="12">
        <f>H17/$C$12</f>
        <v>50.333333333333336</v>
      </c>
    </row>
    <row r="20" spans="2:9" x14ac:dyDescent="0.2">
      <c r="F20" s="11"/>
      <c r="G20" s="11"/>
      <c r="H20" s="11"/>
      <c r="I20" s="11"/>
    </row>
    <row r="21" spans="2:9" x14ac:dyDescent="0.2">
      <c r="F21" s="11"/>
      <c r="G21" s="11"/>
      <c r="H21" s="11"/>
      <c r="I21" s="11"/>
    </row>
    <row r="22" spans="2:9" x14ac:dyDescent="0.2">
      <c r="F22" s="11"/>
      <c r="G22" s="11"/>
      <c r="H22" s="11"/>
      <c r="I22" s="11"/>
    </row>
    <row r="23" spans="2:9" x14ac:dyDescent="0.2">
      <c r="F23" s="11"/>
      <c r="G23" s="11"/>
      <c r="H23" s="11"/>
      <c r="I23" s="11"/>
    </row>
    <row r="24" spans="2:9" x14ac:dyDescent="0.2">
      <c r="B24" s="28"/>
      <c r="C24" s="28"/>
      <c r="D24" s="28"/>
      <c r="F24" s="11"/>
      <c r="G24" s="11"/>
      <c r="H24" s="11"/>
      <c r="I24" s="11"/>
    </row>
    <row r="25" spans="2:9" x14ac:dyDescent="0.2">
      <c r="B25" s="28"/>
      <c r="C25" s="28"/>
      <c r="D25" s="28"/>
      <c r="F25" s="11"/>
      <c r="G25" s="11"/>
      <c r="H25" s="11"/>
      <c r="I25" s="11"/>
    </row>
    <row r="26" spans="2:9" x14ac:dyDescent="0.2">
      <c r="B26" s="28"/>
      <c r="C26" s="28"/>
      <c r="D26" s="28"/>
      <c r="F26" s="11"/>
      <c r="G26" s="11"/>
      <c r="H26" s="11"/>
      <c r="I26" s="11"/>
    </row>
    <row r="27" spans="2:9" x14ac:dyDescent="0.2">
      <c r="B27" s="28"/>
      <c r="C27" s="28"/>
      <c r="D27" s="28"/>
      <c r="F27" s="11"/>
      <c r="G27" s="11"/>
      <c r="H27" s="11"/>
      <c r="I27" s="11"/>
    </row>
    <row r="28" spans="2:9" x14ac:dyDescent="0.2">
      <c r="B28" s="28"/>
      <c r="C28" s="28"/>
      <c r="D28" s="28"/>
      <c r="F28" s="11"/>
      <c r="G28" s="11"/>
      <c r="H28" s="11"/>
      <c r="I28" s="11"/>
    </row>
    <row r="29" spans="2:9" x14ac:dyDescent="0.2">
      <c r="B29" s="28"/>
      <c r="C29" s="28"/>
      <c r="D29" s="28"/>
      <c r="F29" s="11"/>
      <c r="G29" s="11"/>
      <c r="H29" s="11"/>
      <c r="I29" s="11"/>
    </row>
    <row r="30" spans="2:9" x14ac:dyDescent="0.2">
      <c r="B30" s="28"/>
      <c r="C30" s="28"/>
      <c r="D30" s="28"/>
      <c r="F30" s="11"/>
      <c r="G30" s="11"/>
      <c r="H30" s="11"/>
      <c r="I30" s="11"/>
    </row>
    <row r="31" spans="2:9" x14ac:dyDescent="0.2">
      <c r="B31" s="28"/>
      <c r="C31" s="28"/>
      <c r="D31" s="28"/>
      <c r="F31" s="11"/>
      <c r="G31" s="11"/>
      <c r="H31" s="11"/>
      <c r="I31" s="11"/>
    </row>
    <row r="32" spans="2:9" x14ac:dyDescent="0.2">
      <c r="B32" s="28"/>
      <c r="C32" s="28"/>
      <c r="D32" s="28"/>
      <c r="F32" s="11"/>
      <c r="G32" s="11"/>
      <c r="H32" s="11"/>
      <c r="I32" s="11"/>
    </row>
    <row r="33" spans="2:9" x14ac:dyDescent="0.2">
      <c r="B33" s="28"/>
      <c r="C33" s="28"/>
      <c r="D33" s="28"/>
      <c r="F33" s="11"/>
      <c r="G33" s="11"/>
      <c r="H33" s="11"/>
      <c r="I33" s="11"/>
    </row>
    <row r="34" spans="2:9" x14ac:dyDescent="0.2">
      <c r="B34" s="28"/>
      <c r="C34" s="28"/>
      <c r="D34" s="28"/>
      <c r="F34" s="11"/>
      <c r="G34" s="11"/>
      <c r="H34" s="11"/>
      <c r="I34" s="11"/>
    </row>
    <row r="35" spans="2:9" x14ac:dyDescent="0.2">
      <c r="B35" s="28"/>
      <c r="C35" s="28"/>
      <c r="D35" s="28"/>
      <c r="F35" s="11"/>
      <c r="G35" s="11"/>
      <c r="H35" s="11"/>
      <c r="I35" s="11"/>
    </row>
    <row r="36" spans="2:9" x14ac:dyDescent="0.2">
      <c r="B36" s="28"/>
      <c r="C36" s="28"/>
      <c r="D36" s="28"/>
      <c r="F36" s="11"/>
      <c r="G36" s="11"/>
      <c r="H36" s="11"/>
      <c r="I36" s="11"/>
    </row>
    <row r="37" spans="2:9" x14ac:dyDescent="0.2">
      <c r="B37" s="28"/>
      <c r="C37" s="28"/>
      <c r="D37" s="28"/>
      <c r="F37" s="11"/>
      <c r="G37" s="11"/>
      <c r="H37" s="11"/>
      <c r="I37" s="11"/>
    </row>
    <row r="38" spans="2:9" x14ac:dyDescent="0.2">
      <c r="B38" s="28"/>
      <c r="C38" s="28"/>
      <c r="D38" s="28"/>
      <c r="F38" s="11"/>
      <c r="G38" s="11"/>
      <c r="H38" s="11"/>
      <c r="I38" s="11"/>
    </row>
    <row r="39" spans="2:9" x14ac:dyDescent="0.2">
      <c r="B39" s="28"/>
      <c r="C39" s="28"/>
      <c r="D39" s="28"/>
      <c r="F39" s="11"/>
      <c r="G39" s="11"/>
      <c r="H39" s="11"/>
      <c r="I39" s="11"/>
    </row>
    <row r="40" spans="2:9" x14ac:dyDescent="0.2">
      <c r="B40" s="28"/>
      <c r="C40" s="28"/>
      <c r="D40" s="28"/>
      <c r="F40" s="11"/>
      <c r="G40" s="11"/>
      <c r="H40" s="11"/>
      <c r="I40" s="11"/>
    </row>
    <row r="41" spans="2:9" x14ac:dyDescent="0.2">
      <c r="B41" s="28"/>
      <c r="C41" s="28"/>
      <c r="D41" s="28"/>
      <c r="F41" s="11"/>
      <c r="G41" s="11"/>
      <c r="H41" s="11"/>
      <c r="I41" s="11"/>
    </row>
    <row r="42" spans="2:9" x14ac:dyDescent="0.2">
      <c r="B42" s="28"/>
      <c r="C42" s="28"/>
      <c r="D42" s="28"/>
      <c r="F42" s="11"/>
      <c r="G42" s="11"/>
      <c r="H42" s="11"/>
      <c r="I42" s="11"/>
    </row>
    <row r="43" spans="2:9" x14ac:dyDescent="0.2">
      <c r="B43" s="28"/>
      <c r="C43" s="28"/>
      <c r="D43" s="28"/>
      <c r="F43" s="11"/>
      <c r="G43" s="11"/>
      <c r="H43" s="11"/>
      <c r="I43" s="11"/>
    </row>
  </sheetData>
  <mergeCells count="1">
    <mergeCell ref="B24:D43"/>
  </mergeCells>
  <dataValidations count="8">
    <dataValidation allowBlank="1" showInputMessage="1" showErrorMessage="1" prompt="Utwórz parametry projektu w tym arkuszu. Wprowadź nazwę firmy w komórce po prawej stronie. Pomocne instrukcje znajdują się w komórkach w tej kolumnie. Strzałka w dół, aby rozpocząć." sqref="A1" xr:uid="{91F26DDA-7CCA-4E02-A18E-3D1AFE714CB3}"/>
    <dataValidation allowBlank="1" showInputMessage="1" showErrorMessage="1" prompt="W komórce po prawej stronie znajduje się tytuł tego arkusza." sqref="A2" xr:uid="{2C5B12D8-C364-4164-B4D5-D63E1A2238C2}"/>
    <dataValidation allowBlank="1" showInputMessage="1" showErrorMessage="1" prompt="W komórce po prawej stronie znajduje się komunikat dotyczący poufności informacji." sqref="A3" xr:uid="{3F02BA0A-DD55-43ED-B1CD-B06A26A73841}"/>
    <dataValidation allowBlank="1" showInputMessage="1" showErrorMessage="1" prompt="W komórce po prawej stronie znajduje się porada." sqref="A4" xr:uid="{F3744A54-83FC-47C1-9C15-A50282A47AD8}"/>
    <dataValidation allowBlank="1" showInputMessage="1" showErrorMessage="1" prompt="Wprowadź szczegóły w tabeli Parametry, zaczynając od komórki po prawej stronie. Następna instrukcja znajduje się w komórce A12." sqref="A5" xr:uid="{1DFF8811-9B69-4644-B785-C216CE5DAA82}"/>
    <dataValidation allowBlank="1" showInputMessage="1" showErrorMessage="1" prompt="Wprowadź współczynniki mieszane w komórkach po prawej stronie, komórki od C12 do H12. Następna instrukcja znajduje się w komórce A14." sqref="A12" xr:uid="{E6293BD8-FCA4-4626-9AA5-C91B25A408B8}"/>
    <dataValidation allowBlank="1" showInputMessage="1" showErrorMessage="1" prompt="Ta komórka zawiera wykres kolumnowy przedstawiający porównanie kosztu planowanego i rzeczywistego." sqref="A13" xr:uid="{1BCF02F6-B2B5-45D8-A29B-60CC81801125}"/>
    <dataValidation allowBlank="1" showInputMessage="1" showErrorMessage="1" prompt="W komórce po prawej stronie znajduje się wykres kolumnowy przedstawiający porównanie kosztu planowanego i rzeczywistego, a w komórce F14 – wykres kolumnowy przedstawiający porównanie godzin planowanych i godzin rzeczywistych." sqref="A14" xr:uid="{F38CF4BC-4477-466E-BE3D-3102DF1EE3E4}"/>
  </dataValidations>
  <printOptions horizontalCentered="1"/>
  <pageMargins left="0.4" right="0.4" top="0.4" bottom="0.4" header="0.3" footer="0.3"/>
  <pageSetup paperSize="9" orientation="landscape" horizontalDpi="4294967293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W10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25.5703125" style="1" customWidth="1"/>
    <col min="3" max="3" width="29" style="1" customWidth="1"/>
    <col min="4" max="11" width="15.5703125" style="1" customWidth="1"/>
    <col min="12" max="12" width="13.28515625" style="1" hidden="1" customWidth="1"/>
    <col min="13" max="13" width="12.42578125" style="1" hidden="1" customWidth="1"/>
    <col min="14" max="14" width="14.140625" style="1" hidden="1" customWidth="1"/>
    <col min="15" max="15" width="17.28515625" style="1" hidden="1" customWidth="1"/>
    <col min="16" max="16" width="14.7109375" style="1" hidden="1" customWidth="1"/>
    <col min="17" max="17" width="19.42578125" style="1" hidden="1" customWidth="1"/>
    <col min="18" max="18" width="16.28515625" style="1" hidden="1" customWidth="1"/>
    <col min="19" max="19" width="13.85546875" style="1" hidden="1" customWidth="1"/>
    <col min="20" max="20" width="15.7109375" style="1" hidden="1" customWidth="1"/>
    <col min="21" max="21" width="19.85546875" style="1" hidden="1" customWidth="1"/>
    <col min="22" max="22" width="17.5703125" style="1" hidden="1" customWidth="1"/>
    <col min="23" max="23" width="21.7109375" style="1" hidden="1" customWidth="1"/>
    <col min="24" max="24" width="2.7109375" style="1" customWidth="1"/>
    <col min="25" max="16384" width="9.140625" style="1"/>
  </cols>
  <sheetData>
    <row r="1" spans="1:23" ht="35.450000000000003" customHeight="1" x14ac:dyDescent="0.35">
      <c r="B1" s="2" t="str">
        <f>'PARAMETRY PROJEKTU'!B1</f>
        <v>Nazwa firmy</v>
      </c>
      <c r="C1" s="2"/>
      <c r="D1" s="2"/>
      <c r="E1" s="2"/>
      <c r="F1" s="2"/>
      <c r="G1" s="2"/>
      <c r="H1" s="2"/>
      <c r="I1" s="2"/>
      <c r="J1" s="2"/>
      <c r="K1" s="2"/>
    </row>
    <row r="2" spans="1:23" ht="22.5" customHeight="1" x14ac:dyDescent="0.25">
      <c r="B2" s="3" t="s">
        <v>8</v>
      </c>
      <c r="C2" s="3"/>
      <c r="D2" s="3"/>
      <c r="E2" s="3"/>
      <c r="F2" s="3"/>
      <c r="G2" s="3"/>
      <c r="H2" s="3"/>
      <c r="I2" s="3"/>
      <c r="J2" s="3"/>
      <c r="K2" s="3"/>
    </row>
    <row r="3" spans="1:23" s="13" customFormat="1" ht="29.25" customHeight="1" x14ac:dyDescent="0.2">
      <c r="A3" s="16"/>
      <c r="B3" s="14" t="str">
        <f>'PARAMETRY PROJEKTU'!B3</f>
        <v>Nazwa firmy Poufne</v>
      </c>
      <c r="C3" s="14"/>
      <c r="D3" s="14"/>
      <c r="E3" s="14"/>
      <c r="F3" s="14"/>
      <c r="G3" s="14"/>
      <c r="H3" s="14"/>
      <c r="I3" s="14"/>
      <c r="J3" s="14"/>
      <c r="K3" s="14"/>
    </row>
    <row r="4" spans="1:23" ht="25.5" customHeight="1" x14ac:dyDescent="0.2">
      <c r="A4" s="20" t="s">
        <v>30</v>
      </c>
      <c r="B4" s="24" t="s">
        <v>31</v>
      </c>
      <c r="C4" s="24" t="s">
        <v>10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42</v>
      </c>
      <c r="I4" s="24" t="s">
        <v>43</v>
      </c>
      <c r="J4" s="24" t="s">
        <v>44</v>
      </c>
      <c r="K4" s="24" t="s">
        <v>45</v>
      </c>
      <c r="L4" s="21" t="s">
        <v>22</v>
      </c>
      <c r="M4" s="21" t="s">
        <v>23</v>
      </c>
      <c r="N4" s="21" t="s">
        <v>24</v>
      </c>
      <c r="O4" s="21" t="s">
        <v>25</v>
      </c>
      <c r="P4" s="21" t="s">
        <v>27</v>
      </c>
      <c r="Q4" s="21" t="s">
        <v>28</v>
      </c>
      <c r="R4" s="22" t="s">
        <v>46</v>
      </c>
      <c r="S4" s="22" t="s">
        <v>47</v>
      </c>
      <c r="T4" s="22" t="s">
        <v>48</v>
      </c>
      <c r="U4" s="22" t="s">
        <v>49</v>
      </c>
      <c r="V4" s="22" t="s">
        <v>50</v>
      </c>
      <c r="W4" s="22" t="s">
        <v>51</v>
      </c>
    </row>
    <row r="5" spans="1:23" x14ac:dyDescent="0.2">
      <c r="B5" t="s">
        <v>32</v>
      </c>
      <c r="C5" t="s">
        <v>11</v>
      </c>
      <c r="D5" s="23">
        <f ca="1">DATE(YEAR(TODAY()),6,9)</f>
        <v>44721</v>
      </c>
      <c r="E5" s="23">
        <f ca="1" xml:space="preserve"> DATE(YEAR(TODAY()),8,7)</f>
        <v>44780</v>
      </c>
      <c r="F5" s="23">
        <f ca="1">DATE(YEAR(TODAY()),6,29)</f>
        <v>44741</v>
      </c>
      <c r="G5" s="23">
        <f ca="1">DATE(YEAR(TODAY()),9,3)</f>
        <v>44807</v>
      </c>
      <c r="H5">
        <v>200</v>
      </c>
      <c r="I5">
        <v>220</v>
      </c>
      <c r="J5">
        <f ca="1">DAYS360(ProjectDetails[[#This Row],[SZACOWANE ROZPOCZĘCIE]],ProjectDetails[[#This Row],[SZACOWANE ZAKOŃCZENIE]],FALSE)</f>
        <v>58</v>
      </c>
      <c r="K5">
        <f ca="1">DAYS360(ProjectDetails[[#This Row],[RZECZYWISTE ROZPOCZĘCIE]],ProjectDetails[[#This Row],[RZECZYWISTE ZAKOŃCZENIE]],FALSE)</f>
        <v>64</v>
      </c>
      <c r="L5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SZACOWANA]]</f>
        <v>7200</v>
      </c>
      <c r="M5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SZACOWANA]]</f>
        <v>2400</v>
      </c>
      <c r="N5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SZACOWANA]]</f>
        <v>18000</v>
      </c>
      <c r="O5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SZACOWANA]]</f>
        <v>0</v>
      </c>
      <c r="P5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SZACOWANA]]</f>
        <v>0</v>
      </c>
      <c r="Q5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SZACOWANA]]</f>
        <v>1200</v>
      </c>
      <c r="R5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RZECZYWISTA]]</f>
        <v>7920</v>
      </c>
      <c r="S5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RZECZYWISTA]]</f>
        <v>2640</v>
      </c>
      <c r="T5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RZECZYWISTA]]</f>
        <v>19800</v>
      </c>
      <c r="U5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RZECZYWISTA]]</f>
        <v>0</v>
      </c>
      <c r="V5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RZECZYWISTA]]</f>
        <v>0</v>
      </c>
      <c r="W5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RZECZYWISTA]]</f>
        <v>1320</v>
      </c>
    </row>
    <row r="6" spans="1:23" x14ac:dyDescent="0.2">
      <c r="B6" t="s">
        <v>33</v>
      </c>
      <c r="C6" t="s">
        <v>12</v>
      </c>
      <c r="D6" s="23">
        <f ca="1">DATE(YEAR(TODAY())+1,6,25)</f>
        <v>45102</v>
      </c>
      <c r="E6" s="23">
        <f ca="1">DATE(YEAR(TODAY())+1,7,27)</f>
        <v>45134</v>
      </c>
      <c r="F6" s="23">
        <f ca="1">DATE(YEAR(TODAY()),7,15)</f>
        <v>44757</v>
      </c>
      <c r="G6" s="23">
        <f ca="1">DATE(YEAR(TODAY())+1,8,25)</f>
        <v>45163</v>
      </c>
      <c r="H6">
        <v>400</v>
      </c>
      <c r="I6">
        <v>390</v>
      </c>
      <c r="J6">
        <f ca="1">DAYS360(ProjectDetails[[#This Row],[SZACOWANE ROZPOCZĘCIE]],ProjectDetails[[#This Row],[SZACOWANE ZAKOŃCZENIE]],FALSE)</f>
        <v>32</v>
      </c>
      <c r="K6">
        <f ca="1">DAYS360(ProjectDetails[[#This Row],[RZECZYWISTE ROZPOCZĘCIE]],ProjectDetails[[#This Row],[RZECZYWISTE ZAKOŃCZENIE]],FALSE)</f>
        <v>400</v>
      </c>
      <c r="L6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SZACOWANA]]</f>
        <v>14400</v>
      </c>
      <c r="M6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SZACOWANA]]</f>
        <v>24000</v>
      </c>
      <c r="N6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SZACOWANA]]</f>
        <v>6000</v>
      </c>
      <c r="O6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SZACOWANA]]</f>
        <v>4000</v>
      </c>
      <c r="P6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SZACOWANA]]</f>
        <v>0</v>
      </c>
      <c r="Q6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SZACOWANA]]</f>
        <v>2400</v>
      </c>
      <c r="R6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RZECZYWISTA]]</f>
        <v>14040</v>
      </c>
      <c r="S6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RZECZYWISTA]]</f>
        <v>23400</v>
      </c>
      <c r="T6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RZECZYWISTA]]</f>
        <v>5850</v>
      </c>
      <c r="U6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RZECZYWISTA]]</f>
        <v>3900</v>
      </c>
      <c r="V6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RZECZYWISTA]]</f>
        <v>0</v>
      </c>
      <c r="W6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RZECZYWISTA]]</f>
        <v>2340</v>
      </c>
    </row>
    <row r="7" spans="1:23" x14ac:dyDescent="0.2">
      <c r="B7" t="s">
        <v>34</v>
      </c>
      <c r="C7" t="s">
        <v>13</v>
      </c>
      <c r="D7" s="23">
        <f ca="1">DATE(YEAR(TODAY())+2,7,12)</f>
        <v>45485</v>
      </c>
      <c r="E7" s="23">
        <f ca="1">DATE(YEAR(TODAY())+2,9,19)</f>
        <v>45554</v>
      </c>
      <c r="F7" s="23">
        <v>45876</v>
      </c>
      <c r="G7" s="23">
        <v>45940</v>
      </c>
      <c r="H7">
        <v>500</v>
      </c>
      <c r="I7">
        <v>500</v>
      </c>
      <c r="J7">
        <f ca="1">DAYS360(ProjectDetails[[#This Row],[SZACOWANE ROZPOCZĘCIE]],ProjectDetails[[#This Row],[SZACOWANE ZAKOŃCZENIE]],FALSE)</f>
        <v>67</v>
      </c>
      <c r="K7">
        <f>DAYS360(ProjectDetails[[#This Row],[RZECZYWISTE ROZPOCZĘCIE]],ProjectDetails[[#This Row],[RZECZYWISTE ZAKOŃCZENIE]],FALSE)</f>
        <v>63</v>
      </c>
      <c r="L7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SZACOWANA]]</f>
        <v>18000</v>
      </c>
      <c r="M7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SZACOWANA]]</f>
        <v>12000</v>
      </c>
      <c r="N7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SZACOWANA]]</f>
        <v>0</v>
      </c>
      <c r="O7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SZACOWANA]]</f>
        <v>25000</v>
      </c>
      <c r="P7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SZACOWANA]]</f>
        <v>0</v>
      </c>
      <c r="Q7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SZACOWANA]]</f>
        <v>3000</v>
      </c>
      <c r="R7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RZECZYWISTA]]</f>
        <v>18000</v>
      </c>
      <c r="S7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RZECZYWISTA]]</f>
        <v>12000</v>
      </c>
      <c r="T7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RZECZYWISTA]]</f>
        <v>0</v>
      </c>
      <c r="U7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RZECZYWISTA]]</f>
        <v>25000</v>
      </c>
      <c r="V7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RZECZYWISTA]]</f>
        <v>0</v>
      </c>
      <c r="W7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RZECZYWISTA]]</f>
        <v>3000</v>
      </c>
    </row>
    <row r="8" spans="1:23" x14ac:dyDescent="0.2">
      <c r="B8" t="s">
        <v>35</v>
      </c>
      <c r="C8" t="s">
        <v>14</v>
      </c>
      <c r="D8" s="23">
        <f ca="1">DATE(YEAR(TODAY())+3,7,30)</f>
        <v>45868</v>
      </c>
      <c r="E8" s="23">
        <f ca="1">DATE(YEAR(TODAY())+3,9,28)</f>
        <v>45928</v>
      </c>
      <c r="F8" s="23">
        <f ca="1">DATE(YEAR(TODAY())+3,9,14)</f>
        <v>45914</v>
      </c>
      <c r="G8" s="23">
        <f ca="1">DATE(YEAR(TODAY())+3,11,13)</f>
        <v>45974</v>
      </c>
      <c r="H8">
        <v>150</v>
      </c>
      <c r="I8">
        <v>145</v>
      </c>
      <c r="J8">
        <f ca="1">DAYS360(ProjectDetails[[#This Row],[SZACOWANE ROZPOCZĘCIE]],ProjectDetails[[#This Row],[SZACOWANE ZAKOŃCZENIE]],FALSE)</f>
        <v>58</v>
      </c>
      <c r="K8">
        <f ca="1">DAYS360(ProjectDetails[[#This Row],[RZECZYWISTE ROZPOCZĘCIE]],ProjectDetails[[#This Row],[RZECZYWISTE ZAKOŃCZENIE]],FALSE)</f>
        <v>59</v>
      </c>
      <c r="L8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SZACOWANA]]</f>
        <v>5400</v>
      </c>
      <c r="M8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SZACOWANA]]</f>
        <v>10800</v>
      </c>
      <c r="N8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SZACOWANA]]</f>
        <v>0</v>
      </c>
      <c r="O8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SZACOWANA]]</f>
        <v>0</v>
      </c>
      <c r="P8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SZACOWANA]]</f>
        <v>1200</v>
      </c>
      <c r="Q8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SZACOWANA]]</f>
        <v>900</v>
      </c>
      <c r="R8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RZECZYWISTA]]</f>
        <v>5220</v>
      </c>
      <c r="S8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RZECZYWISTA]]</f>
        <v>10440</v>
      </c>
      <c r="T8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RZECZYWISTA]]</f>
        <v>0</v>
      </c>
      <c r="U8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RZECZYWISTA]]</f>
        <v>0</v>
      </c>
      <c r="V8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RZECZYWISTA]]</f>
        <v>1160</v>
      </c>
      <c r="W8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RZECZYWISTA]]</f>
        <v>870</v>
      </c>
    </row>
    <row r="9" spans="1:23" x14ac:dyDescent="0.2">
      <c r="B9" t="s">
        <v>36</v>
      </c>
      <c r="C9" t="s">
        <v>15</v>
      </c>
      <c r="D9" s="23">
        <f ca="1">DATE(YEAR(TODAY())+4,8,11)</f>
        <v>46245</v>
      </c>
      <c r="E9" s="23">
        <f ca="1">DATE(YEAR(TODAY())+4,8,21)</f>
        <v>46255</v>
      </c>
      <c r="F9" s="23">
        <f ca="1">DATE(YEAR(TODAY())+4,9,14)</f>
        <v>46279</v>
      </c>
      <c r="G9" s="23">
        <f ca="1">DATE(YEAR(TODAY())+4,9,25)</f>
        <v>46290</v>
      </c>
      <c r="H9">
        <v>250</v>
      </c>
      <c r="I9">
        <v>255</v>
      </c>
      <c r="J9">
        <f ca="1">DAYS360(ProjectDetails[[#This Row],[SZACOWANE ROZPOCZĘCIE]],ProjectDetails[[#This Row],[SZACOWANE ZAKOŃCZENIE]],FALSE)</f>
        <v>10</v>
      </c>
      <c r="K9">
        <f ca="1">DAYS360(ProjectDetails[[#This Row],[RZECZYWISTE ROZPOCZĘCIE]],ProjectDetails[[#This Row],[RZECZYWISTE ZAKOŃCZENIE]],FALSE)</f>
        <v>11</v>
      </c>
      <c r="L9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SZACOWANA]]</f>
        <v>9000</v>
      </c>
      <c r="M9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SZACOWANA]]</f>
        <v>3000</v>
      </c>
      <c r="N9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SZACOWANA]]</f>
        <v>0</v>
      </c>
      <c r="O9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SZACOWANA]]</f>
        <v>0</v>
      </c>
      <c r="P9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SZACOWANA]]</f>
        <v>12000</v>
      </c>
      <c r="Q9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SZACOWANA]]</f>
        <v>1500</v>
      </c>
      <c r="R9" s="27">
        <f>INDEX(Parametry[],MATCH(ProjectDetails[[#This Row],[TYP PROJEKTU]],Parametry[TYP PROJEKTU],0),MATCH(ProjectDetails[[#Headers],[KIEROWNIK DS. KLIENTA]],Parametry[#Headers],0))*INDEX('PARAMETRY PROJEKTU'!$B$12:$H$12,1,MATCH(ProjectDetails[[#Headers],[KIEROWNIK DS. KLIENTA]],Parametry[#Headers],0))*ProjectDetails[[#This Row],[PRACA RZECZYWISTA]]</f>
        <v>9180</v>
      </c>
      <c r="S9" s="27">
        <f>INDEX(Parametry[],MATCH(ProjectDetails[[#This Row],[TYP PROJEKTU]],Parametry[TYP PROJEKTU],0),MATCH(ProjectDetails[[#Headers],[KIEROWNIK PROJEKTU]],Parametry[#Headers],0))*INDEX('PARAMETRY PROJEKTU'!$B$12:$H$12,1,MATCH(ProjectDetails[[#Headers],[KIEROWNIK PROJEKTU]],Parametry[#Headers],0))*ProjectDetails[[#This Row],[PRACA RZECZYWISTA]]</f>
        <v>3060</v>
      </c>
      <c r="T9" s="27">
        <f>INDEX(Parametry[],MATCH(ProjectDetails[[#This Row],[TYP PROJEKTU]],Parametry[TYP PROJEKTU],0),MATCH(ProjectDetails[[#Headers],[KIEROWNIK DS. STRATEGII]],Parametry[#Headers],0))*INDEX('PARAMETRY PROJEKTU'!$B$12:$H$12,1,MATCH(ProjectDetails[[#Headers],[KIEROWNIK DS. STRATEGII]],Parametry[#Headers],0))*ProjectDetails[[#This Row],[PRACA RZECZYWISTA]]</f>
        <v>0</v>
      </c>
      <c r="U9" s="27">
        <f>INDEX(Parametry[],MATCH(ProjectDetails[[#This Row],[TYP PROJEKTU]],Parametry[TYP PROJEKTU],0),MATCH(ProjectDetails[[#Headers],[SPECJALISTA DS. PROJEKTOWANIA]],Parametry[#Headers],0))*INDEX('PARAMETRY PROJEKTU'!$B$12:$H$12,1,MATCH(ProjectDetails[[#Headers],[SPECJALISTA DS. PROJEKTOWANIA]],Parametry[#Headers],0))*ProjectDetails[[#This Row],[PRACA RZECZYWISTA]]</f>
        <v>0</v>
      </c>
      <c r="V9" s="27">
        <f>INDEX(Parametry[],MATCH(ProjectDetails[[#This Row],[TYP PROJEKTU]],Parametry[TYP PROJEKTU],0),MATCH(ProjectDetails[[#Headers],[PERSONEL WYDARZENIA]],Parametry[#Headers],0))*INDEX('PARAMETRY PROJEKTU'!$B$12:$H$12,1,MATCH(ProjectDetails[[#Headers],[PERSONEL WYDARZENIA]],Parametry[#Headers],0))*ProjectDetails[[#This Row],[PRACA RZECZYWISTA]]</f>
        <v>12240</v>
      </c>
      <c r="W9" s="27">
        <f>INDEX(Parametry[],MATCH(ProjectDetails[[#This Row],[TYP PROJEKTU]],Parametry[TYP PROJEKTU],0),MATCH(ProjectDetails[[#Headers],[PERSONEL ADMINISTRACYJNY]],Parametry[#Headers],0))*INDEX('PARAMETRY PROJEKTU'!$B$12:$H$12,1,MATCH(ProjectDetails[[#Headers],[PERSONEL ADMINISTRACYJNY]],Parametry[#Headers],0))*ProjectDetails[[#This Row],[PRACA RZECZYWISTA]]</f>
        <v>1530</v>
      </c>
    </row>
    <row r="10" spans="1:23" x14ac:dyDescent="0.2">
      <c r="B10" s="1" t="s">
        <v>37</v>
      </c>
      <c r="H10" s="1">
        <f>SUBTOTAL(109,ProjectDetails[PRACA SZACOWANA])</f>
        <v>1500</v>
      </c>
      <c r="I10" s="1">
        <f>SUBTOTAL(109,ProjectDetails[PRACA RZECZYWISTA])</f>
        <v>1510</v>
      </c>
      <c r="J10" s="1">
        <f ca="1">SUBTOTAL(109,ProjectDetails[SZACOWANY CZAS TRWANIA])</f>
        <v>225</v>
      </c>
      <c r="K10" s="1">
        <f ca="1">SUBTOTAL(109,ProjectDetails[RZECZYWISTY CZAS TRWANIA])</f>
        <v>597</v>
      </c>
    </row>
  </sheetData>
  <dataValidations count="4">
    <dataValidation type="list" allowBlank="1" showInputMessage="1" showErrorMessage="1" sqref="C5:C9" xr:uid="{00000000-0002-0000-0100-000000000000}">
      <formula1>ProjectType</formula1>
    </dataValidation>
    <dataValidation allowBlank="1" showInputMessage="1" showErrorMessage="1" prompt="Utwórz szczegóły projektu w tym arkuszu. Nazwa firmy jest automatycznie aktualizowana w komórce po prawej stronie. Pomocne instrukcje znajdują się w komórkach w tej kolumnie. Strzałka w dół, aby rozpocząć." sqref="A1" xr:uid="{BBC3950F-ED3F-4B1A-9E8F-0BED078DBBC7}"/>
    <dataValidation allowBlank="1" showInputMessage="1" showErrorMessage="1" prompt="W komórce po prawej stronie znajduje się tytuł tego arkusza." sqref="A2" xr:uid="{13FFF2FC-8675-47F6-8CD2-EE8FB7DC4995}"/>
    <dataValidation allowBlank="1" showInputMessage="1" showErrorMessage="1" prompt="W komórce po prawej stronie znajduje się komunikat dotyczący poufności informacji." sqref="A3" xr:uid="{3364E6E2-FB7F-4D09-9177-CC52A4C377A7}"/>
  </dataValidations>
  <printOptions horizontalCentered="1"/>
  <pageMargins left="0.4" right="0.4" top="0.4" bottom="0.4" header="0.3" footer="0.3"/>
  <pageSetup paperSize="9" scale="98" fitToHeight="0" orientation="landscape" horizontalDpi="4294967293" verticalDpi="1200" r:id="rId1"/>
  <headerFooter differentFirst="1">
    <oddFooter>Page &amp;P of &amp;N</oddFooter>
  </headerFooter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27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19.28515625" style="1" bestFit="1" customWidth="1"/>
    <col min="3" max="3" width="15.85546875" style="1" customWidth="1"/>
    <col min="4" max="4" width="12.7109375" style="1" customWidth="1"/>
    <col min="5" max="5" width="15" style="1" bestFit="1" customWidth="1"/>
    <col min="6" max="6" width="16.85546875" style="1" bestFit="1" customWidth="1"/>
    <col min="7" max="7" width="13.5703125" style="1" bestFit="1" customWidth="1"/>
    <col min="8" max="8" width="18.28515625" style="1" bestFit="1" customWidth="1"/>
    <col min="9" max="9" width="15" style="1" bestFit="1" customWidth="1"/>
    <col min="10" max="10" width="13.42578125" style="1" bestFit="1" customWidth="1"/>
    <col min="11" max="11" width="15" style="1" bestFit="1" customWidth="1"/>
    <col min="12" max="12" width="16.85546875" style="1" bestFit="1" customWidth="1"/>
    <col min="13" max="13" width="13.5703125" style="1" bestFit="1" customWidth="1"/>
    <col min="14" max="14" width="18.28515625" style="1" bestFit="1" customWidth="1"/>
    <col min="15" max="15" width="2.7109375" style="1" customWidth="1"/>
    <col min="16" max="16384" width="9.140625" style="1"/>
  </cols>
  <sheetData>
    <row r="1" spans="1:14" ht="35.450000000000003" customHeight="1" x14ac:dyDescent="0.35">
      <c r="B1" s="2" t="str">
        <f>'PARAMETRY PROJEKTU'!B1</f>
        <v>Nazwa firmy</v>
      </c>
      <c r="C1" s="2"/>
      <c r="D1" s="2"/>
      <c r="E1" s="2"/>
      <c r="F1" s="2"/>
      <c r="G1" s="2"/>
      <c r="H1" s="2"/>
      <c r="I1" s="2"/>
      <c r="J1" s="2"/>
      <c r="K1" s="2"/>
    </row>
    <row r="2" spans="1:14" ht="22.5" customHeight="1" x14ac:dyDescent="0.25">
      <c r="B2" s="3" t="s">
        <v>8</v>
      </c>
      <c r="C2" s="3"/>
      <c r="D2" s="3"/>
      <c r="E2" s="3"/>
      <c r="F2" s="3"/>
      <c r="G2" s="3"/>
      <c r="H2" s="3"/>
      <c r="I2" s="3"/>
      <c r="J2" s="3"/>
      <c r="K2" s="3"/>
    </row>
    <row r="3" spans="1:14" s="13" customFormat="1" ht="29.25" customHeight="1" x14ac:dyDescent="0.2">
      <c r="A3" s="16"/>
      <c r="B3" s="14" t="str">
        <f>'PARAMETRY PROJEKTU'!B3</f>
        <v>Nazwa firmy Poufne</v>
      </c>
      <c r="C3" s="14"/>
      <c r="D3" s="14"/>
      <c r="E3" s="14"/>
      <c r="F3" s="14"/>
      <c r="G3" s="14"/>
      <c r="H3" s="14"/>
      <c r="I3" s="14"/>
      <c r="J3" s="14"/>
      <c r="K3" s="14"/>
    </row>
    <row r="4" spans="1:14" s="10" customFormat="1" ht="38.25" x14ac:dyDescent="0.2">
      <c r="A4" s="11" t="s">
        <v>52</v>
      </c>
      <c r="B4" s="33" t="s">
        <v>31</v>
      </c>
      <c r="C4" s="33" t="s">
        <v>54</v>
      </c>
      <c r="D4" s="33" t="s">
        <v>55</v>
      </c>
      <c r="E4" s="33" t="s">
        <v>56</v>
      </c>
      <c r="F4" s="33" t="s">
        <v>57</v>
      </c>
      <c r="G4" s="33" t="s">
        <v>58</v>
      </c>
      <c r="H4" s="33" t="s">
        <v>59</v>
      </c>
      <c r="I4" s="33" t="s">
        <v>60</v>
      </c>
      <c r="J4" s="33" t="s">
        <v>61</v>
      </c>
      <c r="K4" s="33" t="s">
        <v>62</v>
      </c>
      <c r="L4" s="33" t="s">
        <v>63</v>
      </c>
      <c r="M4" s="33" t="s">
        <v>64</v>
      </c>
      <c r="N4" s="33" t="s">
        <v>65</v>
      </c>
    </row>
    <row r="5" spans="1:14" x14ac:dyDescent="0.2">
      <c r="B5" s="29" t="s">
        <v>32</v>
      </c>
      <c r="C5" s="30">
        <v>7200</v>
      </c>
      <c r="D5" s="30">
        <v>2400</v>
      </c>
      <c r="E5" s="30">
        <v>18000</v>
      </c>
      <c r="F5" s="30">
        <v>0</v>
      </c>
      <c r="G5" s="30">
        <v>0</v>
      </c>
      <c r="H5" s="30">
        <v>1200</v>
      </c>
      <c r="I5" s="30">
        <v>7920</v>
      </c>
      <c r="J5" s="30">
        <v>2640</v>
      </c>
      <c r="K5" s="30">
        <v>19800</v>
      </c>
      <c r="L5" s="30">
        <v>0</v>
      </c>
      <c r="M5" s="30">
        <v>0</v>
      </c>
      <c r="N5" s="30">
        <v>1320</v>
      </c>
    </row>
    <row r="6" spans="1:14" x14ac:dyDescent="0.2">
      <c r="B6" s="29" t="s">
        <v>33</v>
      </c>
      <c r="C6" s="30">
        <v>14400</v>
      </c>
      <c r="D6" s="30">
        <v>24000</v>
      </c>
      <c r="E6" s="30">
        <v>6000</v>
      </c>
      <c r="F6" s="30">
        <v>4000</v>
      </c>
      <c r="G6" s="30">
        <v>0</v>
      </c>
      <c r="H6" s="30">
        <v>2400</v>
      </c>
      <c r="I6" s="30">
        <v>14040</v>
      </c>
      <c r="J6" s="30">
        <v>23400</v>
      </c>
      <c r="K6" s="30">
        <v>5850</v>
      </c>
      <c r="L6" s="30">
        <v>3900</v>
      </c>
      <c r="M6" s="30">
        <v>0</v>
      </c>
      <c r="N6" s="30">
        <v>2340</v>
      </c>
    </row>
    <row r="7" spans="1:14" x14ac:dyDescent="0.2">
      <c r="B7" s="29" t="s">
        <v>34</v>
      </c>
      <c r="C7" s="30">
        <v>18000</v>
      </c>
      <c r="D7" s="30">
        <v>12000</v>
      </c>
      <c r="E7" s="30">
        <v>0</v>
      </c>
      <c r="F7" s="30">
        <v>25000</v>
      </c>
      <c r="G7" s="30">
        <v>0</v>
      </c>
      <c r="H7" s="30">
        <v>3000</v>
      </c>
      <c r="I7" s="30">
        <v>18000</v>
      </c>
      <c r="J7" s="30">
        <v>12000</v>
      </c>
      <c r="K7" s="30">
        <v>0</v>
      </c>
      <c r="L7" s="30">
        <v>25000</v>
      </c>
      <c r="M7" s="30">
        <v>0</v>
      </c>
      <c r="N7" s="30">
        <v>3000</v>
      </c>
    </row>
    <row r="8" spans="1:14" x14ac:dyDescent="0.2">
      <c r="B8" s="29" t="s">
        <v>35</v>
      </c>
      <c r="C8" s="30">
        <v>5400</v>
      </c>
      <c r="D8" s="30">
        <v>10800</v>
      </c>
      <c r="E8" s="30">
        <v>0</v>
      </c>
      <c r="F8" s="30">
        <v>0</v>
      </c>
      <c r="G8" s="30">
        <v>1200</v>
      </c>
      <c r="H8" s="30">
        <v>900</v>
      </c>
      <c r="I8" s="30">
        <v>5220</v>
      </c>
      <c r="J8" s="30">
        <v>10440</v>
      </c>
      <c r="K8" s="30">
        <v>0</v>
      </c>
      <c r="L8" s="30">
        <v>0</v>
      </c>
      <c r="M8" s="30">
        <v>1160</v>
      </c>
      <c r="N8" s="30">
        <v>870</v>
      </c>
    </row>
    <row r="9" spans="1:14" x14ac:dyDescent="0.2">
      <c r="B9" s="29" t="s">
        <v>36</v>
      </c>
      <c r="C9" s="30">
        <v>9000</v>
      </c>
      <c r="D9" s="30">
        <v>3000</v>
      </c>
      <c r="E9" s="30">
        <v>0</v>
      </c>
      <c r="F9" s="30">
        <v>0</v>
      </c>
      <c r="G9" s="30">
        <v>12000</v>
      </c>
      <c r="H9" s="30">
        <v>1500</v>
      </c>
      <c r="I9" s="30">
        <v>9180</v>
      </c>
      <c r="J9" s="30">
        <v>3060</v>
      </c>
      <c r="K9" s="30">
        <v>0</v>
      </c>
      <c r="L9" s="30">
        <v>0</v>
      </c>
      <c r="M9" s="30">
        <v>12240</v>
      </c>
      <c r="N9" s="30">
        <v>1530</v>
      </c>
    </row>
    <row r="10" spans="1:14" x14ac:dyDescent="0.2">
      <c r="B10" s="32" t="s">
        <v>53</v>
      </c>
      <c r="C10" s="31">
        <v>54000</v>
      </c>
      <c r="D10" s="31">
        <v>52200</v>
      </c>
      <c r="E10" s="31">
        <v>24000</v>
      </c>
      <c r="F10" s="31">
        <v>29000</v>
      </c>
      <c r="G10" s="31">
        <v>13200</v>
      </c>
      <c r="H10" s="31">
        <v>9000</v>
      </c>
      <c r="I10" s="31">
        <v>54360</v>
      </c>
      <c r="J10" s="31">
        <v>51540</v>
      </c>
      <c r="K10" s="31">
        <v>25650</v>
      </c>
      <c r="L10" s="31">
        <v>28900</v>
      </c>
      <c r="M10" s="31">
        <v>13400</v>
      </c>
      <c r="N10" s="31">
        <v>9060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dataValidations count="3">
    <dataValidation allowBlank="1" showInputMessage="1" showErrorMessage="1" prompt="Pobierz sumy projektów w tym arkuszu. Nazwa firmy jest automatycznie aktualizowana w komórce po prawej stronie. Pomocne instrukcje znajdują się w komórkach w tej kolumnie. Strzałka w dół, aby rozpocząć." sqref="A1" xr:uid="{92CEB5DE-C93A-4EBC-9E74-048CF5237B4D}"/>
    <dataValidation allowBlank="1" showInputMessage="1" showErrorMessage="1" prompt="W komórce po prawej stronie znajduje się tytuł tego arkusza." sqref="A2" xr:uid="{63379B75-80A6-42E2-B12B-D3EFFEA6AA6C}"/>
    <dataValidation allowBlank="1" showInputMessage="1" showErrorMessage="1" prompt="W komórce po prawej stronie znajduje się komunikat dotyczący poufności informacji." sqref="A3" xr:uid="{CC5FE6A5-CC81-424B-A522-E683EDAAF64E}"/>
  </dataValidations>
  <printOptions horizontalCentered="1"/>
  <pageMargins left="0.4" right="0.4" top="0.4" bottom="0.4" header="0.3" footer="0.3"/>
  <pageSetup paperSize="9" scale="97" fitToHeight="0" orientation="landscape" horizontalDpi="4294967293" r:id="rId2"/>
  <headerFooter differentFirst="1">
    <oddFooter>Page &amp;P of &amp;N</oddFooter>
  </headerFooter>
  <drawing r:id="rId3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2034574A-62F6-41F4-80F1-6865C6F00F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AAB7BE7-CEB1-452C-AEA5-C55987F1145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A7FFD13-A872-42F7-8425-D6148E8A2C6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TM04099170</ap:Template>
  <ap:DocSecurity>0</ap:DocSecurity>
  <ap:ScaleCrop>false</ap:ScaleCrop>
  <ap:HeadingPairs>
    <vt:vector baseType="variant" size="4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ap:HeadingPairs>
  <ap:TitlesOfParts>
    <vt:vector baseType="lpstr" size="7">
      <vt:lpstr>START</vt:lpstr>
      <vt:lpstr>PARAMETRY PROJEKTU</vt:lpstr>
      <vt:lpstr>SZCZEGÓŁY PROJEKTU</vt:lpstr>
      <vt:lpstr>SUMY PROJEKTU</vt:lpstr>
      <vt:lpstr>ProjectType</vt:lpstr>
      <vt:lpstr>'SUMY PROJEKTU'!Tytuły_wydruku</vt:lpstr>
      <vt:lpstr>'SZCZEGÓŁY PROJEKTU'!Tytuły_wydruku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2022-02-14T06:43:40Z</dcterms:created>
  <dcterms:modified xsi:type="dcterms:W3CDTF">2022-04-15T13:01:28Z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