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1.xml" ContentType="application/vnd.ms-excel.slicerCache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ables/table22.xml" ContentType="application/vnd.openxmlformats-officedocument.spreadsheetml.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13.xml" ContentType="application/vnd.openxmlformats-officedocument.spreadsheetml.table+xml"/>
  <Override PartName="/xl/ctrlProps/ctrlProp2.xml" ContentType="application/vnd.ms-excel.controlproperties+xml"/>
  <Override PartName="/xl/ctrlProps/ctrlProp12.xml" ContentType="application/vnd.ms-excel.controlproperties+xml"/>
  <Override PartName="/customXml/item22.xml" ContentType="application/xml"/>
  <Override PartName="/customXml/itemProps22.xml" ContentType="application/vnd.openxmlformats-officedocument.customXmlProperties+xml"/>
  <Override PartName="/xl/worksheets/sheet13.xml" ContentType="application/vnd.openxmlformats-officedocument.spreadsheetml.worksheet+xml"/>
  <Override PartName="/xl/worksheets/sheet64.xml" ContentType="application/vnd.openxmlformats-officedocument.spreadsheetml.worksheet+xml"/>
  <Override PartName="/xl/pivotTables/pivotTable2.xml" ContentType="application/vnd.openxmlformats-officedocument.spreadsheetml.pivotTable+xml"/>
  <Override PartName="/xl/theme/theme11.xml" ContentType="application/vnd.openxmlformats-officedocument.theme+xml"/>
  <Override PartName="/xl/worksheets/sheet55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timelineCaches/timelineCache1.xml" ContentType="application/vnd.ms-excel.timelineCache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xl/pivotTables/pivotTable12.xml" ContentType="application/vnd.openxmlformats-officedocument.spreadsheetml.pivotTable+xml"/>
  <Override PartName="/xl/timelines/timeline1.xml" ContentType="application/vnd.ms-excel.timeline+xml"/>
  <Override PartName="/xl/slicers/slicer1.xml" ContentType="application/vnd.ms-excel.slicer+xml"/>
  <Override PartName="/xl/slicerCaches/slicerCache22.xml" ContentType="application/vnd.ms-excel.slicerCach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3"/>
  <workbookPr filterPrivacy="1" codeName="ThisWorkbook" hidePivotFieldList="1" refreshAllConnections="1"/>
  <xr:revisionPtr revIDLastSave="0" documentId="13_ncr:1_{15CB7B24-5E74-472A-817C-608F7EC1DDCE}" xr6:coauthVersionLast="47" xr6:coauthVersionMax="47" xr10:uidLastSave="{00000000-0000-0000-0000-000000000000}"/>
  <bookViews>
    <workbookView xWindow="-120" yWindow="-120" windowWidth="26190" windowHeight="15240" tabRatio="580" activeTab="1" xr2:uid="{00000000-000D-0000-FFFF-FFFF00000000}"/>
  </bookViews>
  <sheets>
    <sheet name="Początek" sheetId="7" r:id="rId1"/>
    <sheet name="Pulpit nawigacyjny" sheetId="1" r:id="rId2"/>
    <sheet name="Wydatki i przychody" sheetId="4" r:id="rId3"/>
    <sheet name="Raport budżetu" sheetId="3" r:id="rId4"/>
    <sheet name="Listy danych" sheetId="2" r:id="rId5"/>
    <sheet name="Tabela przestawna kategorii" sheetId="6" state="hidden" r:id="rId6"/>
  </sheets>
  <definedNames>
    <definedName name="Całkowite_roczne_przychody">IFERROR(SUM(IF(YEAR(Przychód[DATA])=Numer_roku,Przychód[KWOTA])),0)</definedName>
    <definedName name="Całkowite_roczne_wydatki">IFERROR(SUM(IF(YEAR(Wydatki[DATA])=Numer_roku,Wydatki[KWOTA])),0)</definedName>
    <definedName name="Data_początku">DATE(Numer_roku,MONTH(1&amp;LEFT('Pulpit nawigacyjny'!A$8,3)),1)</definedName>
    <definedName name="Data_początku_miesiąca">DATE(Numer_roku,Numer_miesiąca,1)</definedName>
    <definedName name="Data_w_środku">DATE(Numer_roku,MONTH(1&amp;LEFT('Pulpit nawigacyjny'!A$8,3)),15)</definedName>
    <definedName name="Data_w_środku_miesiąca">DATE(Numer_roku,Numer_miesiąca,14)</definedName>
    <definedName name="Data_zakończenia">DATE(Numer_roku,MONTH(1&amp;LEFT('Pulpit nawigacyjny'!A$8,3))+1,1)-1</definedName>
    <definedName name="Data_zakończenia_miesiąca">DATE(Numer_roku,Numer_miesiąca,Dni_w_miesiącu)</definedName>
    <definedName name="Dni_w_miesiącu">DAY(DATE('Pulpit nawigacyjny'!$I$2,'Pulpit nawigacyjny'!$C$2+1,1)-1)</definedName>
    <definedName name="Fragmentator_KATEGORIA">#N/A</definedName>
    <definedName name="Fragmentator_OPIS">#N/A</definedName>
    <definedName name="Kategoria">Informacje_o_kategoriach[#Headers]</definedName>
    <definedName name="Lewa_kolumna">MATCH(Wydatki[[#This Row],[KATEGORIA]],Kategoria,0)</definedName>
    <definedName name="Miesięczne_sumy_przychodów">SUMIFS(Przychód[KWOTA],Przychód[DATA],"&lt;="&amp;Data_zakończenia_miesiąca,Przychód[DATA],"&gt;="&amp;Data_początku_miesiąca)</definedName>
    <definedName name="Miesięczne_sumy_wydatków">SUMIFS(Wydatki[KWOTA],Wydatki[DATA],"&lt;="&amp;Data_zakończenia_miesiąca,Wydatki[DATA],"&gt;="&amp;Data_początku_miesiąca)</definedName>
    <definedName name="Miesięczne_wybory">'Pulpit nawigacyjny'!$B$2</definedName>
    <definedName name="NatywnaOśCzasu_DATA">#N/A</definedName>
    <definedName name="Numer_miesiąca">'Pulpit nawigacyjny'!$C$2</definedName>
    <definedName name="Numer_roku">'Pulpit nawigacyjny'!$I$2</definedName>
    <definedName name="Półmiesięczny_budżet_domowy_tytuł">'Pulpit nawigacyjny'!$B$1</definedName>
    <definedName name="_xlnm.Print_Titles" localSheetId="4">'Listy danych'!$3:$3</definedName>
    <definedName name="_xlnm.Print_Titles" localSheetId="2">'Wydatki i przychody'!$2:$3</definedName>
    <definedName name="Wyszukaj_listę">CHOOSE(MATCH(Wydatki[[#This Row],[KATEGORIA]],Informacje_o_kategoriach[#Headers],0), OFFSET(Informacje_o_kategoriach[[#All],[Gospodarstwo domowe]],1,0,COUNTA(Informacje_o_kategoriach[[#All],[Gospodarstwo domowe]])-1,1),OFFSET(Informacje_o_kategoriach[[#All],[Rozrywka]],1,0,COUNTA(Informacje_o_kategoriach[[#All],[Rozrywka]])-1,1),OFFSET(Informacje_o_kategoriach[[#All],[Żywność]],1,0,COUNTA(Informacje_o_kategoriach[[#All],[Żywność]])-1,1),OFFSET(Informacje_o_kategoriach[[#All],[Prezenty/darowizny]],1,0,COUNTA(Informacje_o_kategoriach[[#All],[Prezenty/darowizny]])-1,1),OFFSET(Informacje_o_kategoriach[[#All],[Dzieci]],1,0,COUNTA(Informacje_o_kategoriach[[#All],[Dzieci]])-1,1),OFFSET(Informacje_o_kategoriach[[#All],[Konta inwestycyjne]],1,0,COUNTA(Informacje_o_kategoriach[[#All],[Konta inwestycyjne]])-1,1),OFFSET(Informacje_o_kategoriach[[#All],[Artykuły medyczne]],1,0,COUNTA(Informacje_o_kategoriach[[#All],[Artykuły medyczne]])-1,1),OFFSET(Informacje_o_kategoriach[[#All],[Inne]],1,0,COUNTA(Informacje_o_kategoriach[[#All],[Inne]])-1,1),OFFSET(Informacje_o_kategoriach[[#All],[Osobiste]],1,0,COUNTA(Informacje_o_kategoriach[[#All],[Osobiste]])-1,1),OFFSET(Informacje_o_kategoriach[[#All],[Zwierzęta]],1,0,COUNTA(Informacje_o_kategoriach[[#All],[Zwierzęta]])-1,1),OFFSET(Informacje_o_kategoriach[[#All],[Podatki/usługi prawnicze]],1,0,COUNTA(Informacje_o_kategoriach[[#All],[Podatki/usługi prawnicze]])-1,1),OFFSET(Informacje_o_kategoriach[[#All],[Transport]],1,0,COUNTA(Informacje_o_kategoriach[[#All],[Transport]])-1,1))</definedName>
  </definedNames>
  <calcPr calcId="191029"/>
  <pivotCaches>
    <pivotCache cacheId="5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B9" i="4"/>
  <c r="B10" i="4"/>
  <c r="B11" i="4"/>
  <c r="B12" i="4"/>
  <c r="B13" i="4"/>
  <c r="F6" i="4"/>
  <c r="F7" i="4"/>
  <c r="F8" i="4"/>
  <c r="F9" i="4"/>
  <c r="F10" i="4"/>
  <c r="F11" i="4"/>
  <c r="F12" i="4"/>
  <c r="F13" i="4"/>
  <c r="F14" i="4"/>
  <c r="F15" i="4"/>
  <c r="F17" i="4"/>
  <c r="F18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4" i="4" l="1"/>
  <c r="F5" i="4"/>
  <c r="F16" i="4"/>
  <c r="F19" i="4"/>
  <c r="F22" i="4"/>
  <c r="B4" i="4"/>
  <c r="B5" i="4"/>
  <c r="B6" i="4"/>
  <c r="B7" i="4"/>
  <c r="B8" i="4"/>
  <c r="B2" i="1"/>
  <c r="B1" i="2"/>
  <c r="B1" i="3"/>
  <c r="B1" i="4"/>
  <c r="C12" i="1" l="1"/>
  <c r="K9" i="1"/>
  <c r="J11" i="1"/>
  <c r="F9" i="1"/>
  <c r="D10" i="1"/>
  <c r="D12" i="1"/>
  <c r="F11" i="1"/>
  <c r="I10" i="1"/>
  <c r="N12" i="1"/>
  <c r="D5" i="1"/>
  <c r="G9" i="1"/>
  <c r="J10" i="1"/>
  <c r="D11" i="1"/>
  <c r="E12" i="1"/>
  <c r="E11" i="1"/>
  <c r="J9" i="1"/>
  <c r="H10" i="1"/>
  <c r="I12" i="1"/>
  <c r="L12" i="1"/>
  <c r="L4" i="1"/>
  <c r="H11" i="1"/>
  <c r="I11" i="1"/>
  <c r="N11" i="1"/>
  <c r="D9" i="1"/>
  <c r="N10" i="1"/>
  <c r="H9" i="1"/>
  <c r="I9" i="1"/>
  <c r="N9" i="1"/>
  <c r="L10" i="1"/>
  <c r="G10" i="1"/>
  <c r="K12" i="1"/>
  <c r="M12" i="1"/>
  <c r="F12" i="1"/>
  <c r="L5" i="1"/>
  <c r="L11" i="1"/>
  <c r="M11" i="1"/>
  <c r="C11" i="1"/>
  <c r="D4" i="1"/>
  <c r="E9" i="1"/>
  <c r="M10" i="1"/>
  <c r="C10" i="1"/>
  <c r="C9" i="1"/>
  <c r="L9" i="1"/>
  <c r="M9" i="1"/>
  <c r="K10" i="1"/>
  <c r="E10" i="1"/>
  <c r="F10" i="1"/>
  <c r="H12" i="1"/>
  <c r="G12" i="1"/>
  <c r="J12" i="1"/>
  <c r="K11" i="1"/>
  <c r="G11" i="1"/>
</calcChain>
</file>

<file path=xl/sharedStrings.xml><?xml version="1.0" encoding="utf-8"?>
<sst xmlns="http://schemas.openxmlformats.org/spreadsheetml/2006/main" count="246" uniqueCount="125">
  <si>
    <t>Informacje o szablonie</t>
  </si>
  <si>
    <t>Ten szablon umożliwia utworzenie półmiesięcznego budżetu domowego.</t>
  </si>
  <si>
    <t>Arkusz Pulpit nawigacyjny zawiera wykresy dla sum miesięcznych i rocznych oraz tabelę zawierającą informacje o dwutygodniowych przychodach i wydatkach.</t>
  </si>
  <si>
    <t>Wprowadź kategorie w arkuszu Listy danych oraz wartości w arkuszu Przychody i wydatki.</t>
  </si>
  <si>
    <t>Odśwież tabelę przestawną w arkuszu Raport budżetowy.</t>
  </si>
  <si>
    <t>Uwaga:</t>
  </si>
  <si>
    <t xml:space="preserve">W kolumnie A we wszystkich arkuszach podano dodatkowe instrukcje. Ten tekst celowo został ukryty. Aby usunąć tekst, zaznacz kolumnę A, a następnie naciśnij klawisz DELETE. </t>
  </si>
  <si>
    <t>Aby uzyskać więcej informacji o tabeli, naciśnij w tabeli klawisz SHIFT, a następnie F10, wybierz opcję TABLE, a następnie ALTERNATIVE TEXT. W tabelach przestawnych naciśnij klawisz SHIFT, a następnie F10, wybierz pozycję PIVOTTABLE OPTIONS, a następnie kartę ALT TEXT.</t>
  </si>
  <si>
    <t>W tym arkuszu utwórz pulpit nawigacyjnego dla sum miesięcznych i rocznych oraz dwutygodniowych przychodów i wydatków. W komórkach w tej kolumnie podano przydatne instrukcje na temat korzystania z tego arkusza. W komórce po prawej stronie znajduje się tytuł tego skoroszytu, a w komórce O1 tytuł arkusza.</t>
  </si>
  <si>
    <t>Wybierz suwak w komórce C2, aby zmienić miesiąc w komórce po prawej stronie. Wybierz suwak w komórce J2, aby zmienić rok w komórce I2.</t>
  </si>
  <si>
    <t>W komórce po prawej stronie znajduje się etykieta Sumy miesięczne, a w komórce I3 — etykieta Sumy roczne.</t>
  </si>
  <si>
    <t>W komórce C4 znajduje się wykres słupkowy porównujący sumy miesięcznych przychodów z sumami miesięcznych wydatków, a w komórce J4 — wykres słupkowy porównujący sumy rocznych przychodów z sumami rocznych wydatków. Dalsze instrukcje znajdują się w komórce A8.</t>
  </si>
  <si>
    <t>Tabela pulpitu nawigacyjnego zaczynająca się w komórce po prawej stronie jest automatycznie aktualizowana.</t>
  </si>
  <si>
    <t>Półmiesięczny budżet domowy</t>
  </si>
  <si>
    <t>SUMY MIESIĘCZNE</t>
  </si>
  <si>
    <t>PRZYCHODY</t>
  </si>
  <si>
    <t>WYDATKI</t>
  </si>
  <si>
    <t>Kategoria</t>
  </si>
  <si>
    <t>Przychody 1–15</t>
  </si>
  <si>
    <t>Przychody 16–koniec miesiąca</t>
  </si>
  <si>
    <t>Wydatki 1–15</t>
  </si>
  <si>
    <t>Wydatki 16–koniec miesiąca</t>
  </si>
  <si>
    <t>STYCZEŃ</t>
  </si>
  <si>
    <t>LUTY</t>
  </si>
  <si>
    <t>MARZEC</t>
  </si>
  <si>
    <t>KWIECIEŃ</t>
  </si>
  <si>
    <t>MAJ</t>
  </si>
  <si>
    <t>CZERWIEC</t>
  </si>
  <si>
    <t>SUMY ROCZNE</t>
  </si>
  <si>
    <t>LIPIEC</t>
  </si>
  <si>
    <t>SIERPIEŃ</t>
  </si>
  <si>
    <t>WRZESIEŃ</t>
  </si>
  <si>
    <t>PAŹDZIERNIK</t>
  </si>
  <si>
    <t>LISTOPAD</t>
  </si>
  <si>
    <t>GRUDZIEŃ</t>
  </si>
  <si>
    <t>PULPIT NAWIGACYJNY</t>
  </si>
  <si>
    <t>Wykres przebiegu w czasie</t>
  </si>
  <si>
    <t>Utwórz listę przychodów i wydatków w tym arkuszu. W komórkach w tej kolumnie podano przydatne instrukcje na temat korzystania z tego arkusza. Tytuł skoroszytu znajduje się w komórce po prawej stronie, a tytuł arkusza w komórce H1.</t>
  </si>
  <si>
    <t>Etykieta przychodów znajduje się w komórce po prawej stronie, a etykieta wydatków w komórce F2.</t>
  </si>
  <si>
    <t>Wprowadź szczegóły w tabeli Przychody, rozpoczynając w komórce po prawej stronie, a w tabeli Wydatki, rozpoczynając w komórce F3.</t>
  </si>
  <si>
    <t>DATA</t>
  </si>
  <si>
    <t>OPIS</t>
  </si>
  <si>
    <t>Bonus</t>
  </si>
  <si>
    <t>Wypłata Dominika</t>
  </si>
  <si>
    <t>Wypłata Anny</t>
  </si>
  <si>
    <t>KWOTA</t>
  </si>
  <si>
    <t>KATEGORIA</t>
  </si>
  <si>
    <t>Artykuły medyczne</t>
  </si>
  <si>
    <t>Gospodarstwo domowe</t>
  </si>
  <si>
    <t>Rozrywka</t>
  </si>
  <si>
    <t>Żywność</t>
  </si>
  <si>
    <t>Dzieci</t>
  </si>
  <si>
    <t>Konta inwestycyjne</t>
  </si>
  <si>
    <t>Osobiste</t>
  </si>
  <si>
    <t>Zwierzęta</t>
  </si>
  <si>
    <t>Transport</t>
  </si>
  <si>
    <t>PRZYCHODY I WYDATKI</t>
  </si>
  <si>
    <t>Ubezpieczenie</t>
  </si>
  <si>
    <t>Kredyt hipoteczny</t>
  </si>
  <si>
    <t>Energia elektryczna</t>
  </si>
  <si>
    <t>Woda/ścieki</t>
  </si>
  <si>
    <t>Śmieci</t>
  </si>
  <si>
    <t>Telefon komórkowy</t>
  </si>
  <si>
    <t>Kino</t>
  </si>
  <si>
    <t>Artykuły spożywcze</t>
  </si>
  <si>
    <t>Restauracje</t>
  </si>
  <si>
    <t>Pieniądze na obiad</t>
  </si>
  <si>
    <t>Oszczędności</t>
  </si>
  <si>
    <t>Fundusz inwestycyjny</t>
  </si>
  <si>
    <t>Klub fitness/zajęcia sportowe</t>
  </si>
  <si>
    <t>Pielęgnacja</t>
  </si>
  <si>
    <t>Inne</t>
  </si>
  <si>
    <t xml:space="preserve">Rata za samochód 1 </t>
  </si>
  <si>
    <t xml:space="preserve">Rata za samochód 2 </t>
  </si>
  <si>
    <t>Ubezpieczenie samochodu</t>
  </si>
  <si>
    <t>Paliwo</t>
  </si>
  <si>
    <t>W tym arkuszu utwórz raport budżetu. W komórkach w tej kolumnie podano przydatne instrukcje na temat korzystania z tego arkusza. Tytuł skoroszytu znajduje się w komórce po prawej stronie, a tytuł arkusza w komórce F1.</t>
  </si>
  <si>
    <t>Wybierz pozycję Lata, Kwartały, Miesiące lub Dni i użyj suwaka w komórce po prawej stronie, aby pobrać tabelę przestawną wydatków dla wybranego okresu. Fragmentator kategorii do filtrowania danych w tabeli przestawnej znajduje się w komórce E2, a fragmentator kolumny Opis w komórce F2.</t>
  </si>
  <si>
    <t>W komórce po prawej stronie znajduje się porada.</t>
  </si>
  <si>
    <t>Etykieta Wydatki znajduje się w komórce po prawej stronie.</t>
  </si>
  <si>
    <t>Tabela przestawna przedstawiająca wydatki zaczyna się w komórce po prawej stronie. Etykieta Sumy kategorii znajduje się w komórce D4.</t>
  </si>
  <si>
    <t>Wykres kołowy porównujący sumy poszczególnych kategorii znajduje się w komórce D6.</t>
  </si>
  <si>
    <t>Oś czasu do filtrowania znajduje się w tej komórce.</t>
  </si>
  <si>
    <r>
      <t xml:space="preserve">Naciśnij klawisze </t>
    </r>
    <r>
      <rPr>
        <b/>
        <i/>
        <sz val="11"/>
        <color theme="1" tint="0.34998626667073579"/>
        <rFont val="Franklin Gothic Book"/>
        <family val="2"/>
        <scheme val="minor"/>
      </rPr>
      <t>Shift+F10</t>
    </r>
    <r>
      <rPr>
        <i/>
        <sz val="11"/>
        <color theme="1" tint="0.34998626667073579"/>
        <rFont val="Franklin Gothic Book"/>
        <family val="2"/>
        <scheme val="minor"/>
      </rPr>
      <t xml:space="preserve"> w tabeli przestawnej Wydatki, a następnie wybierz pozycję </t>
    </r>
    <r>
      <rPr>
        <b/>
        <i/>
        <sz val="11"/>
        <color theme="1" tint="0.34998626667073579"/>
        <rFont val="Franklin Gothic Book"/>
        <family val="2"/>
        <scheme val="minor"/>
      </rPr>
      <t>Odśwież</t>
    </r>
    <r>
      <rPr>
        <i/>
        <sz val="11"/>
        <color theme="1" tint="0.34998626667073579"/>
        <rFont val="Franklin Gothic Book"/>
        <family val="2"/>
        <scheme val="minor"/>
      </rPr>
      <t xml:space="preserve">, aby zaktualizować dane w tym arkuszu, lub wybierz pozycję </t>
    </r>
    <r>
      <rPr>
        <b/>
        <i/>
        <sz val="11"/>
        <color theme="1" tint="0.34998626667073579"/>
        <rFont val="Franklin Gothic Book"/>
        <family val="2"/>
        <scheme val="minor"/>
      </rPr>
      <t xml:space="preserve">Odśwież </t>
    </r>
    <r>
      <rPr>
        <i/>
        <sz val="11"/>
        <color theme="1" tint="0.34998626667073579"/>
        <rFont val="Franklin Gothic Book"/>
        <family val="2"/>
        <scheme val="minor"/>
      </rPr>
      <t xml:space="preserve">na </t>
    </r>
    <r>
      <rPr>
        <b/>
        <i/>
        <sz val="11"/>
        <color theme="1" tint="0.34998626667073579"/>
        <rFont val="Franklin Gothic Book"/>
        <family val="2"/>
        <scheme val="minor"/>
      </rPr>
      <t>karcie Analiza</t>
    </r>
    <r>
      <rPr>
        <i/>
        <sz val="11"/>
        <color theme="1" tint="0.34998626667073579"/>
        <rFont val="Franklin Gothic Book"/>
        <family val="2"/>
        <scheme val="minor"/>
      </rPr>
      <t>.</t>
    </r>
  </si>
  <si>
    <t>W tej komórce znajduje się fragmentator do filtrowania danych tabeli przestawnej według kolumny Kategoria.</t>
  </si>
  <si>
    <t>RAPORT BUDŻETU</t>
  </si>
  <si>
    <t>W tej komórce znajduje się fragmentator do filtrowania danych tabeli przestawnej według kolumny Opis.</t>
  </si>
  <si>
    <t>Wprowadź dane kategorii w tym arkuszu, aby wypełnić listy rozwijane w tabeli Wydatki w arkuszu Wydatki i przychody. Zmień nazwy kategorii lub opisy poniżej każdej kategorii, aby zaktualizować listy. W komórkach w tej kolumnie podano przydatne instrukcje na temat korzystania z tego arkusza. Tytuł skoroszytu znajduje się w komórce po prawej stronie, a tytuł arkusza w komórce M1.</t>
  </si>
  <si>
    <t>Wprowadź lub zmodyfikuj nazwy kategorii lub opisy poniżej każdej kategorii w tabeli, zaczynając od komórki po prawej stronie.</t>
  </si>
  <si>
    <r>
      <rPr>
        <b/>
        <i/>
        <sz val="11"/>
        <color theme="1"/>
        <rFont val="Franklin Gothic Book"/>
        <family val="2"/>
        <scheme val="minor"/>
      </rPr>
      <t xml:space="preserve">KONFIGURACJA </t>
    </r>
    <r>
      <rPr>
        <i/>
        <sz val="11"/>
        <color theme="1"/>
        <rFont val="Franklin Gothic Book"/>
        <family val="2"/>
        <scheme val="minor"/>
      </rPr>
      <t xml:space="preserve">        Poniższe dane w kolumnie Kategoria wypełniają listy w tabeli Wydatki w arkuszu Wydatki i przychody. Zmodyfikuj nazwy kategorii lub opisy poniżej każdej kategorii, aby zaktualizować listy.</t>
    </r>
  </si>
  <si>
    <t>Serwisy wideo/filmy</t>
  </si>
  <si>
    <t>Muzyka</t>
  </si>
  <si>
    <t>Koncerty/teatr</t>
  </si>
  <si>
    <t>Imprezy sportowe</t>
  </si>
  <si>
    <t>Prezenty/darowizny</t>
  </si>
  <si>
    <t>Cele charytatywne 1</t>
  </si>
  <si>
    <t>Cele charytatywne 2</t>
  </si>
  <si>
    <t>Cele charytatywne 3</t>
  </si>
  <si>
    <t>Prezent</t>
  </si>
  <si>
    <t>Ubrania</t>
  </si>
  <si>
    <t>Zabawki/gry</t>
  </si>
  <si>
    <t>Należności/opłaty</t>
  </si>
  <si>
    <t>Artykuły szkolne</t>
  </si>
  <si>
    <t>Indywidualne konto emerytalne</t>
  </si>
  <si>
    <t>Rachunek bieżący</t>
  </si>
  <si>
    <t>Emerytura</t>
  </si>
  <si>
    <t>Lekarz/przychodnia</t>
  </si>
  <si>
    <t>Składki organizacyjne</t>
  </si>
  <si>
    <t>Włosy/paznokcie</t>
  </si>
  <si>
    <t>Pralnia chemiczna</t>
  </si>
  <si>
    <t>Zakupy</t>
  </si>
  <si>
    <t>Artykuły</t>
  </si>
  <si>
    <t>Podatki/usługi prawnicze</t>
  </si>
  <si>
    <t>Podatki państwowe</t>
  </si>
  <si>
    <t>Wojewódzkie</t>
  </si>
  <si>
    <t>Lokalne</t>
  </si>
  <si>
    <t>Prawnik</t>
  </si>
  <si>
    <t>LISTY DANYCH</t>
  </si>
  <si>
    <t>Licencjonowanie/rejestracja</t>
  </si>
  <si>
    <t xml:space="preserve">Ta tabela przestawna jest źródłem danych dla wykresu przestawnego Sumy kategorii w arkuszu Raport budżetu. </t>
  </si>
  <si>
    <t>TABELA PRZESTAWNA KATEGORII</t>
  </si>
  <si>
    <t>Etykiety wierszy</t>
  </si>
  <si>
    <t>Suma końcowa</t>
  </si>
  <si>
    <t>Suma z KWOTA</t>
  </si>
  <si>
    <t>SUMY KATEGORII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</si>
</sst>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&quot;$&quot;* #,##0.00_);_(&quot;$&quot;* \(#,##0.00\);_(&quot;$&quot;* &quot;-&quot;??_);_(@_)"/>
    <numFmt numFmtId="165" formatCode="&quot;$&quot;#,##0.00"/>
    <numFmt numFmtId="166" formatCode=";;;"/>
    <numFmt numFmtId="167" formatCode="#,##0.00\ &quot;zł&quot;"/>
    <numFmt numFmtId="168" formatCode="#,##0\ &quot;zł&quot;"/>
  </numFmts>
  <fonts count="30" x14ac:knownFonts="1">
    <font>
      <sz val="11"/>
      <color theme="1" tint="0.34998626667073579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6"/>
      <color theme="4"/>
      <name val="Franklin Gothic Book"/>
      <family val="2"/>
      <scheme val="minor"/>
    </font>
    <font>
      <b/>
      <sz val="11"/>
      <color theme="1" tint="0.34998626667073579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30"/>
      <color theme="3"/>
      <name val="Tw Cen MT"/>
      <family val="2"/>
      <scheme val="major"/>
    </font>
    <font>
      <sz val="28"/>
      <color theme="3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b/>
      <sz val="30"/>
      <color theme="3"/>
      <name val="Tw Cen MT"/>
      <family val="2"/>
      <scheme val="major"/>
    </font>
    <font>
      <i/>
      <sz val="11"/>
      <color theme="1" tint="0.34998626667073579"/>
      <name val="Franklin Gothic Book"/>
      <family val="2"/>
      <scheme val="minor"/>
    </font>
    <font>
      <b/>
      <i/>
      <sz val="11"/>
      <color theme="1" tint="0.34998626667073579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b/>
      <i/>
      <sz val="11"/>
      <color theme="1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6"/>
      <color theme="0"/>
      <name val="Arial"/>
      <family val="2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rgb="FFF7F7F7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  <font>
      <b/>
      <sz val="11"/>
      <color theme="1"/>
      <name val="Franklin Gothic Book"/>
      <family val="2"/>
      <charset val="238"/>
      <scheme val="minor"/>
    </font>
    <font>
      <sz val="11"/>
      <color theme="2"/>
      <name val="Franklin Gothic Book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EFCF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medium">
        <color rgb="FFF5F5F5"/>
      </bottom>
      <diagonal/>
    </border>
    <border>
      <left style="medium">
        <color rgb="FFF5F5F5"/>
      </left>
      <right/>
      <top style="medium">
        <color rgb="FFF5F5F5"/>
      </top>
      <bottom style="medium">
        <color rgb="FFF5F5F5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/>
      <right/>
      <top/>
      <bottom style="thick">
        <color theme="0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/>
      <top style="medium">
        <color rgb="FFF5F5F5"/>
      </top>
      <bottom/>
      <diagonal/>
    </border>
    <border>
      <left style="medium">
        <color rgb="FFF7F7F7"/>
      </left>
      <right/>
      <top style="medium">
        <color rgb="FFF7F7F7"/>
      </top>
      <bottom/>
      <diagonal/>
    </border>
    <border>
      <left style="medium">
        <color rgb="FFF7F7F7"/>
      </left>
      <right style="medium">
        <color rgb="FFF7F7F7"/>
      </right>
      <top style="medium">
        <color rgb="FFF7F7F7"/>
      </top>
      <bottom style="medium">
        <color rgb="FFF7F7F7"/>
      </bottom>
      <diagonal/>
    </border>
    <border>
      <left style="medium">
        <color rgb="FFF7F7F7"/>
      </left>
      <right style="medium">
        <color rgb="FFF7F7F7"/>
      </right>
      <top/>
      <bottom/>
      <diagonal/>
    </border>
    <border>
      <left style="medium">
        <color rgb="FFF7F7F7"/>
      </left>
      <right/>
      <top/>
      <bottom/>
      <diagonal/>
    </border>
    <border>
      <left/>
      <right/>
      <top style="medium">
        <color rgb="FFF7F7F7"/>
      </top>
      <bottom/>
      <diagonal/>
    </border>
  </borders>
  <cellStyleXfs count="27">
    <xf numFmtId="0" fontId="0" fillId="21" borderId="0">
      <alignment vertical="center"/>
    </xf>
    <xf numFmtId="0" fontId="8" fillId="0" borderId="3" applyNumberFormat="0" applyFill="0" applyProtection="0">
      <alignment horizontal="left" indent="1"/>
    </xf>
    <xf numFmtId="0" fontId="9" fillId="0" borderId="0" applyNumberFormat="0" applyFill="0" applyBorder="0" applyProtection="0">
      <alignment horizontal="left" indent="1"/>
    </xf>
    <xf numFmtId="0" fontId="6" fillId="2" borderId="1" applyNumberFormat="0" applyAlignment="0" applyProtection="0"/>
    <xf numFmtId="0" fontId="16" fillId="19" borderId="4" applyProtection="0">
      <alignment horizontal="left" vertical="center" indent="1"/>
    </xf>
    <xf numFmtId="0" fontId="9" fillId="11" borderId="0">
      <alignment horizontal="right" vertical="center" indent="1"/>
      <protection locked="0"/>
    </xf>
    <xf numFmtId="44" fontId="10" fillId="0" borderId="0" applyFont="0" applyFill="0" applyBorder="0" applyAlignment="0" applyProtection="0"/>
    <xf numFmtId="0" fontId="9" fillId="3" borderId="0" applyNumberFormat="0" applyBorder="0" applyProtection="0">
      <alignment horizontal="left" vertical="center" indent="1"/>
    </xf>
    <xf numFmtId="165" fontId="10" fillId="4" borderId="0" applyBorder="0" applyAlignment="0" applyProtection="0"/>
    <xf numFmtId="0" fontId="9" fillId="5" borderId="0" applyNumberFormat="0" applyBorder="0" applyProtection="0">
      <alignment horizontal="left" vertical="center" wrapText="1" indent="1"/>
    </xf>
    <xf numFmtId="0" fontId="5" fillId="6" borderId="0" applyNumberFormat="0" applyBorder="0" applyProtection="0">
      <alignment horizontal="left" vertical="center" indent="1"/>
    </xf>
    <xf numFmtId="165" fontId="10" fillId="7" borderId="0" applyBorder="0" applyAlignment="0" applyProtection="0"/>
    <xf numFmtId="0" fontId="9" fillId="8" borderId="0" applyNumberFormat="0" applyBorder="0" applyProtection="0">
      <alignment horizontal="left" vertical="center" wrapText="1" indent="1"/>
    </xf>
    <xf numFmtId="0" fontId="9" fillId="9" borderId="0" applyNumberFormat="0" applyBorder="0" applyProtection="0">
      <alignment horizontal="left" vertical="center" indent="1"/>
    </xf>
    <xf numFmtId="0" fontId="9" fillId="10" borderId="0" applyNumberFormat="0" applyBorder="0" applyProtection="0">
      <alignment horizontal="left" vertical="center" wrapText="1" indent="1"/>
    </xf>
    <xf numFmtId="0" fontId="11" fillId="12" borderId="2">
      <alignment horizontal="center" vertical="center"/>
    </xf>
    <xf numFmtId="14" fontId="10" fillId="0" borderId="0" applyFill="0" applyBorder="0">
      <alignment horizontal="right" vertical="center" indent="1"/>
    </xf>
    <xf numFmtId="0" fontId="10" fillId="0" borderId="0" applyFill="0" applyBorder="0">
      <alignment horizontal="left" vertical="center" wrapText="1" indent="1"/>
    </xf>
    <xf numFmtId="0" fontId="5" fillId="0" borderId="0" applyNumberFormat="0" applyFill="0" applyProtection="0">
      <alignment horizontal="left" indent="1"/>
    </xf>
    <xf numFmtId="0" fontId="10" fillId="0" borderId="0" applyNumberFormat="0" applyFill="0" applyProtection="0">
      <alignment vertical="center"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0" fillId="0" borderId="0" applyFill="0" applyBorder="0">
      <alignment horizontal="left" vertical="center" wrapText="1" indent="1"/>
    </xf>
    <xf numFmtId="14" fontId="10" fillId="0" borderId="0" applyFill="0" applyBorder="0">
      <alignment horizontal="right" vertical="center" indent="1"/>
    </xf>
  </cellStyleXfs>
  <cellXfs count="129">
    <xf numFmtId="0" fontId="0" fillId="21" borderId="0" xfId="0">
      <alignment vertical="center"/>
    </xf>
    <xf numFmtId="14" fontId="0" fillId="21" borderId="0" xfId="0" applyNumberFormat="1">
      <alignment vertical="center"/>
    </xf>
    <xf numFmtId="165" fontId="0" fillId="21" borderId="0" xfId="0" applyNumberFormat="1">
      <alignment vertical="center"/>
    </xf>
    <xf numFmtId="0" fontId="0" fillId="21" borderId="0" xfId="0" applyProtection="1">
      <alignment vertical="center"/>
      <protection locked="0"/>
    </xf>
    <xf numFmtId="0" fontId="4" fillId="21" borderId="0" xfId="0" applyFont="1" applyProtection="1">
      <alignment vertical="center"/>
      <protection locked="0"/>
    </xf>
    <xf numFmtId="0" fontId="9" fillId="11" borderId="0" xfId="5">
      <alignment horizontal="right" vertical="center" indent="1"/>
      <protection locked="0"/>
    </xf>
    <xf numFmtId="0" fontId="16" fillId="19" borderId="4" xfId="4" applyProtection="1">
      <alignment horizontal="left" vertical="center" indent="1"/>
      <protection locked="0"/>
    </xf>
    <xf numFmtId="14" fontId="10" fillId="0" borderId="0" xfId="16" applyFill="1" applyBorder="1">
      <alignment horizontal="right" vertical="center" indent="1"/>
    </xf>
    <xf numFmtId="0" fontId="10" fillId="0" borderId="0" xfId="17" applyFill="1" applyBorder="1">
      <alignment horizontal="left" vertical="center" wrapText="1" indent="1"/>
    </xf>
    <xf numFmtId="0" fontId="10" fillId="0" borderId="0" xfId="19">
      <alignment vertical="center"/>
    </xf>
    <xf numFmtId="0" fontId="3" fillId="13" borderId="0" xfId="20" applyBorder="1" applyAlignment="1">
      <alignment horizontal="left" vertical="center" wrapText="1" indent="1"/>
    </xf>
    <xf numFmtId="0" fontId="0" fillId="21" borderId="0" xfId="0" applyAlignment="1" applyProtection="1">
      <alignment horizontal="right" vertical="center" indent="1"/>
      <protection locked="0"/>
    </xf>
    <xf numFmtId="0" fontId="0" fillId="18" borderId="0" xfId="0" applyFill="1" applyProtection="1">
      <alignment vertical="center"/>
      <protection locked="0"/>
    </xf>
    <xf numFmtId="0" fontId="4" fillId="18" borderId="0" xfId="0" applyFont="1" applyFill="1" applyProtection="1">
      <alignment vertical="center"/>
      <protection locked="0"/>
    </xf>
    <xf numFmtId="0" fontId="7" fillId="18" borderId="0" xfId="3" applyFont="1" applyFill="1" applyBorder="1" applyAlignment="1" applyProtection="1">
      <alignment vertical="center"/>
      <protection locked="0"/>
    </xf>
    <xf numFmtId="0" fontId="4" fillId="18" borderId="0" xfId="0" applyFont="1" applyFill="1">
      <alignment vertical="center"/>
    </xf>
    <xf numFmtId="0" fontId="4" fillId="18" borderId="0" xfId="0" applyFont="1" applyFill="1" applyAlignment="1">
      <alignment horizontal="right" vertical="center" indent="1"/>
    </xf>
    <xf numFmtId="0" fontId="0" fillId="18" borderId="0" xfId="0" applyFill="1" applyAlignment="1" applyProtection="1">
      <alignment horizontal="right" vertical="center" indent="1"/>
      <protection locked="0"/>
    </xf>
    <xf numFmtId="0" fontId="0" fillId="22" borderId="0" xfId="0" applyFill="1" applyProtection="1">
      <alignment vertical="center"/>
      <protection locked="0"/>
    </xf>
    <xf numFmtId="0" fontId="0" fillId="22" borderId="0" xfId="0" applyFill="1" applyAlignment="1" applyProtection="1">
      <alignment horizontal="right" vertical="center" indent="1"/>
      <protection locked="0"/>
    </xf>
    <xf numFmtId="0" fontId="0" fillId="21" borderId="5" xfId="0" applyBorder="1" applyAlignment="1" applyProtection="1">
      <alignment horizontal="right" vertical="center" indent="1"/>
      <protection locked="0"/>
    </xf>
    <xf numFmtId="0" fontId="0" fillId="22" borderId="5" xfId="0" applyFill="1" applyBorder="1" applyProtection="1">
      <alignment vertical="center"/>
      <protection locked="0"/>
    </xf>
    <xf numFmtId="0" fontId="5" fillId="19" borderId="0" xfId="7" applyFont="1" applyFill="1" applyBorder="1" applyProtection="1">
      <alignment horizontal="left" vertical="center" indent="1"/>
      <protection locked="0"/>
    </xf>
    <xf numFmtId="0" fontId="0" fillId="19" borderId="0" xfId="0" applyFill="1" applyProtection="1">
      <alignment vertical="center"/>
      <protection locked="0"/>
    </xf>
    <xf numFmtId="0" fontId="9" fillId="10" borderId="0" xfId="14" applyBorder="1">
      <alignment horizontal="left" vertical="center" wrapText="1" indent="1"/>
    </xf>
    <xf numFmtId="0" fontId="3" fillId="18" borderId="0" xfId="2" applyFont="1" applyFill="1" applyBorder="1" applyProtection="1">
      <alignment horizontal="left" indent="1"/>
      <protection locked="0"/>
    </xf>
    <xf numFmtId="0" fontId="13" fillId="18" borderId="0" xfId="3" applyFont="1" applyFill="1" applyBorder="1" applyAlignment="1" applyProtection="1">
      <alignment horizontal="left" indent="1"/>
      <protection locked="0"/>
    </xf>
    <xf numFmtId="0" fontId="14" fillId="18" borderId="0" xfId="3" applyFont="1" applyFill="1" applyBorder="1" applyAlignment="1" applyProtection="1">
      <alignment horizontal="left" indent="1"/>
      <protection locked="0"/>
    </xf>
    <xf numFmtId="0" fontId="4" fillId="22" borderId="0" xfId="0" applyFont="1" applyFill="1" applyProtection="1">
      <alignment vertical="center"/>
      <protection locked="0"/>
    </xf>
    <xf numFmtId="0" fontId="0" fillId="21" borderId="0" xfId="0" applyAlignment="1" applyProtection="1">
      <alignment horizontal="left"/>
      <protection locked="0"/>
    </xf>
    <xf numFmtId="0" fontId="0" fillId="21" borderId="0" xfId="0" applyAlignment="1">
      <alignment horizontal="left"/>
    </xf>
    <xf numFmtId="0" fontId="12" fillId="17" borderId="0" xfId="24" applyFont="1" applyBorder="1" applyAlignment="1">
      <alignment horizontal="left" vertical="center" indent="1"/>
    </xf>
    <xf numFmtId="14" fontId="9" fillId="10" borderId="10" xfId="14" applyNumberFormat="1" applyBorder="1">
      <alignment horizontal="left" vertical="center" wrapText="1" indent="1"/>
    </xf>
    <xf numFmtId="14" fontId="3" fillId="13" borderId="10" xfId="20" applyNumberFormat="1" applyBorder="1" applyAlignment="1">
      <alignment horizontal="right" vertical="center" indent="1"/>
    </xf>
    <xf numFmtId="0" fontId="3" fillId="13" borderId="11" xfId="20" applyBorder="1" applyAlignment="1">
      <alignment horizontal="left" vertical="center" wrapText="1" indent="1"/>
    </xf>
    <xf numFmtId="0" fontId="3" fillId="13" borderId="8" xfId="20" applyBorder="1" applyAlignment="1">
      <alignment horizontal="left" vertical="center" wrapText="1" indent="1"/>
    </xf>
    <xf numFmtId="0" fontId="9" fillId="10" borderId="11" xfId="14" applyBorder="1">
      <alignment horizontal="left" vertical="center" wrapText="1" indent="1"/>
    </xf>
    <xf numFmtId="14" fontId="3" fillId="13" borderId="0" xfId="20" applyNumberFormat="1" applyBorder="1" applyAlignment="1">
      <alignment horizontal="right" vertical="center" indent="1"/>
    </xf>
    <xf numFmtId="0" fontId="0" fillId="22" borderId="0" xfId="0" applyFill="1" applyAlignment="1" applyProtection="1">
      <alignment horizontal="left"/>
      <protection locked="0"/>
    </xf>
    <xf numFmtId="0" fontId="5" fillId="19" borderId="0" xfId="5" applyFont="1" applyFill="1">
      <alignment horizontal="right" vertical="center" indent="1"/>
      <protection locked="0"/>
    </xf>
    <xf numFmtId="0" fontId="8" fillId="21" borderId="0" xfId="0" applyFont="1" applyAlignment="1" applyProtection="1">
      <alignment horizontal="left"/>
      <protection locked="0"/>
    </xf>
    <xf numFmtId="0" fontId="8" fillId="21" borderId="0" xfId="0" applyFont="1" applyProtection="1">
      <alignment vertical="center"/>
      <protection locked="0"/>
    </xf>
    <xf numFmtId="0" fontId="3" fillId="20" borderId="0" xfId="17" applyFont="1" applyFill="1" applyBorder="1">
      <alignment horizontal="left" vertical="center" wrapText="1" indent="1"/>
    </xf>
    <xf numFmtId="0" fontId="3" fillId="21" borderId="0" xfId="0" applyFont="1" applyProtection="1">
      <alignment vertical="center"/>
      <protection locked="0"/>
    </xf>
    <xf numFmtId="0" fontId="3" fillId="22" borderId="0" xfId="0" applyFont="1" applyFill="1" applyProtection="1">
      <alignment vertical="center"/>
      <protection locked="0"/>
    </xf>
    <xf numFmtId="0" fontId="5" fillId="9" borderId="0" xfId="13" applyFont="1" applyBorder="1" applyProtection="1">
      <alignment horizontal="left" vertical="center" indent="1"/>
      <protection locked="0"/>
    </xf>
    <xf numFmtId="0" fontId="5" fillId="10" borderId="0" xfId="14" applyFont="1" applyBorder="1" applyProtection="1">
      <alignment horizontal="left" vertical="center" wrapText="1" indent="1"/>
      <protection locked="0"/>
    </xf>
    <xf numFmtId="0" fontId="19" fillId="21" borderId="0" xfId="19" applyFont="1" applyFill="1" applyProtection="1">
      <alignment vertical="center"/>
      <protection locked="0"/>
    </xf>
    <xf numFmtId="0" fontId="3" fillId="23" borderId="0" xfId="17" applyFont="1" applyFill="1" applyBorder="1">
      <alignment horizontal="left" vertical="center" wrapText="1" indent="1"/>
    </xf>
    <xf numFmtId="0" fontId="0" fillId="21" borderId="0" xfId="0" applyAlignment="1" applyProtection="1">
      <protection locked="0"/>
    </xf>
    <xf numFmtId="0" fontId="0" fillId="21" borderId="0" xfId="0" applyAlignment="1"/>
    <xf numFmtId="0" fontId="5" fillId="21" borderId="12" xfId="18" applyFill="1" applyBorder="1" applyAlignment="1">
      <alignment horizontal="left"/>
    </xf>
    <xf numFmtId="0" fontId="8" fillId="21" borderId="12" xfId="2" applyFont="1" applyFill="1" applyBorder="1" applyAlignment="1">
      <alignment horizontal="left"/>
    </xf>
    <xf numFmtId="0" fontId="5" fillId="19" borderId="0" xfId="5" applyFont="1" applyFill="1" applyAlignment="1">
      <alignment horizontal="right" vertical="center"/>
      <protection locked="0"/>
    </xf>
    <xf numFmtId="0" fontId="0" fillId="21" borderId="0" xfId="0" applyAlignment="1">
      <alignment horizontal="center" vertical="center"/>
    </xf>
    <xf numFmtId="0" fontId="12" fillId="17" borderId="14" xfId="24" applyFont="1" applyBorder="1" applyAlignment="1">
      <alignment horizontal="left" vertical="center" wrapText="1" indent="1"/>
    </xf>
    <xf numFmtId="0" fontId="0" fillId="22" borderId="6" xfId="0" applyFill="1" applyBorder="1">
      <alignment vertical="center"/>
    </xf>
    <xf numFmtId="0" fontId="5" fillId="8" borderId="14" xfId="12" applyFont="1" applyBorder="1">
      <alignment horizontal="left" vertical="center" wrapText="1" indent="1"/>
    </xf>
    <xf numFmtId="0" fontId="5" fillId="10" borderId="14" xfId="14" applyFont="1" applyBorder="1">
      <alignment horizontal="left" vertical="center" wrapText="1" indent="1"/>
    </xf>
    <xf numFmtId="0" fontId="5" fillId="5" borderId="15" xfId="9" applyFont="1" applyBorder="1">
      <alignment horizontal="left" vertical="center" wrapText="1" indent="1"/>
    </xf>
    <xf numFmtId="0" fontId="0" fillId="22" borderId="17" xfId="0" applyFill="1" applyBorder="1">
      <alignment vertical="center"/>
    </xf>
    <xf numFmtId="0" fontId="21" fillId="21" borderId="8" xfId="17" applyFont="1" applyFill="1" applyBorder="1">
      <alignment horizontal="left" vertical="center" wrapText="1" indent="1"/>
    </xf>
    <xf numFmtId="0" fontId="21" fillId="21" borderId="0" xfId="17" applyFont="1" applyFill="1" applyBorder="1">
      <alignment horizontal="left" vertical="center" wrapText="1" indent="1"/>
    </xf>
    <xf numFmtId="0" fontId="21" fillId="0" borderId="0" xfId="17" applyFont="1" applyFill="1" applyBorder="1">
      <alignment horizontal="left" vertical="center" wrapText="1" indent="1"/>
    </xf>
    <xf numFmtId="0" fontId="2" fillId="20" borderId="0" xfId="17" applyFont="1" applyFill="1" applyBorder="1">
      <alignment horizontal="left" vertical="center" wrapText="1" indent="1"/>
    </xf>
    <xf numFmtId="0" fontId="17" fillId="21" borderId="0" xfId="19" applyFont="1" applyFill="1" applyAlignment="1">
      <alignment vertical="top"/>
    </xf>
    <xf numFmtId="0" fontId="17" fillId="21" borderId="0" xfId="0" applyFont="1" applyAlignment="1">
      <alignment vertical="top"/>
    </xf>
    <xf numFmtId="0" fontId="0" fillId="22" borderId="0" xfId="0" applyFill="1" applyAlignment="1" applyProtection="1">
      <alignment horizontal="left" vertical="top"/>
      <protection locked="0"/>
    </xf>
    <xf numFmtId="0" fontId="0" fillId="21" borderId="0" xfId="0" applyAlignment="1">
      <alignment vertical="top"/>
    </xf>
    <xf numFmtId="0" fontId="5" fillId="21" borderId="0" xfId="18" applyFill="1" applyAlignment="1">
      <alignment horizontal="left" vertical="center"/>
    </xf>
    <xf numFmtId="0" fontId="22" fillId="24" borderId="0" xfId="0" applyFont="1" applyFill="1" applyAlignment="1">
      <alignment horizontal="center" vertical="center" wrapText="1"/>
    </xf>
    <xf numFmtId="0" fontId="23" fillId="21" borderId="0" xfId="0" applyFont="1" applyAlignment="1">
      <alignment vertical="center" wrapText="1"/>
    </xf>
    <xf numFmtId="0" fontId="24" fillId="21" borderId="0" xfId="0" applyFont="1" applyAlignment="1">
      <alignment vertical="center" wrapText="1"/>
    </xf>
    <xf numFmtId="0" fontId="25" fillId="21" borderId="0" xfId="0" applyFont="1" applyAlignment="1" applyProtection="1">
      <alignment vertical="center" wrapText="1"/>
      <protection locked="0"/>
    </xf>
    <xf numFmtId="0" fontId="25" fillId="22" borderId="0" xfId="0" applyFont="1" applyFill="1" applyAlignment="1" applyProtection="1">
      <alignment vertical="center" wrapText="1"/>
      <protection locked="0"/>
    </xf>
    <xf numFmtId="0" fontId="25" fillId="21" borderId="0" xfId="0" applyFont="1" applyAlignment="1">
      <alignment vertical="center" wrapText="1"/>
    </xf>
    <xf numFmtId="0" fontId="15" fillId="18" borderId="0" xfId="0" applyFont="1" applyFill="1" applyAlignment="1" applyProtection="1">
      <alignment vertical="center" wrapText="1"/>
      <protection locked="0"/>
    </xf>
    <xf numFmtId="0" fontId="26" fillId="18" borderId="0" xfId="0" applyFont="1" applyFill="1" applyAlignment="1" applyProtection="1">
      <alignment vertical="center" wrapText="1"/>
      <protection locked="0"/>
    </xf>
    <xf numFmtId="166" fontId="26" fillId="21" borderId="0" xfId="0" applyNumberFormat="1" applyFont="1" applyAlignment="1" applyProtection="1">
      <alignment vertical="center" wrapText="1"/>
      <protection locked="0"/>
    </xf>
    <xf numFmtId="166" fontId="26" fillId="19" borderId="0" xfId="0" applyNumberFormat="1" applyFont="1" applyFill="1" applyAlignment="1" applyProtection="1">
      <alignment vertical="center" wrapText="1"/>
      <protection locked="0"/>
    </xf>
    <xf numFmtId="166" fontId="26" fillId="21" borderId="0" xfId="0" applyNumberFormat="1" applyFont="1" applyAlignment="1" applyProtection="1">
      <alignment horizontal="left" wrapText="1"/>
      <protection locked="0"/>
    </xf>
    <xf numFmtId="166" fontId="26" fillId="21" borderId="0" xfId="0" applyNumberFormat="1" applyFont="1" applyAlignment="1">
      <alignment vertical="center" wrapText="1"/>
    </xf>
    <xf numFmtId="166" fontId="26" fillId="21" borderId="0" xfId="0" applyNumberFormat="1" applyFont="1" applyProtection="1">
      <alignment vertical="center"/>
      <protection locked="0"/>
    </xf>
    <xf numFmtId="166" fontId="26" fillId="22" borderId="0" xfId="0" applyNumberFormat="1" applyFont="1" applyFill="1">
      <alignment vertical="center"/>
    </xf>
    <xf numFmtId="166" fontId="26" fillId="22" borderId="0" xfId="0" applyNumberFormat="1" applyFont="1" applyFill="1" applyAlignment="1">
      <alignment horizontal="center" vertical="center"/>
    </xf>
    <xf numFmtId="166" fontId="27" fillId="21" borderId="0" xfId="0" applyNumberFormat="1" applyFont="1" applyAlignment="1">
      <alignment vertical="center" wrapText="1"/>
    </xf>
    <xf numFmtId="0" fontId="23" fillId="21" borderId="0" xfId="0" applyFont="1" applyAlignment="1">
      <alignment vertical="top" wrapText="1"/>
    </xf>
    <xf numFmtId="0" fontId="12" fillId="18" borderId="0" xfId="1" applyFont="1" applyFill="1" applyBorder="1" applyProtection="1">
      <alignment horizontal="left" indent="1"/>
      <protection locked="0"/>
    </xf>
    <xf numFmtId="166" fontId="26" fillId="21" borderId="0" xfId="0" applyNumberFormat="1" applyFont="1" applyAlignment="1">
      <alignment horizontal="center" vertical="center"/>
    </xf>
    <xf numFmtId="0" fontId="1" fillId="20" borderId="0" xfId="17" applyFont="1" applyFill="1" applyBorder="1">
      <alignment horizontal="left" vertical="center" wrapText="1" indent="1"/>
    </xf>
    <xf numFmtId="14" fontId="21" fillId="21" borderId="7" xfId="16" applyFont="1" applyFill="1" applyBorder="1">
      <alignment horizontal="right" vertical="center" indent="1"/>
    </xf>
    <xf numFmtId="14" fontId="21" fillId="21" borderId="0" xfId="16" applyFont="1" applyFill="1" applyBorder="1">
      <alignment horizontal="right" vertical="center" indent="1"/>
    </xf>
    <xf numFmtId="14" fontId="21" fillId="0" borderId="0" xfId="16" applyFont="1" applyFill="1" applyBorder="1">
      <alignment horizontal="right" vertical="center" indent="1"/>
    </xf>
    <xf numFmtId="167" fontId="9" fillId="10" borderId="0" xfId="14" applyNumberFormat="1" applyBorder="1">
      <alignment horizontal="left" vertical="center" wrapText="1" indent="1"/>
    </xf>
    <xf numFmtId="0" fontId="29" fillId="25" borderId="19" xfId="0" applyFont="1" applyFill="1" applyBorder="1" applyAlignment="1">
      <alignment horizontal="left" vertical="center"/>
    </xf>
    <xf numFmtId="0" fontId="28" fillId="27" borderId="18" xfId="0" applyFont="1" applyFill="1" applyBorder="1" applyAlignment="1">
      <alignment horizontal="left" vertical="center"/>
    </xf>
    <xf numFmtId="0" fontId="0" fillId="28" borderId="21" xfId="0" applyFill="1" applyBorder="1" applyAlignment="1">
      <alignment horizontal="left" vertical="center"/>
    </xf>
    <xf numFmtId="168" fontId="26" fillId="18" borderId="0" xfId="0" applyNumberFormat="1" applyFont="1" applyFill="1" applyProtection="1">
      <alignment vertical="center"/>
      <protection locked="0"/>
    </xf>
    <xf numFmtId="0" fontId="1" fillId="21" borderId="0" xfId="0" pivotButton="1" applyFont="1">
      <alignment vertical="center"/>
    </xf>
    <xf numFmtId="0" fontId="1" fillId="21" borderId="0" xfId="0" applyFont="1">
      <alignment vertical="center"/>
    </xf>
    <xf numFmtId="0" fontId="28" fillId="21" borderId="0" xfId="0" applyFont="1" applyAlignment="1">
      <alignment horizontal="left" vertical="center"/>
    </xf>
    <xf numFmtId="0" fontId="0" fillId="29" borderId="0" xfId="0" applyFill="1" applyAlignment="1">
      <alignment horizontal="left" vertical="center"/>
    </xf>
    <xf numFmtId="44" fontId="21" fillId="21" borderId="9" xfId="6" applyFont="1" applyFill="1" applyBorder="1" applyAlignment="1">
      <alignment vertical="center"/>
    </xf>
    <xf numFmtId="44" fontId="21" fillId="21" borderId="0" xfId="6" applyFont="1" applyFill="1" applyBorder="1" applyAlignment="1">
      <alignment vertical="center"/>
    </xf>
    <xf numFmtId="44" fontId="21" fillId="0" borderId="0" xfId="6" applyFont="1" applyFill="1" applyBorder="1" applyAlignment="1">
      <alignment vertical="center"/>
    </xf>
    <xf numFmtId="167" fontId="3" fillId="14" borderId="13" xfId="21" applyNumberFormat="1" applyBorder="1" applyAlignment="1">
      <alignment horizontal="right" indent="1"/>
    </xf>
    <xf numFmtId="167" fontId="3" fillId="14" borderId="13" xfId="21" applyNumberFormat="1" applyBorder="1" applyAlignment="1">
      <alignment horizontal="right" vertical="center" indent="1"/>
    </xf>
    <xf numFmtId="167" fontId="3" fillId="16" borderId="13" xfId="23" applyNumberFormat="1" applyBorder="1" applyAlignment="1">
      <alignment horizontal="right" indent="1"/>
    </xf>
    <xf numFmtId="167" fontId="3" fillId="16" borderId="13" xfId="23" applyNumberFormat="1" applyBorder="1" applyAlignment="1">
      <alignment horizontal="right" vertical="center" indent="1"/>
    </xf>
    <xf numFmtId="167" fontId="3" fillId="15" borderId="13" xfId="22" applyNumberFormat="1" applyBorder="1" applyAlignment="1">
      <alignment horizontal="right" vertical="center" wrapText="1" indent="1"/>
    </xf>
    <xf numFmtId="167" fontId="3" fillId="13" borderId="16" xfId="20" applyNumberFormat="1" applyBorder="1" applyAlignment="1">
      <alignment horizontal="right" vertical="center" indent="1"/>
    </xf>
    <xf numFmtId="44" fontId="29" fillId="25" borderId="19" xfId="0" applyNumberFormat="1" applyFont="1" applyFill="1" applyBorder="1" applyAlignment="1">
      <alignment horizontal="right" vertical="center"/>
    </xf>
    <xf numFmtId="44" fontId="0" fillId="28" borderId="20" xfId="0" applyNumberFormat="1" applyFill="1" applyBorder="1" applyAlignment="1">
      <alignment horizontal="right" vertical="center"/>
    </xf>
    <xf numFmtId="44" fontId="0" fillId="21" borderId="22" xfId="0" applyNumberFormat="1" applyBorder="1" applyAlignment="1">
      <alignment horizontal="right" vertical="center"/>
    </xf>
    <xf numFmtId="42" fontId="28" fillId="21" borderId="0" xfId="0" applyNumberFormat="1" applyFont="1">
      <alignment vertical="center"/>
    </xf>
    <xf numFmtId="42" fontId="0" fillId="29" borderId="0" xfId="0" applyNumberFormat="1" applyFill="1">
      <alignment vertical="center"/>
    </xf>
    <xf numFmtId="44" fontId="3" fillId="13" borderId="9" xfId="20" applyNumberFormat="1" applyBorder="1" applyAlignment="1">
      <alignment horizontal="left" vertical="center"/>
    </xf>
    <xf numFmtId="44" fontId="0" fillId="0" borderId="0" xfId="6" applyFont="1" applyFill="1" applyBorder="1" applyAlignment="1">
      <alignment horizontal="left" vertical="center"/>
    </xf>
    <xf numFmtId="44" fontId="3" fillId="13" borderId="0" xfId="20" applyNumberFormat="1" applyBorder="1" applyAlignment="1">
      <alignment horizontal="left" vertical="center"/>
    </xf>
    <xf numFmtId="0" fontId="16" fillId="19" borderId="0" xfId="4" applyBorder="1" applyAlignment="1" applyProtection="1">
      <alignment horizontal="left" vertical="center"/>
      <protection locked="0"/>
    </xf>
    <xf numFmtId="0" fontId="26" fillId="18" borderId="0" xfId="0" applyFont="1" applyFill="1" applyProtection="1">
      <alignment vertical="center"/>
      <protection locked="0"/>
    </xf>
    <xf numFmtId="0" fontId="15" fillId="18" borderId="0" xfId="0" applyFont="1" applyFill="1" applyProtection="1">
      <alignment vertical="center"/>
      <protection locked="0"/>
    </xf>
    <xf numFmtId="0" fontId="5" fillId="9" borderId="0" xfId="13" applyFont="1" applyBorder="1" applyAlignment="1" applyProtection="1">
      <alignment horizontal="right" vertical="center" indent="1"/>
      <protection locked="0"/>
    </xf>
    <xf numFmtId="0" fontId="16" fillId="19" borderId="0" xfId="4" applyBorder="1" applyAlignment="1" applyProtection="1">
      <alignment horizontal="left" vertical="center"/>
    </xf>
    <xf numFmtId="166" fontId="26" fillId="21" borderId="0" xfId="0" applyNumberFormat="1" applyFont="1" applyAlignment="1">
      <alignment horizontal="center" vertical="center"/>
    </xf>
    <xf numFmtId="0" fontId="28" fillId="21" borderId="21" xfId="0" applyFont="1" applyBorder="1" applyAlignment="1">
      <alignment horizontal="center" vertical="center"/>
    </xf>
    <xf numFmtId="0" fontId="28" fillId="21" borderId="0" xfId="0" applyFont="1" applyAlignment="1">
      <alignment horizontal="center" vertical="center"/>
    </xf>
    <xf numFmtId="0" fontId="16" fillId="19" borderId="0" xfId="4" applyBorder="1" applyProtection="1">
      <alignment horizontal="left" vertical="center" indent="1"/>
    </xf>
    <xf numFmtId="0" fontId="5" fillId="26" borderId="19" xfId="0" applyNumberFormat="1" applyFont="1" applyFill="1" applyBorder="1" applyAlignment="1" applyProtection="1">
      <alignment horizontal="left" vertical="center" indent="1"/>
      <protection locked="0"/>
    </xf>
  </cellXfs>
  <cellStyles count="27">
    <cellStyle name="20% — akcent 1" xfId="8" builtinId="30" customBuiltin="1"/>
    <cellStyle name="20% — akcent 2" xfId="11" builtinId="34" customBuiltin="1"/>
    <cellStyle name="40% — akcent 1" xfId="20" builtinId="31"/>
    <cellStyle name="40% — akcent 2" xfId="21" builtinId="35"/>
    <cellStyle name="40% — akcent 3" xfId="22" builtinId="39"/>
    <cellStyle name="40% — akcent 4" xfId="23" builtinId="43"/>
    <cellStyle name="60% — akcent 1" xfId="9" builtinId="32" customBuiltin="1"/>
    <cellStyle name="60% — akcent 2" xfId="12" builtinId="36" customBuiltin="1"/>
    <cellStyle name="60% — akcent 3" xfId="14" builtinId="40" customBuiltin="1"/>
    <cellStyle name="60% — akcent 5" xfId="24" builtinId="48"/>
    <cellStyle name="Akcent 1" xfId="7" builtinId="29" customBuiltin="1"/>
    <cellStyle name="Akcent 2" xfId="10" builtinId="33" customBuiltin="1"/>
    <cellStyle name="Akcent 3" xfId="13" builtinId="37" customBuiltin="1"/>
    <cellStyle name="Dane wejściowe" xfId="3" builtinId="20"/>
    <cellStyle name="Data" xfId="16" xr:uid="{00000000-0005-0000-0000-00000E000000}"/>
    <cellStyle name="Date" xfId="26" xr:uid="{84796C8A-114F-451E-9A32-C944BB82CF6F}"/>
    <cellStyle name="Nagłówek 1" xfId="1" builtinId="16" customBuiltin="1"/>
    <cellStyle name="Nagłówek 2" xfId="2" builtinId="17" customBuiltin="1"/>
    <cellStyle name="Nagłówek 4" xfId="18" builtinId="19" customBuiltin="1"/>
    <cellStyle name="Nagłówek miesiąca" xfId="15" xr:uid="{00000000-0005-0000-0000-000014000000}"/>
    <cellStyle name="Normalny" xfId="0" builtinId="0" customBuiltin="1"/>
    <cellStyle name="Podtytuł" xfId="5" xr:uid="{00000000-0005-0000-0000-000016000000}"/>
    <cellStyle name="Szczegóły tabeli" xfId="17" xr:uid="{00000000-0005-0000-0000-000017000000}"/>
    <cellStyle name="Table details" xfId="25" xr:uid="{9421E56F-5C54-476E-A74B-E86142167BD9}"/>
    <cellStyle name="Tekst objaśnienia" xfId="19" builtinId="53" customBuiltin="1"/>
    <cellStyle name="Tytuł" xfId="4" builtinId="15" customBuiltin="1"/>
    <cellStyle name="Walutowy" xfId="6" builtinId="4" customBuiltin="1"/>
  </cellStyles>
  <dxfs count="161">
    <dxf>
      <numFmt numFmtId="32" formatCode="_-* #,##0\ &quot;zł&quot;_-;\-* #,##0\ &quot;zł&quot;_-;_-* &quot;-&quot;\ &quot;zł&quot;_-;_-@_-"/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numFmt numFmtId="32" formatCode="_-* #,##0\ &quot;zł&quot;_-;\-* #,##0\ &quot;zł&quot;_-;_-* &quot;-&quot;\ &quot;zł&quot;_-;_-@_-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charset val="238"/>
      </font>
    </dxf>
    <dxf>
      <font>
        <b/>
        <charset val="238"/>
      </font>
    </dxf>
    <dxf>
      <numFmt numFmtId="32" formatCode="_-* #,##0\ &quot;zł&quot;_-;\-* #,##0\ &quot;zł&quot;_-;_-* &quot;-&quot;\ &quot;zł&quot;_-;_-@_-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/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 style="medium">
          <color theme="4" tint="0.39994506668294322"/>
        </left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border diagonalUp="0" diagonalDown="0" outline="0">
        <left/>
        <right style="medium">
          <color theme="4" tint="0.39994506668294322"/>
        </right>
        <top style="medium">
          <color theme="4" tint="0.39994506668294322"/>
        </top>
        <bottom style="medium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</dxf>
    <dxf>
      <font>
        <b/>
      </font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border>
        <left/>
        <right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alignment horizontal="left"/>
    </dxf>
    <dxf>
      <font>
        <b/>
      </font>
    </dxf>
    <dxf>
      <font>
        <i val="0"/>
        <charset val="238"/>
      </font>
    </dxf>
    <dxf>
      <font>
        <i/>
        <color theme="1"/>
      </font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ill>
        <patternFill>
          <bgColor theme="4" tint="-0.24994659260841701"/>
        </patternFill>
      </fill>
    </dxf>
    <dxf>
      <border>
        <top style="medium">
          <color rgb="FFF7F7F7"/>
        </top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border>
        <left style="medium">
          <color rgb="FFF7F7F7"/>
        </left>
        <right style="medium">
          <color rgb="FFF7F7F7"/>
        </right>
        <top style="medium">
          <color rgb="FFF7F7F7"/>
        </top>
        <bottom style="medium">
          <color rgb="FFF7F7F7"/>
        </bottom>
      </border>
    </dxf>
    <dxf>
      <font>
        <color theme="2"/>
      </font>
    </dxf>
    <dxf>
      <font>
        <color theme="2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relativeIndent="-1"/>
    </dxf>
    <dxf>
      <alignment relativeIndent="1"/>
    </dxf>
    <dxf>
      <alignment relativeIndent="-1"/>
    </dxf>
    <dxf>
      <alignment relativeIndent="1"/>
    </dxf>
    <dxf>
      <alignment horizontal="right"/>
    </dxf>
    <dxf>
      <alignment horizontal="left"/>
    </dxf>
    <dxf>
      <alignment horizontal="right"/>
    </dxf>
    <dxf>
      <font>
        <b/>
      </font>
    </dxf>
    <dxf>
      <font>
        <b/>
      </font>
    </dxf>
    <dxf>
      <border>
        <bottom style="medium">
          <color theme="4" tint="0.39997558519241921"/>
        </bottom>
      </border>
    </dxf>
    <dxf>
      <border>
        <bottom style="medium">
          <color theme="4" tint="0.39997558519241921"/>
        </bottom>
      </border>
    </dxf>
    <dxf>
      <border>
        <bottom style="medium">
          <color theme="4"/>
        </bottom>
      </border>
    </dxf>
    <dxf>
      <border>
        <bottom style="medium">
          <color theme="4"/>
        </bottom>
      </border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/>
      </border>
    </dxf>
    <dxf>
      <border>
        <bottom/>
      </border>
    </dxf>
    <dxf>
      <alignment horizontal="left" indent="1"/>
    </dxf>
    <dxf>
      <alignment horizontal="left" indent="1"/>
    </dxf>
    <dxf>
      <alignment vertical="top"/>
    </dxf>
    <dxf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</font>
    </dxf>
    <dxf>
      <font>
        <b/>
      </font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0" formatCode="General"/>
      <fill>
        <patternFill patternType="solid">
          <fgColor indexed="64"/>
          <bgColor theme="4" tint="0.3999450666829432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0"/>
        </top>
        <bottom style="thick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5"/>
          <bgColor theme="6" tint="0.3999755851924192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5"/>
          <bgColor theme="6" tint="0.39997558519241921"/>
        </patternFill>
      </fill>
      <alignment horizontal="left" vertical="center" textRotation="0" wrapText="1" indent="1" justifyLastLine="0" shrinkToFit="0" readingOrder="0"/>
    </dxf>
    <dxf>
      <numFmt numFmtId="164" formatCode="_(&quot;$&quot;* #,##0.00_);_(&quot;$&quot;* \(#,##0.00\);_(&quot;$&quot;* &quot;-&quot;??_);_(@_)"/>
    </dxf>
    <dxf>
      <numFmt numFmtId="34" formatCode="_-* #,##0.00\ &quot;zł&quot;_-;\-* #,##0.00\ &quot;zł&quot;_-;_-* &quot;-&quot;??\ &quot;zł&quot;_-;_-@_-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numFmt numFmtId="34" formatCode="_-* #,##0.00\ &quot;zł&quot;_-;\-* #,##0.00\ &quot;zł&quot;_-;_-* &quot;-&quot;??\ &quot;zł&quot;_-;_-@_-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</dxf>
    <dxf>
      <font>
        <b/>
      </font>
    </dxf>
    <dxf>
      <numFmt numFmtId="34" formatCode="_-* #,##0.00\ &quot;zł&quot;_-;\-* #,##0.00\ &quot;zł&quot;_-;_-* &quot;-&quot;??\ &quot;zł&quot;_-;_-@_-"/>
      <alignment horizontal="left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  <protection locked="1" hidden="0"/>
    </dxf>
    <dxf>
      <fill>
        <patternFill patternType="solid">
          <fgColor indexed="64"/>
          <bgColor rgb="FFF5F5F5"/>
        </patternFill>
      </fill>
      <border diagonalUp="0" diagonalDown="0" outline="0">
        <left style="medium">
          <color rgb="FFF5F5F5"/>
        </left>
        <right/>
        <top style="medium">
          <color rgb="FFF5F5F5"/>
        </top>
        <bottom/>
      </border>
    </dxf>
    <dxf>
      <fill>
        <patternFill patternType="solid">
          <fgColor indexed="64"/>
          <bgColor rgb="FFF5F5F5"/>
        </patternFill>
      </fill>
      <border diagonalUp="0" diagonalDown="0">
        <left style="medium">
          <color rgb="FFF5F5F5"/>
        </left>
        <right/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center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alignment horizontal="right" vertical="bottom" textRotation="0" wrapText="0" indent="1" justifyLastLine="0" shrinkToFit="0" readingOrder="0"/>
      <border diagonalUp="0" diagonalDown="0" outline="0">
        <left style="medium">
          <color rgb="FFF5F5F5"/>
        </left>
        <right style="medium">
          <color rgb="FFF5F5F5"/>
        </right>
        <top style="medium">
          <color rgb="FFF5F5F5"/>
        </top>
        <bottom/>
      </border>
    </dxf>
    <dxf>
      <numFmt numFmtId="167" formatCode="#,##0.00\ &quot;zł&quot;"/>
      <alignment horizontal="right" vertical="bottom" textRotation="0" wrapText="0" indent="1" justifyLastLine="0" shrinkToFit="0" readingOrder="0"/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Franklin Gothic Book"/>
        <family val="2"/>
        <scheme val="minor"/>
      </font>
      <border diagonalUp="0" diagonalDown="0" outline="0">
        <left/>
        <right style="medium">
          <color rgb="FFF5F5F5"/>
        </right>
        <top style="medium">
          <color rgb="FFF5F5F5"/>
        </top>
        <bottom/>
      </border>
    </dxf>
    <dxf>
      <font>
        <b/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border diagonalUp="0" diagonalDown="0">
        <left/>
        <right style="medium">
          <color rgb="FFF5F5F5"/>
        </right>
        <top style="medium">
          <color rgb="FFF5F5F5"/>
        </top>
        <bottom style="medium">
          <color rgb="FFF5F5F5"/>
        </bottom>
        <vertical style="medium">
          <color rgb="FFF5F5F5"/>
        </vertical>
        <horizontal style="medium">
          <color rgb="FFF5F5F5"/>
        </horizontal>
      </border>
    </dxf>
    <dxf>
      <border>
        <top style="medium">
          <color rgb="FFF5F5F5"/>
        </top>
      </border>
    </dxf>
    <dxf>
      <border diagonalUp="0" diagonalDown="0">
        <left style="medium">
          <color rgb="FFF5F5F5"/>
        </left>
        <right style="medium">
          <color rgb="FFF5F5F5"/>
        </right>
        <top style="medium">
          <color rgb="FFF5F5F5"/>
        </top>
        <bottom style="medium">
          <color rgb="FFF5F5F5"/>
        </bottom>
      </border>
    </dxf>
    <dxf>
      <alignment horizontal="center" vertical="center" textRotation="0" wrapText="0" indent="0" justifyLastLine="0" shrinkToFit="0" readingOrder="0"/>
    </dxf>
    <dxf>
      <font>
        <color theme="4"/>
      </font>
    </dxf>
    <dxf>
      <font>
        <b val="0"/>
        <i val="0"/>
        <color theme="3" tint="0.24994659260841701"/>
      </font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 tint="0.24994659260841701"/>
      </font>
      <fill>
        <patternFill patternType="none">
          <fgColor auto="1"/>
          <bgColor auto="1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fgColor rgb="FFFDF7DF"/>
          <bgColor theme="5" tint="0.79998168889431442"/>
        </patternFill>
      </fill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fgColor theme="4" tint="0.39994506668294322"/>
          <bgColor theme="4" tint="0.3999450666829432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theme="0" tint="-0.14996795556505021"/>
          <bgColor theme="0" tint="-0.14996795556505021"/>
        </patternFill>
      </fill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fgColor theme="4" tint="0.39994506668294322"/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fgColor auto="1"/>
          <bgColor rgb="FFFFFFFF"/>
        </patternFill>
      </fill>
    </dxf>
    <dxf>
      <fill>
        <patternFill>
          <bgColor theme="4" tint="0.79998168889431442"/>
        </patternFill>
      </fill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bgColor theme="4" tint="0.3999450666829432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39994506668294322"/>
        </patternFill>
      </fill>
      <border diagonalUp="0" diagonalDown="0">
        <left/>
        <right style="thick">
          <color theme="0"/>
        </right>
        <top/>
        <bottom style="thick">
          <color theme="1" tint="0.499984740745262"/>
        </bottom>
        <vertical/>
        <horizontal style="thick">
          <color theme="1" tint="0.499984740745262"/>
        </horizontal>
      </border>
    </dxf>
    <dxf>
      <border diagonalUp="0" diagonalDown="0"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ill>
        <patternFill>
          <bgColor theme="0"/>
        </patternFill>
      </fill>
      <border>
        <left style="thick">
          <color theme="0"/>
        </left>
        <bottom style="thick">
          <color theme="0"/>
        </bottom>
      </border>
    </dxf>
    <dxf>
      <fill>
        <patternFill>
          <bgColor theme="0"/>
        </patternFill>
      </fill>
      <border>
        <right style="thick">
          <color theme="0"/>
        </right>
        <bottom style="thick">
          <color theme="0"/>
        </bottom>
      </border>
    </dxf>
    <dxf>
      <border>
        <left style="thick">
          <color theme="0"/>
        </left>
      </border>
    </dxf>
    <dxf>
      <fill>
        <patternFill>
          <bgColor theme="0" tint="-0.499984740745262"/>
        </patternFill>
      </fill>
      <border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border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5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  <name val="Franklin Gothic Book"/>
        <scheme val="minor"/>
      </font>
      <border>
        <vertical/>
        <horizontal/>
      </border>
    </dxf>
    <dxf>
      <font>
        <color theme="1" tint="0.34998626667073579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3"/>
      </font>
      <fill>
        <patternFill>
          <bgColor theme="6" tint="0.39994506668294322"/>
        </patternFill>
      </fill>
      <border>
        <left/>
        <right/>
        <top style="medium">
          <color theme="0"/>
        </top>
        <bottom style="thick">
          <color theme="1" tint="0.499984740745262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6" tint="0.79998168889431442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8"/>
        <color theme="1" tint="0.34998626667073579"/>
        <name val="Franklin Gothic Book"/>
        <scheme val="minor"/>
      </font>
      <fill>
        <patternFill>
          <bgColor theme="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7" defaultTableStyle="TableStyleMedium2" defaultPivotStyle="Tabela przestawna z częściowym budżetem">
    <tableStyle name="Fragmentatory budżetu domowego" pivot="0" table="0" count="10" xr9:uid="{A2A32670-0B75-47E9-B11B-A770D59F9203}">
      <tableStyleElement type="wholeTable" dxfId="160"/>
      <tableStyleElement type="headerRow" dxfId="159"/>
    </tableStyle>
    <tableStyle name="Listy danych" pivot="0" count="3" xr9:uid="{FC88603F-D3DA-422C-8F9F-207497710066}">
      <tableStyleElement type="wholeTable" dxfId="158"/>
      <tableStyleElement type="headerRow" dxfId="157"/>
      <tableStyleElement type="firstRowStripe" dxfId="156"/>
    </tableStyle>
    <tableStyle name="Oś czasu budżetu półmiesięcznego" pivot="0" table="0" count="9" xr9:uid="{F268C26A-0DA6-4F3E-B1CF-833CF165B59A}">
      <tableStyleElement type="wholeTable" dxfId="155"/>
      <tableStyleElement type="headerRow" dxfId="154"/>
    </tableStyle>
    <tableStyle name="Przychody" pivot="0" count="3" xr9:uid="{542ED52E-B2D9-4BC6-ADFC-A3EA43FF9FCB}">
      <tableStyleElement type="wholeTable" dxfId="153"/>
      <tableStyleElement type="headerRow" dxfId="152"/>
      <tableStyleElement type="firstRowStripe" dxfId="151"/>
    </tableStyle>
    <tableStyle name="Pulpit nawigacyjny" pivot="0" count="5" xr9:uid="{FA56C891-CD97-41DF-B8FA-B5B321143F5E}">
      <tableStyleElement type="wholeTable" dxfId="150"/>
      <tableStyleElement type="headerRow" dxfId="149"/>
      <tableStyleElement type="lastColumn" dxfId="148"/>
      <tableStyleElement type="firstHeaderCell" dxfId="147"/>
      <tableStyleElement type="lastHeaderCell" dxfId="146"/>
    </tableStyle>
    <tableStyle name="Tabela przestawna z częściowym budżetem" table="0" count="12" xr9:uid="{4585F54E-69F3-4B80-8864-D1982E1ACFF3}">
      <tableStyleElement type="wholeTable" dxfId="145"/>
      <tableStyleElement type="headerRow" dxfId="144"/>
      <tableStyleElement type="totalRow" dxfId="143"/>
      <tableStyleElement type="firstRowStripe" dxfId="142"/>
      <tableStyleElement type="firstHeaderCell" dxfId="141"/>
      <tableStyleElement type="firstSubtotalRow" dxfId="140"/>
      <tableStyleElement type="secondSubtotalRow" dxfId="139"/>
      <tableStyleElement type="firstColumnSubheading" dxfId="138"/>
      <tableStyleElement type="firstRowSubheading" dxfId="137"/>
      <tableStyleElement type="secondRowSubheading" dxfId="136"/>
      <tableStyleElement type="pageFieldLabels" dxfId="135"/>
      <tableStyleElement type="pageFieldValues" dxfId="134"/>
    </tableStyle>
    <tableStyle name="Wydatki" pivot="0" count="3" xr9:uid="{4EDB87F9-7A04-4E5D-B102-11B252010CE7}">
      <tableStyleElement type="wholeTable" dxfId="133"/>
      <tableStyleElement type="headerRow" dxfId="132"/>
      <tableStyleElement type="firstRowStripe" dxfId="131"/>
    </tableStyle>
  </tableStyles>
  <colors>
    <mruColors>
      <color rgb="FFFFFFFF"/>
      <color rgb="FFF7F7F7"/>
      <color rgb="FFFDF7DF"/>
      <color rgb="FFF5F5F5"/>
      <color rgb="FFFEFCF4"/>
      <color rgb="FFE7E98F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0" tint="-0.24994659260841701"/>
          </font>
          <fill>
            <patternFill>
              <bgColor theme="0" tint="-0.14996795556505021"/>
            </patternFill>
          </fill>
        </dxf>
        <dxf>
          <font>
            <b/>
            <i val="0"/>
            <sz val="8"/>
            <color theme="3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3"/>
          </font>
          <fill>
            <patternFill>
              <bgColor theme="4" tint="0.79998168889431442"/>
            </patternFill>
          </fill>
        </dxf>
        <dxf>
          <font>
            <b/>
            <i val="0"/>
            <sz val="8"/>
            <color theme="0" tint="-0.24994659260841701"/>
            <name val="Franklin Gothic Book"/>
            <scheme val="minor"/>
          </font>
          <fill>
            <patternFill patternType="solid">
              <fgColor theme="4" tint="0.79989013336588644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Franklin Gothic Book"/>
            <scheme val="minor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Fragmentatory budżetu domoweg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 tint="0.59999389629810485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1" tint="0.34998626667073579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Oś czasu budżetu półmiesięcznego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1.xml" Id="rId8" /><Relationship Type="http://schemas.openxmlformats.org/officeDocument/2006/relationships/sharedStrings" Target="/xl/sharedStrings.xml" Id="rId13" /><Relationship Type="http://schemas.openxmlformats.org/officeDocument/2006/relationships/worksheet" Target="/xl/worksheets/sheet31.xml" Id="rId3" /><Relationship Type="http://schemas.openxmlformats.org/officeDocument/2006/relationships/pivotCacheDefinition" Target="/xl/pivotCache/pivotCacheDefinition11.xml" Id="rId7" /><Relationship Type="http://schemas.openxmlformats.org/officeDocument/2006/relationships/styles" Target="/xl/styles.xml" Id="rId12" /><Relationship Type="http://schemas.openxmlformats.org/officeDocument/2006/relationships/customXml" Target="/customXml/item3.xml" Id="rId17" /><Relationship Type="http://schemas.openxmlformats.org/officeDocument/2006/relationships/worksheet" Target="/xl/worksheets/sheet22.xml" Id="rId2" /><Relationship Type="http://schemas.openxmlformats.org/officeDocument/2006/relationships/customXml" Target="/customXml/item22.xml" Id="rId16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theme" Target="/xl/theme/theme11.xml" Id="rId11" /><Relationship Type="http://schemas.openxmlformats.org/officeDocument/2006/relationships/worksheet" Target="/xl/worksheets/sheet55.xml" Id="rId5" /><Relationship Type="http://schemas.openxmlformats.org/officeDocument/2006/relationships/customXml" Target="/customXml/item13.xml" Id="rId15" /><Relationship Type="http://schemas.microsoft.com/office/2011/relationships/timelineCache" Target="/xl/timelineCaches/timelineCache1.xml" Id="rId10" /><Relationship Type="http://schemas.openxmlformats.org/officeDocument/2006/relationships/worksheet" Target="/xl/worksheets/sheet46.xml" Id="rId4" /><Relationship Type="http://schemas.microsoft.com/office/2007/relationships/slicerCache" Target="/xl/slicerCaches/slicerCache22.xml" Id="rId9" /><Relationship Type="http://schemas.openxmlformats.org/officeDocument/2006/relationships/calcChain" Target="/xl/calcChain.xml" Id="rId1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3.xml.rels>&#65279;<?xml version="1.0" encoding="utf-8"?><Relationships xmlns="http://schemas.openxmlformats.org/package/2006/relationships"><Relationship Type="http://schemas.microsoft.com/office/2011/relationships/chartColorStyle" Target="/xl/charts/colors33.xml" Id="rId2" /><Relationship Type="http://schemas.microsoft.com/office/2011/relationships/chartStyle" Target="/xl/charts/style3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41919618460902E-2"/>
          <c:y val="0"/>
          <c:w val="0.90931616076307797"/>
          <c:h val="0.802350018010690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'Pulpit nawigacyjny'!$B$3</c:f>
              <c:strCache>
                <c:ptCount val="1"/>
                <c:pt idx="0">
                  <c:v>SUMY MIESIĘCZNE</c:v>
                </c:pt>
              </c:strCache>
            </c:strRef>
          </c:tx>
          <c:spPr>
            <a:solidFill>
              <a:schemeClr val="dk1">
                <a:tint val="885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13-4EC3-9B00-29EEAEB2F42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13-4EC3-9B00-29EEAEB2F423}"/>
              </c:ext>
            </c:extLst>
          </c:dPt>
          <c:dLbls>
            <c:dLbl>
              <c:idx val="0"/>
              <c:tx>
                <c:strRef>
                  <c:f>'Pulpit nawigacyjny'!$D$4</c:f>
                  <c:strCache>
                    <c:ptCount val="1"/>
                    <c:pt idx="0">
                      <c:v>0 zł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{83FB2CDF-5EC1-470B-88A1-73693BD7066A}</c15:txfldGUID>
                      <c15:f>'Pulpit nawigacyjny'!$D$4</c15:f>
                      <c15:dlblFieldTableCache>
                        <c:ptCount val="1"/>
                        <c:pt idx="0">
                          <c:v>0 zł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A13-4EC3-9B00-29EEAEB2F423}"/>
                </c:ext>
              </c:extLst>
            </c:dLbl>
            <c:dLbl>
              <c:idx val="1"/>
              <c:tx>
                <c:strRef>
                  <c:f>'Pulpit nawigacyjny'!$D$5</c:f>
                  <c:strCache>
                    <c:ptCount val="1"/>
                    <c:pt idx="0">
                      <c:v>0 zł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{DB9FBD37-B60F-4F29-AB26-B09E58FED9E4}</c15:txfldGUID>
                      <c15:f>'Pulpit nawigacyjny'!$D$5</c15:f>
                      <c15:dlblFieldTableCache>
                        <c:ptCount val="1"/>
                        <c:pt idx="0">
                          <c:v>0 zł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A13-4EC3-9B00-29EEAEB2F423}"/>
                </c:ext>
              </c:extLst>
            </c:dLbl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'Pulpit nawigacyjny'!$B$4:$B$5</c:f>
              <c:strCache>
                <c:ptCount val="2"/>
                <c:pt idx="0">
                  <c:v>PRZYCHODY</c:v>
                </c:pt>
                <c:pt idx="1">
                  <c:v>WYDATKI</c:v>
                </c:pt>
              </c:strCache>
            </c:strRef>
          </c:cat>
          <c:val>
            <c:numRef>
              <c:f>'Pulpit nawigacyjny'!$D$4:$D$5</c:f>
              <c:numCache>
                <c:formatCode>#\ ##0\ "zł"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3-4EC3-9B00-29EEAEB2F42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67168"/>
        <c:axId val="-1860764416"/>
      </c:barChart>
      <c:catAx>
        <c:axId val="-186076716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64416"/>
        <c:crosses val="autoZero"/>
        <c:auto val="1"/>
        <c:lblAlgn val="ctr"/>
        <c:lblOffset val="100"/>
        <c:noMultiLvlLbl val="0"/>
      </c:catAx>
      <c:valAx>
        <c:axId val="-1860764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076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3988456500738E-2"/>
          <c:y val="8.7619215119552705E-3"/>
          <c:w val="0.88491656019730502"/>
          <c:h val="0.8619004697043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'Pulpit nawigacyjny'!$I$3</c:f>
              <c:strCache>
                <c:ptCount val="1"/>
                <c:pt idx="0">
                  <c:v>SUMY ROCZNE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47-40B9-8668-D8C6190539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47-40B9-8668-D8C6190539C6}"/>
              </c:ext>
            </c:extLst>
          </c:dPt>
          <c:dLbls>
            <c:dLbl>
              <c:idx val="0"/>
              <c:tx>
                <c:strRef>
                  <c:f>'Pulpit nawigacyjny'!$L$4</c:f>
                  <c:strCache>
                    <c:ptCount val="1"/>
                    <c:pt idx="0">
                      <c:v>10 742 zł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{09E2B70C-2420-454C-9D47-729513FB2CD6}</c15:txfldGUID>
                      <c15:f>'Pulpit nawigacyjny'!$L$4</c15:f>
                      <c15:dlblFieldTableCache>
                        <c:ptCount val="1"/>
                        <c:pt idx="0">
                          <c:v>10 742 zł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547-40B9-8668-D8C6190539C6}"/>
                </c:ext>
              </c:extLst>
            </c:dLbl>
            <c:dLbl>
              <c:idx val="1"/>
              <c:tx>
                <c:strRef>
                  <c:f>'Pulpit nawigacyjny'!$L$5</c:f>
                  <c:strCache>
                    <c:ptCount val="1"/>
                    <c:pt idx="0">
                      <c:v>13 200 zł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{85C2F246-25F6-496D-817B-040C5BC4ACBC}</c15:txfldGUID>
                      <c15:f>'Pulpit nawigacyjny'!$L$5</c15:f>
                      <c15:dlblFieldTableCache>
                        <c:ptCount val="1"/>
                        <c:pt idx="0">
                          <c:v>13 200 zł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547-40B9-8668-D8C6190539C6}"/>
                </c:ext>
              </c:extLst>
            </c:dLbl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'Pulpit nawigacyjny'!$I$4:$J$5</c:f>
              <c:strCache>
                <c:ptCount val="2"/>
                <c:pt idx="0">
                  <c:v>PRZYCHODY</c:v>
                </c:pt>
                <c:pt idx="1">
                  <c:v>WYDATKI</c:v>
                </c:pt>
              </c:strCache>
            </c:strRef>
          </c:cat>
          <c:val>
            <c:numRef>
              <c:f>'Pulpit nawigacyjny'!$L$4:$L$5</c:f>
              <c:numCache>
                <c:formatCode>#\ ##0\ "zł"</c:formatCode>
                <c:ptCount val="2"/>
                <c:pt idx="0">
                  <c:v>10742</c:v>
                </c:pt>
                <c:pt idx="1">
                  <c:v>13200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47-40B9-8668-D8C6190539C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-1860741872"/>
        <c:axId val="-1860739120"/>
      </c:barChart>
      <c:catAx>
        <c:axId val="-1860741872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1860739120"/>
        <c:crosses val="autoZero"/>
        <c:auto val="1"/>
        <c:lblAlgn val="ctr"/>
        <c:lblOffset val="100"/>
        <c:noMultiLvlLbl val="0"/>
      </c:catAx>
      <c:valAx>
        <c:axId val="-18607391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07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[Office_65244206_TF03428919_Win32.xltx]Tabela przestawna kategorii!Sumy_kategorii</c:name>
    <c:fmtId val="2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01993131563412"/>
              <c:y val="-0.157010992992083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9.4295536728437296E-2"/>
              <c:y val="-0.14642598222857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128934713485823"/>
              <c:y val="-0.132312634543891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0.203986263126824"/>
              <c:y val="-0.109378444556283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0.138234256600233"/>
              <c:y val="-7.05667384234085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2.8865980631154298E-2"/>
              <c:y val="-0.15524682453149899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9821306700059299"/>
              <c:y val="-8.4680086108090205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1"/>
          <c:showCatName val="1"/>
          <c:showSerName val="0"/>
          <c:showPercent val="0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23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-0.16753559223738601"/>
              <c:y val="-5.1160885356971102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-0.198957482871196"/>
              <c:y val="-8.7326338798968006E-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8.5725494683922404E-2"/>
                  <c:h val="7.01625076974004E-2"/>
                </c:manualLayout>
              </c15:layout>
            </c:ext>
          </c:extLst>
        </c:dLbl>
      </c:pivotFmt>
      <c:pivotFmt>
        <c:idx val="26"/>
        <c:dLbl>
          <c:idx val="0"/>
          <c:layout>
            <c:manualLayout>
              <c:x val="-0.114458165821653"/>
              <c:y val="-0.1331947187741830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6676869893673602E-2"/>
                  <c:h val="6.6634170776229906E-2"/>
                </c:manualLayout>
              </c15:layout>
            </c:ext>
          </c:extLst>
        </c:dLbl>
      </c:pivotFmt>
      <c:pivotFmt>
        <c:idx val="27"/>
        <c:dLbl>
          <c:idx val="0"/>
          <c:layout>
            <c:manualLayout>
              <c:x val="-7.0672156077799406E-2"/>
              <c:y val="-0.108496360325991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40025469557926"/>
                  <c:h val="6.6634170776229906E-2"/>
                </c:manualLayout>
              </c15:layout>
            </c:ext>
          </c:extLst>
        </c:dLbl>
      </c:pivotFmt>
      <c:pivotFmt>
        <c:idx val="28"/>
        <c:dLbl>
          <c:idx val="0"/>
          <c:layout>
            <c:manualLayout>
              <c:x val="0.111385463383488"/>
              <c:y val="-0.10496802340482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3852903927603299"/>
                  <c:h val="7.3690844618570797E-2"/>
                </c:manualLayout>
              </c15:layout>
            </c:ext>
          </c:extLst>
        </c:dLbl>
      </c:pivotFmt>
      <c:pivotFmt>
        <c:idx val="29"/>
        <c:dLbl>
          <c:idx val="0"/>
          <c:layout>
            <c:manualLayout>
              <c:x val="-1.30589853622021E-2"/>
              <c:y val="-0.112906781477454"/>
            </c:manualLayout>
          </c:layout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9.3130586587363506E-2"/>
                  <c:h val="6.8398339236815195E-2"/>
                </c:manualLayout>
              </c15:layout>
            </c:ext>
          </c:extLst>
        </c:dLbl>
      </c:pivotFmt>
      <c:pivotFmt>
        <c:idx val="30"/>
        <c:dLbl>
          <c:idx val="0"/>
          <c:layout>
            <c:manualLayout>
              <c:x val="0.192044023357861"/>
              <c:y val="-5.8217628654763202E-2"/>
            </c:manualLayout>
          </c:layout>
          <c:showLegendKey val="0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7.7140678600284798E-2"/>
                  <c:h val="6.4870002315644701E-2"/>
                </c:manualLayout>
              </c15:layout>
            </c:ext>
          </c:extLst>
        </c:dLbl>
      </c:pivotFmt>
      <c:pivotFmt>
        <c:idx val="31"/>
        <c:dLbl>
          <c:idx val="0"/>
          <c:showLegendKey val="1"/>
          <c:showVal val="1"/>
          <c:showCatName val="1"/>
          <c:showSerName val="0"/>
          <c:showPercent val="0"/>
          <c:showBubbleSize val="1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layout>
            <c:manualLayout>
              <c:x val="0.272008522991182"/>
              <c:y val="9.9935381064485407E-2"/>
            </c:manualLayout>
          </c:layout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>
                <c:manualLayout>
                  <c:w val="0.122621776556399"/>
                  <c:h val="5.3142032647118101E-2"/>
                </c:manualLayout>
              </c15:layout>
            </c:ext>
          </c:extLst>
        </c:dLbl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3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3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38"/>
        <c:spPr>
          <a:solidFill>
            <a:schemeClr val="accent3"/>
          </a:solidFill>
          <a:ln>
            <a:noFill/>
          </a:ln>
          <a:effectLst/>
        </c:spPr>
      </c:pivotFmt>
      <c:pivotFmt>
        <c:idx val="3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40"/>
        <c:spPr>
          <a:solidFill>
            <a:srgbClr val="E7E98F"/>
          </a:solidFill>
          <a:ln>
            <a:noFill/>
          </a:ln>
          <a:effectLst/>
        </c:spPr>
      </c:pivotFmt>
      <c:pivotFmt>
        <c:idx val="4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  <c:pivotFmt>
        <c:idx val="4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3.1152647975077313E-3"/>
              <c:y val="-3.572453793334114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46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47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48"/>
        <c:spPr>
          <a:solidFill>
            <a:schemeClr val="accent3"/>
          </a:solidFill>
          <a:ln>
            <a:noFill/>
          </a:ln>
          <a:effectLst/>
        </c:spPr>
      </c:pivotFmt>
      <c:pivotFmt>
        <c:idx val="49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50"/>
        <c:spPr>
          <a:solidFill>
            <a:srgbClr val="E7E98F"/>
          </a:solidFill>
          <a:ln>
            <a:noFill/>
          </a:ln>
          <a:effectLst/>
        </c:spPr>
      </c:pivotFmt>
      <c:pivotFmt>
        <c:idx val="5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1.5576323987538998E-2"/>
              <c:y val="-2.6793403450005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</c:pivotFmt>
      <c:pivotFmt>
        <c:idx val="53"/>
        <c:spPr>
          <a:solidFill>
            <a:schemeClr val="accent3">
              <a:tint val="44000"/>
            </a:schemeClr>
          </a:solidFill>
          <a:ln>
            <a:noFill/>
          </a:ln>
          <a:effectLst/>
        </c:spPr>
      </c:pivotFmt>
      <c:pivotFmt>
        <c:idx val="54"/>
        <c:spPr>
          <a:solidFill>
            <a:schemeClr val="accent3">
              <a:tint val="58000"/>
            </a:schemeClr>
          </a:solidFill>
          <a:ln>
            <a:noFill/>
          </a:ln>
          <a:effectLst/>
        </c:spPr>
      </c:pivotFmt>
      <c:pivotFmt>
        <c:idx val="55"/>
        <c:spPr>
          <a:solidFill>
            <a:schemeClr val="accent3">
              <a:tint val="72000"/>
            </a:schemeClr>
          </a:solidFill>
          <a:ln>
            <a:noFill/>
          </a:ln>
          <a:effectLst/>
        </c:spPr>
      </c:pivotFmt>
      <c:pivotFmt>
        <c:idx val="56"/>
        <c:spPr>
          <a:solidFill>
            <a:schemeClr val="accent3">
              <a:tint val="86000"/>
            </a:schemeClr>
          </a:solidFill>
          <a:ln>
            <a:noFill/>
          </a:ln>
          <a:effectLst/>
        </c:spPr>
      </c:pivotFmt>
      <c:pivotFmt>
        <c:idx val="57"/>
        <c:spPr>
          <a:solidFill>
            <a:schemeClr val="accent3"/>
          </a:solidFill>
          <a:ln>
            <a:noFill/>
          </a:ln>
          <a:effectLst/>
        </c:spPr>
      </c:pivotFmt>
      <c:pivotFmt>
        <c:idx val="58"/>
        <c:spPr>
          <a:solidFill>
            <a:schemeClr val="accent3">
              <a:shade val="86000"/>
            </a:schemeClr>
          </a:solidFill>
          <a:ln>
            <a:noFill/>
          </a:ln>
          <a:effectLst/>
        </c:spPr>
      </c:pivotFmt>
      <c:pivotFmt>
        <c:idx val="59"/>
        <c:spPr>
          <a:solidFill>
            <a:schemeClr val="accent3">
              <a:shade val="72000"/>
            </a:schemeClr>
          </a:solidFill>
          <a:ln>
            <a:noFill/>
          </a:ln>
          <a:effectLst/>
        </c:spPr>
      </c:pivotFmt>
      <c:pivotFmt>
        <c:idx val="60"/>
        <c:spPr>
          <a:solidFill>
            <a:schemeClr val="accent3">
              <a:shade val="58000"/>
            </a:schemeClr>
          </a:solidFill>
          <a:ln>
            <a:noFill/>
          </a:ln>
          <a:effectLst/>
        </c:spPr>
      </c:pivotFmt>
      <c:pivotFmt>
        <c:idx val="61"/>
        <c:spPr>
          <a:solidFill>
            <a:schemeClr val="accent3">
              <a:shade val="44000"/>
            </a:schemeClr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'Tabela przestawna kategorii'!$C$3</c:f>
              <c:strCache>
                <c:ptCount val="1"/>
                <c:pt idx="0">
                  <c:v>Suma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3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B-4F0D-99C4-A32A7AFE75E8}"/>
              </c:ext>
            </c:extLst>
          </c:dPt>
          <c:dPt>
            <c:idx val="1"/>
            <c:bubble3D val="0"/>
            <c:spPr>
              <a:solidFill>
                <a:schemeClr val="accent3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B-4F0D-99C4-A32A7AFE75E8}"/>
              </c:ext>
            </c:extLst>
          </c:dPt>
          <c:dPt>
            <c:idx val="2"/>
            <c:bubble3D val="0"/>
            <c:spPr>
              <a:solidFill>
                <a:schemeClr val="accent3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B-4F0D-99C4-A32A7AFE75E8}"/>
              </c:ext>
            </c:extLst>
          </c:dPt>
          <c:dPt>
            <c:idx val="3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B-4F0D-99C4-A32A7AFE75E8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6B-4F0D-99C4-A32A7AFE75E8}"/>
              </c:ext>
            </c:extLst>
          </c:dPt>
          <c:dPt>
            <c:idx val="5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6B-4F0D-99C4-A32A7AFE75E8}"/>
              </c:ext>
            </c:extLst>
          </c:dPt>
          <c:dPt>
            <c:idx val="6"/>
            <c:bubble3D val="0"/>
            <c:spPr>
              <a:solidFill>
                <a:schemeClr val="accent3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6B-4F0D-99C4-A32A7AFE75E8}"/>
              </c:ext>
            </c:extLst>
          </c:dPt>
          <c:dPt>
            <c:idx val="7"/>
            <c:bubble3D val="0"/>
            <c:spPr>
              <a:solidFill>
                <a:schemeClr val="accent3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6B-4F0D-99C4-A32A7AFE75E8}"/>
              </c:ext>
            </c:extLst>
          </c:dPt>
          <c:dPt>
            <c:idx val="8"/>
            <c:bubble3D val="0"/>
            <c:spPr>
              <a:solidFill>
                <a:schemeClr val="accent3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9D-490C-9A82-D882F3ADD0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przestawna kategorii'!$B$4:$B$13</c:f>
              <c:strCache>
                <c:ptCount val="9"/>
                <c:pt idx="0">
                  <c:v>Artykuły medyczne</c:v>
                </c:pt>
                <c:pt idx="1">
                  <c:v>Dzieci</c:v>
                </c:pt>
                <c:pt idx="2">
                  <c:v>Gospodarstwo domowe</c:v>
                </c:pt>
                <c:pt idx="3">
                  <c:v>Konta inwestycyjne</c:v>
                </c:pt>
                <c:pt idx="4">
                  <c:v>Osobiste</c:v>
                </c:pt>
                <c:pt idx="5">
                  <c:v>Rozrywka</c:v>
                </c:pt>
                <c:pt idx="6">
                  <c:v>Transport</c:v>
                </c:pt>
                <c:pt idx="7">
                  <c:v>Zwierzęta</c:v>
                </c:pt>
                <c:pt idx="8">
                  <c:v>Żywność</c:v>
                </c:pt>
              </c:strCache>
            </c:strRef>
          </c:cat>
          <c:val>
            <c:numRef>
              <c:f>'Tabela przestawna kategorii'!$C$4:$C$13</c:f>
              <c:numCache>
                <c:formatCode>_("zł"* #,##0_);_("zł"* \(#,##0\);_("zł"* "-"_);_(@_)</c:formatCode>
                <c:ptCount val="9"/>
                <c:pt idx="0">
                  <c:v>500</c:v>
                </c:pt>
                <c:pt idx="1">
                  <c:v>150</c:v>
                </c:pt>
                <c:pt idx="2">
                  <c:v>7880</c:v>
                </c:pt>
                <c:pt idx="3">
                  <c:v>500</c:v>
                </c:pt>
                <c:pt idx="4">
                  <c:v>100</c:v>
                </c:pt>
                <c:pt idx="5">
                  <c:v>112</c:v>
                </c:pt>
                <c:pt idx="6">
                  <c:v>925</c:v>
                </c:pt>
                <c:pt idx="7">
                  <c:v>150</c:v>
                </c:pt>
                <c:pt idx="8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B-4F0D-99C4-A32A7AFE7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9439252336448631E-3"/>
          <c:y val="2.0371988080381334E-2"/>
          <c:w val="0.97632398753894079"/>
          <c:h val="3.0770608379327467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2.xml><?xml version="1.0" encoding="utf-8"?>
<formControlPr xmlns="http://schemas.microsoft.com/office/spreadsheetml/2009/9/main" objectType="Spin" dx="16" fmlaLink="$C$2" max="12" min="1" page="10" val="12"/>
</file>

<file path=xl/ctrlProps/ctrlProp2.xml><?xml version="1.0" encoding="utf-8"?>
<formControlPr xmlns="http://schemas.microsoft.com/office/spreadsheetml/2009/9/main" objectType="Spin" dx="16" fmlaLink="$I$2" max="3000" min="1904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chart" Target="/xl/charts/chart33.xml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161925</xdr:rowOff>
        </xdr:from>
        <xdr:to>
          <xdr:col>2</xdr:col>
          <xdr:colOff>209550</xdr:colOff>
          <xdr:row>1</xdr:row>
          <xdr:rowOff>447675</xdr:rowOff>
        </xdr:to>
        <xdr:sp macro="" textlink="">
          <xdr:nvSpPr>
            <xdr:cNvPr id="1031" name="Pokrętło 7" descr="Kontrolka pokrętła dla miesiąca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1362075</xdr:colOff>
          <xdr:row>1</xdr:row>
          <xdr:rowOff>171450</xdr:rowOff>
        </xdr:from>
        <xdr:to>
          <xdr:col>9</xdr:col>
          <xdr:colOff>66675</xdr:colOff>
          <xdr:row>1</xdr:row>
          <xdr:rowOff>457200</xdr:rowOff>
        </xdr:to>
        <xdr:sp macro="" textlink="">
          <xdr:nvSpPr>
            <xdr:cNvPr id="1033" name="Pokrętło 9" descr="Kontrolka pokrętła dla roku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1085850</xdr:colOff>
      <xdr:row>2</xdr:row>
      <xdr:rowOff>438150</xdr:rowOff>
    </xdr:from>
    <xdr:to>
      <xdr:col>5</xdr:col>
      <xdr:colOff>603773</xdr:colOff>
      <xdr:row>5</xdr:row>
      <xdr:rowOff>298323</xdr:rowOff>
    </xdr:to>
    <xdr:graphicFrame macro="">
      <xdr:nvGraphicFramePr>
        <xdr:cNvPr id="28" name="Wykres 27" descr="Wykres słupkowy porównujący sumy miesięcznych przychodów z sumami wydatków 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123825</xdr:colOff>
      <xdr:row>3</xdr:row>
      <xdr:rowOff>0</xdr:rowOff>
    </xdr:from>
    <xdr:to>
      <xdr:col>12</xdr:col>
      <xdr:colOff>1415237</xdr:colOff>
      <xdr:row>5</xdr:row>
      <xdr:rowOff>307848</xdr:rowOff>
    </xdr:to>
    <xdr:graphicFrame macro="">
      <xdr:nvGraphicFramePr>
        <xdr:cNvPr id="30" name="Wykres 29" descr="Wykres słupkowy porównujący roczne sumy przychodów z sumami wydatków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5</xdr:row>
      <xdr:rowOff>109537</xdr:rowOff>
    </xdr:from>
    <xdr:to>
      <xdr:col>5</xdr:col>
      <xdr:colOff>2381250</xdr:colOff>
      <xdr:row>36</xdr:row>
      <xdr:rowOff>279581</xdr:rowOff>
    </xdr:to>
    <xdr:graphicFrame macro="">
      <xdr:nvGraphicFramePr>
        <xdr:cNvPr id="7" name="Sumy kategorii" descr="Wykres kołowy z porównaniem sumy poszczególnych kategorii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66674</xdr:colOff>
      <xdr:row>1</xdr:row>
      <xdr:rowOff>123826</xdr:rowOff>
    </xdr:from>
    <xdr:to>
      <xdr:col>4</xdr:col>
      <xdr:colOff>3371850</xdr:colOff>
      <xdr:row>1</xdr:row>
      <xdr:rowOff>2228850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ATEGORIA" descr="Fragmentator do filtrowania danych tabeli przestawnej według kategorii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05599" y="742951"/>
              <a:ext cx="3305176" cy="2105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1</xdr:row>
      <xdr:rowOff>123826</xdr:rowOff>
    </xdr:from>
    <xdr:to>
      <xdr:col>5</xdr:col>
      <xdr:colOff>3257550</xdr:colOff>
      <xdr:row>1</xdr:row>
      <xdr:rowOff>2219326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PIS" descr="Fragmentator do filtrowania danych tabeli przestawnej według opisu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91750" y="742951"/>
              <a:ext cx="3171825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28574</xdr:colOff>
      <xdr:row>1</xdr:row>
      <xdr:rowOff>123826</xdr:rowOff>
    </xdr:from>
    <xdr:to>
      <xdr:col>3</xdr:col>
      <xdr:colOff>1847849</xdr:colOff>
      <xdr:row>1</xdr:row>
      <xdr:rowOff>1495426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A" descr="Przeciągnij przez oś czasu, aby przefiltrować wydatki do wybranego przedziału czasu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199" y="742951"/>
              <a:ext cx="4962525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Oś czasu: działa w programie Excel 2013 lub nowszym. Nie przenoś ani nie zmieniaj rozmiaru.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97.536077777775" createdVersion="4" refreshedVersion="8" minRefreshableVersion="3" recordCount="33" xr:uid="{00000000-000A-0000-FFFF-FFFF24000000}">
  <cacheSource type="worksheet">
    <worksheetSource name="Wydatki"/>
  </cacheSource>
  <cacheFields count="4">
    <cacheField name="DATA" numFmtId="14">
      <sharedItems containsSemiMixedTypes="0" containsNonDate="0" containsDate="1" containsString="0" minDate="2022-02-27T00:00:00" maxDate="2022-05-17T00:00:00" count="22">
        <d v="2022-05-16T00:00:00"/>
        <d v="2022-05-09T00:00:00"/>
        <d v="2022-05-08T00:00:00"/>
        <d v="2022-05-07T00:00:00"/>
        <d v="2022-05-06T00:00:00"/>
        <d v="2022-05-05T00:00:00"/>
        <d v="2022-05-04T00:00:00"/>
        <d v="2022-05-03T00:00:00"/>
        <d v="2022-05-02T00:00:00"/>
        <d v="2022-05-01T00:00:00"/>
        <d v="2022-04-30T00:00:00"/>
        <d v="2022-04-26T00:00:00"/>
        <d v="2022-04-21T00:00:00"/>
        <d v="2022-04-16T00:00:00"/>
        <d v="2022-04-15T00:00:00"/>
        <d v="2022-04-04T00:00:00"/>
        <d v="2022-04-01T00:00:00"/>
        <d v="2022-03-27T00:00:00"/>
        <d v="2022-03-12T00:00:00"/>
        <d v="2022-03-07T00:00:00"/>
        <d v="2022-03-02T00:00:00"/>
        <d v="2022-02-27T00:00:00"/>
      </sharedItems>
    </cacheField>
    <cacheField name="KATEGORIA" numFmtId="0">
      <sharedItems count="11">
        <s v="Artykuły medyczne"/>
        <s v="Gospodarstwo domowe"/>
        <s v="Rozrywka"/>
        <s v="Żywność"/>
        <s v="Dzieci"/>
        <s v="Konta inwestycyjne"/>
        <s v="Osobiste"/>
        <s v="Zwierzęta"/>
        <s v="Transport"/>
        <s v="Jedzenie" u="1"/>
        <s v="Zwierzęta domowe" u="1"/>
      </sharedItems>
    </cacheField>
    <cacheField name="OPIS" numFmtId="0">
      <sharedItems count="20">
        <s v="Ubezpieczenie"/>
        <s v="Kredyt hipoteczny"/>
        <s v="Energia elektryczna"/>
        <s v="Woda/ścieki"/>
        <s v="Śmieci"/>
        <s v="Telefon komórkowy"/>
        <s v="Kino"/>
        <s v="Artykuły spożywcze"/>
        <s v="Restauracje"/>
        <s v="Pieniądze na obiad"/>
        <s v="Oszczędności"/>
        <s v="Fundusz inwestycyjny"/>
        <s v="Klub fitness/zajęcia sportowe"/>
        <s v="Żywność"/>
        <s v="Pielęgnacja"/>
        <s v="Inne"/>
        <s v="Rata za samochód 1 "/>
        <s v="Rata za samochód 2 "/>
        <s v="Ubezpieczenie samochodu"/>
        <s v="Paliwo"/>
      </sharedItems>
    </cacheField>
    <cacheField name="KWOTA" numFmtId="44">
      <sharedItems containsSemiMixedTypes="0" containsString="0" containsNumber="1" containsInteger="1" minValue="25" maxValue="500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x v="0"/>
    <x v="0"/>
    <x v="0"/>
    <n v="500"/>
  </r>
  <r>
    <x v="1"/>
    <x v="1"/>
    <x v="1"/>
    <n v="1000"/>
  </r>
  <r>
    <x v="1"/>
    <x v="1"/>
    <x v="2"/>
    <n v="100"/>
  </r>
  <r>
    <x v="1"/>
    <x v="1"/>
    <x v="3"/>
    <n v="50"/>
  </r>
  <r>
    <x v="1"/>
    <x v="1"/>
    <x v="4"/>
    <n v="25"/>
  </r>
  <r>
    <x v="1"/>
    <x v="1"/>
    <x v="5"/>
    <n v="100"/>
  </r>
  <r>
    <x v="1"/>
    <x v="1"/>
    <x v="5"/>
    <n v="30"/>
  </r>
  <r>
    <x v="1"/>
    <x v="1"/>
    <x v="1"/>
    <n v="50"/>
  </r>
  <r>
    <x v="1"/>
    <x v="1"/>
    <x v="5"/>
    <n v="50"/>
  </r>
  <r>
    <x v="1"/>
    <x v="1"/>
    <x v="5"/>
    <n v="25"/>
  </r>
  <r>
    <x v="2"/>
    <x v="1"/>
    <x v="2"/>
    <n v="100"/>
  </r>
  <r>
    <x v="3"/>
    <x v="2"/>
    <x v="6"/>
    <n v="37"/>
  </r>
  <r>
    <x v="4"/>
    <x v="3"/>
    <x v="7"/>
    <n v="350"/>
  </r>
  <r>
    <x v="5"/>
    <x v="3"/>
    <x v="8"/>
    <n v="75"/>
  </r>
  <r>
    <x v="6"/>
    <x v="4"/>
    <x v="9"/>
    <n v="150"/>
  </r>
  <r>
    <x v="7"/>
    <x v="5"/>
    <x v="10"/>
    <n v="250"/>
  </r>
  <r>
    <x v="8"/>
    <x v="5"/>
    <x v="11"/>
    <n v="250"/>
  </r>
  <r>
    <x v="9"/>
    <x v="6"/>
    <x v="12"/>
    <n v="100"/>
  </r>
  <r>
    <x v="10"/>
    <x v="7"/>
    <x v="13"/>
    <n v="50"/>
  </r>
  <r>
    <x v="11"/>
    <x v="7"/>
    <x v="14"/>
    <n v="50"/>
  </r>
  <r>
    <x v="11"/>
    <x v="7"/>
    <x v="15"/>
    <n v="50"/>
  </r>
  <r>
    <x v="12"/>
    <x v="8"/>
    <x v="16"/>
    <n v="300"/>
  </r>
  <r>
    <x v="12"/>
    <x v="8"/>
    <x v="17"/>
    <n v="350"/>
  </r>
  <r>
    <x v="12"/>
    <x v="8"/>
    <x v="18"/>
    <n v="50"/>
  </r>
  <r>
    <x v="13"/>
    <x v="8"/>
    <x v="19"/>
    <n v="50"/>
  </r>
  <r>
    <x v="14"/>
    <x v="8"/>
    <x v="19"/>
    <n v="25"/>
  </r>
  <r>
    <x v="15"/>
    <x v="8"/>
    <x v="17"/>
    <n v="150"/>
  </r>
  <r>
    <x v="16"/>
    <x v="1"/>
    <x v="1"/>
    <n v="5000"/>
  </r>
  <r>
    <x v="17"/>
    <x v="1"/>
    <x v="2"/>
    <n v="200"/>
  </r>
  <r>
    <x v="18"/>
    <x v="1"/>
    <x v="5"/>
    <n v="100"/>
  </r>
  <r>
    <x v="19"/>
    <x v="1"/>
    <x v="4"/>
    <n v="50"/>
  </r>
  <r>
    <x v="20"/>
    <x v="1"/>
    <x v="1"/>
    <n v="1000"/>
  </r>
  <r>
    <x v="21"/>
    <x v="2"/>
    <x v="6"/>
    <n v="75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Wydatki" cacheId="5" applyNumberFormats="0" applyBorderFormats="0" applyFontFormats="0" applyPatternFormats="0" applyAlignmentFormats="0" applyWidthHeightFormats="1" dataCaption="Values" updatedVersion="8" minRefreshableVersion="5" useAutoFormatting="1" itemPrintTitles="1" createdVersion="4" indent="0" outline="1" outlineData="1" multipleFieldFilters="0">
  <location ref="B5:C26" firstHeaderRow="1" firstDataRow="1" firstDataCol="1"/>
  <pivotFields count="4">
    <pivotField numFmtId="14" showAll="0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2">
        <item x="0"/>
        <item x="4"/>
        <item x="1"/>
        <item m="1" x="9"/>
        <item x="5"/>
        <item x="6"/>
        <item x="2"/>
        <item x="8"/>
        <item x="7"/>
        <item m="1" x="10"/>
        <item x="3"/>
        <item t="default"/>
      </items>
    </pivotField>
    <pivotField axis="axisRow" showAll="0">
      <items count="21">
        <item x="7"/>
        <item x="2"/>
        <item x="11"/>
        <item x="15"/>
        <item x="6"/>
        <item x="12"/>
        <item x="1"/>
        <item x="10"/>
        <item x="19"/>
        <item x="14"/>
        <item x="9"/>
        <item x="16"/>
        <item x="17"/>
        <item x="8"/>
        <item x="4"/>
        <item x="5"/>
        <item x="0"/>
        <item x="18"/>
        <item x="3"/>
        <item x="13"/>
        <item t="default"/>
      </items>
    </pivotField>
    <pivotField dataField="1" numFmtId="164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a z KWOTA" fld="3" baseField="2" baseItem="0" numFmtId="44"/>
  </dataFields>
  <formats count="63">
    <format dxfId="87">
      <pivotArea dataOnly="0" outline="0" axis="axisValues" fieldPosition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  <format dxfId="80">
      <pivotArea dataOnly="0" labelOnly="1" outline="0" axis="axisValues" fieldPosition="0"/>
    </format>
    <format dxfId="79">
      <pivotArea dataOnly="0" labelOnly="1" outline="0" axis="axisValues" fieldPosition="0"/>
    </format>
    <format dxfId="78">
      <pivotArea dataOnly="0" labelOnly="1" outline="0" axis="axisValues" fieldPosition="0"/>
    </format>
    <format dxfId="77">
      <pivotArea dataOnly="0" labelOnly="1" outline="0" axis="axisValues" fieldPosition="0"/>
    </format>
    <format dxfId="76">
      <pivotArea dataOnly="0" labelOnly="1" outline="0" axis="axisValues" fieldPosition="0"/>
    </format>
    <format dxfId="75">
      <pivotArea dataOnly="0" labelOnly="1" outline="0" axis="axisValues" fieldPosition="0"/>
    </format>
    <format dxfId="74">
      <pivotArea dataOnly="0" labelOnly="1" outline="0" axis="axisValues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  <format dxfId="63">
      <pivotArea dataOnly="0" labelOnly="1" outline="0" axis="axisValues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dataOnly="0" labelOnly="1" outline="0" axis="axisValues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grandRow="1" outline="0" fieldPosition="0"/>
    </format>
    <format dxfId="38">
      <pivotArea dataOnly="0" labelOnly="1" outline="0" axis="axisValues" fieldPosition="0"/>
    </format>
    <format dxfId="37">
      <pivotArea grandRow="1" outline="0" collapsedLevelsAreSubtotals="1" fieldPosition="0"/>
    </format>
    <format dxfId="36">
      <pivotArea field="2" type="button" dataOnly="0" labelOnly="1" outline="0" axis="axisRow" fieldPosition="0"/>
    </format>
    <format dxfId="35">
      <pivotArea collapsedLevelsAreSubtotals="1" fieldPosition="0">
        <references count="1">
          <reference field="2" count="0"/>
        </references>
      </pivotArea>
    </format>
    <format dxfId="34">
      <pivotArea grandRow="1" outline="0" collapsedLevelsAreSubtotals="1" fieldPosition="0"/>
    </format>
    <format dxfId="33">
      <pivotArea field="2" type="button" dataOnly="0" labelOnly="1" outline="0" axis="axisRow" fieldPosition="0"/>
    </format>
    <format dxfId="32">
      <pivotArea field="2" type="button" dataOnly="0" labelOnly="1" outline="0" axis="axisRow" fieldPosition="0"/>
    </format>
    <format dxfId="31">
      <pivotArea field="2" type="button" dataOnly="0" labelOnly="1" outline="0" axis="axisRow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collapsedLevelsAreSubtotals="1" fieldPosition="0">
        <references count="1">
          <reference field="2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7">
      <pivotArea collapsedLevelsAreSubtotals="1" fieldPosition="0">
        <references count="1">
          <reference field="2" count="1">
            <x v="0"/>
          </reference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</format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umy wydatków pogrupowane według opisu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Sumy_kategorii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B3:C13" firstHeaderRow="1" firstDataRow="1" firstDataCol="1"/>
  <pivotFields count="4">
    <pivotField numFmtId="14" showAll="0"/>
    <pivotField axis="axisRow" showAll="0">
      <items count="12">
        <item x="0"/>
        <item x="4"/>
        <item x="1"/>
        <item m="1" x="9"/>
        <item x="5"/>
        <item x="6"/>
        <item x="2"/>
        <item x="8"/>
        <item x="7"/>
        <item m="1" x="10"/>
        <item x="3"/>
        <item t="default"/>
      </items>
    </pivotField>
    <pivotField showAll="0"/>
    <pivotField dataField="1" numFmtId="164" showAll="0"/>
  </pivotFields>
  <rowFields count="1">
    <field x="1"/>
  </rowFields>
  <row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 t="grand">
      <x/>
    </i>
  </rowItems>
  <colItems count="1">
    <i/>
  </colItems>
  <dataFields count="1">
    <dataField name="Suma z KWOTA" fld="3" baseField="0" baseItem="0" numFmtId="42"/>
  </dataFields>
  <formats count="11">
    <format dxfId="10">
      <pivotArea grandRow="1" outline="0" collapsedLevelsAreSubtotals="1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collapsedLevelsAreSubtotals="1" fieldPosition="0">
        <references count="1">
          <reference field="1" count="0"/>
        </references>
      </pivotArea>
    </format>
    <format dxfId="2">
      <pivotArea collapsedLevelsAreSubtotals="1" fieldPosition="0">
        <references count="1">
          <reference field="1" count="0"/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10">
    <chartFormat chart="2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5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5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56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7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5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59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60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6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</chartFormats>
  <pivotTableStyleInfo name="Tabela przestawna z częściowym budżetem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odsumowanie sumy każdej kategorii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KATEGORIA" xr10:uid="{5DF5B1CB-70F4-4BFB-A70B-3CC24B974935}" sourceName="KATEGORIA">
  <pivotTables>
    <pivotTable tabId="3" name="Wydatki"/>
  </pivotTables>
  <data>
    <tabular pivotCacheId="3">
      <items count="11">
        <i x="0" s="1"/>
        <i x="4" s="1"/>
        <i x="1" s="1"/>
        <i x="5" s="1"/>
        <i x="6" s="1"/>
        <i x="2" s="1"/>
        <i x="8" s="1"/>
        <i x="7" s="1"/>
        <i x="3" s="1"/>
        <i x="9" s="1" nd="1"/>
        <i x="1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OPIS" xr10:uid="{ECA4D52F-CCA2-4EF4-A5AD-2837B8095138}" sourceName="OPIS">
  <pivotTables>
    <pivotTable tabId="3" name="Wydatki"/>
  </pivotTables>
  <data>
    <tabular pivotCacheId="3">
      <items count="20">
        <i x="7" s="1"/>
        <i x="2" s="1"/>
        <i x="11" s="1"/>
        <i x="15" s="1"/>
        <i x="6" s="1"/>
        <i x="12" s="1"/>
        <i x="1" s="1"/>
        <i x="10" s="1"/>
        <i x="19" s="1"/>
        <i x="14" s="1"/>
        <i x="9" s="1"/>
        <i x="16" s="1"/>
        <i x="17" s="1"/>
        <i x="8" s="1"/>
        <i x="4" s="1"/>
        <i x="5" s="1"/>
        <i x="0" s="1"/>
        <i x="18" s="1"/>
        <i x="3" s="1"/>
        <i x="1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A" xr10:uid="{BEF810EA-6E49-448C-B152-D66F0B11D959}" cache="Fragmentator_KATEGORIA" caption="KATEGORIA" columnCount="2" style="Fragmentatory budżetu domowego" rowHeight="257175"/>
  <slicer name="OPIS" xr10:uid="{8C3DE6EF-236C-4202-9848-330C4D995DB3}" cache="Fragmentator_OPIS" caption="OPIS" columnCount="2" style="Fragmentatory budżetu domowego" rowHeight="257175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ulpit nawigacyjny" displayName="Pulpit_nawigacyjny" ref="B8:O12" headerRowDxfId="129" tableBorderDxfId="128" totalsRowBorderDxfId="127">
  <autoFilter ref="B8:O12" xr:uid="{00000000-0009-0000-0100-000001000000}"/>
  <tableColumns count="14">
    <tableColumn id="1" xr3:uid="{00000000-0010-0000-0000-000001000000}" name="Kategoria" totalsRowLabel="Suma" dataDxfId="126" totalsRowDxfId="125"/>
    <tableColumn id="2" xr3:uid="{00000000-0010-0000-0000-000002000000}" name="STYCZEŃ" dataDxfId="124" totalsRowDxfId="123"/>
    <tableColumn id="3" xr3:uid="{00000000-0010-0000-0000-000003000000}" name="LUTY" dataDxfId="122" totalsRowDxfId="121"/>
    <tableColumn id="4" xr3:uid="{00000000-0010-0000-0000-000004000000}" name="MARZEC" dataDxfId="120" totalsRowDxfId="119"/>
    <tableColumn id="5" xr3:uid="{00000000-0010-0000-0000-000005000000}" name="KWIECIEŃ" dataDxfId="118" totalsRowDxfId="117"/>
    <tableColumn id="6" xr3:uid="{00000000-0010-0000-0000-000006000000}" name="MAJ" dataDxfId="116" totalsRowDxfId="115"/>
    <tableColumn id="7" xr3:uid="{00000000-0010-0000-0000-000007000000}" name="CZERWIEC" dataDxfId="114" totalsRowDxfId="113"/>
    <tableColumn id="8" xr3:uid="{00000000-0010-0000-0000-000008000000}" name="LIPIEC" dataDxfId="112" totalsRowDxfId="111"/>
    <tableColumn id="9" xr3:uid="{00000000-0010-0000-0000-000009000000}" name="SIERPIEŃ" dataDxfId="110" totalsRowDxfId="109"/>
    <tableColumn id="10" xr3:uid="{00000000-0010-0000-0000-00000A000000}" name="WRZESIEŃ" dataDxfId="108" totalsRowDxfId="107"/>
    <tableColumn id="11" xr3:uid="{00000000-0010-0000-0000-00000B000000}" name="PAŹDZIERNIK" dataDxfId="106" totalsRowDxfId="105"/>
    <tableColumn id="12" xr3:uid="{00000000-0010-0000-0000-00000C000000}" name="LISTOPAD" dataDxfId="104" totalsRowDxfId="103"/>
    <tableColumn id="13" xr3:uid="{00000000-0010-0000-0000-00000D000000}" name="GRUDZIEŃ" dataDxfId="102" totalsRowDxfId="101"/>
    <tableColumn id="14" xr3:uid="{00000000-0010-0000-0000-00000E000000}" name="Wykres przebiegu w czasie" totalsRowFunction="count" dataDxfId="100" totalsRowDxfId="99"/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Przegląd przychodów i wydatków według pierwszej i drugiej połowy każdego miesiąca z liniami trendu w ostatniej kolumni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datki" displayName="Wydatki" ref="F3:I36">
  <autoFilter ref="F3:I36" xr:uid="{00000000-0009-0000-0100-000002000000}"/>
  <tableColumns count="4">
    <tableColumn id="3" xr3:uid="{00000000-0010-0000-0100-000003000000}" name="DATA" totalsRowLabel="Suma" totalsRowDxfId="98" dataCellStyle="Data"/>
    <tableColumn id="1" xr3:uid="{00000000-0010-0000-0100-000001000000}" name="KATEGORIA" totalsRowDxfId="97" dataCellStyle="Szczegóły tabeli"/>
    <tableColumn id="4" xr3:uid="{00000000-0010-0000-0100-000004000000}" name="OPIS" totalsRowDxfId="96" dataCellStyle="Szczegóły tabeli"/>
    <tableColumn id="2" xr3:uid="{00000000-0010-0000-0100-000002000000}" name="KWOTA" totalsRowFunction="sum" dataDxfId="95" totalsRowDxfId="94"/>
  </tableColumns>
  <tableStyleInfo name="Wydatki" showFirstColumn="0" showLastColumn="0" showRowStripes="1" showColumnStripes="0"/>
  <extLst>
    <ext xmlns:x14="http://schemas.microsoft.com/office/spreadsheetml/2009/9/main" uri="{504A1905-F514-4f6f-8877-14C23A59335A}">
      <x14:table altTextSummary="Wprowadź datę i kwotę, a następnie wybierz pozycję Kategoria i Opis w tej tabeli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zychód" displayName="Przychód" ref="B3:D13" headerRowDxfId="93" dataDxfId="92">
  <autoFilter ref="B3:D13" xr:uid="{00000000-0009-0000-0100-000003000000}"/>
  <tableColumns count="3">
    <tableColumn id="1" xr3:uid="{00000000-0010-0000-0200-000001000000}" name="DATA" totalsRowLabel="Suma" dataDxfId="91" dataCellStyle="Data"/>
    <tableColumn id="3" xr3:uid="{00000000-0010-0000-0200-000003000000}" name="OPIS" dataDxfId="90" dataCellStyle="Szczegóły tabeli"/>
    <tableColumn id="2" xr3:uid="{00000000-0010-0000-0200-000002000000}" name="KWOTA" totalsRowFunction="sum" dataDxfId="89" totalsRowDxfId="88"/>
  </tableColumns>
  <tableStyleInfo name="Przychody" showFirstColumn="0" showLastColumn="0" showRowStripes="1" showColumnStripes="0"/>
  <extLst>
    <ext xmlns:x14="http://schemas.microsoft.com/office/spreadsheetml/2009/9/main" uri="{504A1905-F514-4f6f-8877-14C23A59335A}">
      <x14:table altTextSummary="Wprowadź datę, opis przychodów i kwotę w tej tabeli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Informacje_o_kategoriach" displayName="Informacje_o_kategoriach" ref="B3:M8" headerRowDxfId="24" dataDxfId="23">
  <autoFilter ref="B3:M8" xr:uid="{00000000-0009-0000-0100-000009000000}"/>
  <tableColumns count="12">
    <tableColumn id="1" xr3:uid="{00000000-0010-0000-0300-000001000000}" name="Gospodarstwo domowe" dataDxfId="22" dataCellStyle="Szczegóły tabeli"/>
    <tableColumn id="2" xr3:uid="{00000000-0010-0000-0300-000002000000}" name="Rozrywka" dataDxfId="21" dataCellStyle="Szczegóły tabeli"/>
    <tableColumn id="3" xr3:uid="{00000000-0010-0000-0300-000003000000}" name="Żywność" dataDxfId="20" dataCellStyle="Szczegóły tabeli"/>
    <tableColumn id="4" xr3:uid="{00000000-0010-0000-0300-000004000000}" name="Prezenty/darowizny" dataDxfId="19" dataCellStyle="Szczegóły tabeli"/>
    <tableColumn id="5" xr3:uid="{00000000-0010-0000-0300-000005000000}" name="Dzieci" dataDxfId="18" dataCellStyle="Szczegóły tabeli"/>
    <tableColumn id="6" xr3:uid="{00000000-0010-0000-0300-000006000000}" name="Konta inwestycyjne" dataDxfId="17" dataCellStyle="Szczegóły tabeli"/>
    <tableColumn id="7" xr3:uid="{00000000-0010-0000-0300-000007000000}" name="Artykuły medyczne" dataDxfId="16" dataCellStyle="Szczegóły tabeli"/>
    <tableColumn id="8" xr3:uid="{00000000-0010-0000-0300-000008000000}" name="Inne" dataDxfId="15" dataCellStyle="Szczegóły tabeli"/>
    <tableColumn id="9" xr3:uid="{00000000-0010-0000-0300-000009000000}" name="Osobiste" dataDxfId="14" dataCellStyle="Szczegóły tabeli"/>
    <tableColumn id="10" xr3:uid="{00000000-0010-0000-0300-00000A000000}" name="Zwierzęta" dataDxfId="13" dataCellStyle="Szczegóły tabeli"/>
    <tableColumn id="11" xr3:uid="{00000000-0010-0000-0300-00000B000000}" name="Podatki/usługi prawnicze" dataDxfId="12" dataCellStyle="Szczegóły tabeli"/>
    <tableColumn id="12" xr3:uid="{00000000-0010-0000-0300-00000C000000}" name="Transport" dataDxfId="11" dataCellStyle="Szczegóły tabeli"/>
  </tableColumns>
  <tableStyleInfo name="Listy danych" showFirstColumn="0" showLastColumn="0" showRowStripes="1" showColumnStripes="0"/>
  <extLst>
    <ext xmlns:x14="http://schemas.microsoft.com/office/spreadsheetml/2009/9/main" uri="{504A1905-F514-4f6f-8877-14C23A59335A}">
      <x14:table altTextSummary="Ta tabela zawiera kategorie służące jako elementy list rozwijanych w tabeli Wydatki w arkuszu Wydatki i przychody. Modyfikuj nazwy kategorii lub opisów poniżej każdej kategorii, aby aktualizować listy"/>
    </ext>
  </extLst>
</table>
</file>

<file path=xl/theme/theme11.xml><?xml version="1.0" encoding="utf-8"?>
<a:theme xmlns:a="http://schemas.openxmlformats.org/drawingml/2006/main" name="Office Theme">
  <a:themeElements>
    <a:clrScheme name="Custom 16">
      <a:dk1>
        <a:srgbClr val="151515"/>
      </a:dk1>
      <a:lt1>
        <a:srgbClr val="FFFFFF"/>
      </a:lt1>
      <a:dk2>
        <a:srgbClr val="1C1C1C"/>
      </a:dk2>
      <a:lt2>
        <a:srgbClr val="FFFFFF"/>
      </a:lt2>
      <a:accent1>
        <a:srgbClr val="F3D569"/>
      </a:accent1>
      <a:accent2>
        <a:srgbClr val="5B85AA"/>
      </a:accent2>
      <a:accent3>
        <a:srgbClr val="ECBE18"/>
      </a:accent3>
      <a:accent4>
        <a:srgbClr val="9CB5CB"/>
      </a:accent4>
      <a:accent5>
        <a:srgbClr val="2C4255"/>
      </a:accent5>
      <a:accent6>
        <a:srgbClr val="F7E5A4"/>
      </a:accent6>
      <a:hlink>
        <a:srgbClr val="5B85AA"/>
      </a:hlink>
      <a:folHlink>
        <a:srgbClr val="5B85AA"/>
      </a:folHlink>
    </a:clrScheme>
    <a:fontScheme name="Custom 17">
      <a:majorFont>
        <a:latin typeface="Tw Cen MT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ywnaOśCzasu_DATA" xr10:uid="{5A315107-2C5D-4665-8ED7-87DB4EDEFA1F}" sourceName="DATA">
  <pivotTables>
    <pivotTable tabId="3" name="Wydatki"/>
  </pivotTables>
  <state minimalRefreshVersion="6" lastRefreshVersion="6" pivotCacheId="3" filterType="unknown"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A" xr10:uid="{515A537D-5324-4E9E-A3B8-18A8E5915A7E}" cache="NatywnaOśCzasu_DATA" caption="DATA" level="2" selectionLevel="2" scrollPosition="2022-01-01T00:00:00" style="Oś czasu budżetu półmiesięcznego"/>
</timeline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13.xml" Id="rId6" /><Relationship Type="http://schemas.openxmlformats.org/officeDocument/2006/relationships/ctrlProp" Target="/xl/ctrlProps/ctrlProp2.xml" Id="rId5" /><Relationship Type="http://schemas.openxmlformats.org/officeDocument/2006/relationships/ctrlProp" Target="/xl/ctrlProps/ctrlProp12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3" /><Relationship Type="http://schemas.openxmlformats.org/officeDocument/2006/relationships/printerSettings" Target="/xl/printerSettings/printerSettings46.bin" Id="rId2" /><Relationship Type="http://schemas.openxmlformats.org/officeDocument/2006/relationships/pivotTable" Target="/xl/pivotTables/pivotTable12.xml" Id="rId1" /><Relationship Type="http://schemas.microsoft.com/office/2011/relationships/timeline" Target="/xl/timelines/timeline1.xml" Id="rId5" /><Relationship Type="http://schemas.microsoft.com/office/2007/relationships/slicer" Target="/xl/slicers/slicer1.xml" Id="rId4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64.bin" Id="rId2" /><Relationship Type="http://schemas.openxmlformats.org/officeDocument/2006/relationships/pivotTable" Target="/xl/pivotTables/pivotTable2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24CE-12A3-4CC0-84BC-2A62CE3863AE}">
  <sheetPr>
    <tabColor theme="9" tint="-0.749992370372631"/>
  </sheetPr>
  <dimension ref="B1:B8"/>
  <sheetViews>
    <sheetView workbookViewId="0"/>
  </sheetViews>
  <sheetFormatPr defaultRowHeight="15.75" x14ac:dyDescent="0.3"/>
  <cols>
    <col min="1" max="1" width="2.77734375" customWidth="1"/>
    <col min="2" max="2" width="80.77734375" customWidth="1"/>
    <col min="3" max="3" width="2.77734375" customWidth="1"/>
  </cols>
  <sheetData>
    <row r="1" spans="2:2" ht="30" customHeight="1" x14ac:dyDescent="0.3">
      <c r="B1" s="70" t="s">
        <v>0</v>
      </c>
    </row>
    <row r="2" spans="2:2" ht="30" customHeight="1" x14ac:dyDescent="0.3">
      <c r="B2" s="71" t="s">
        <v>1</v>
      </c>
    </row>
    <row r="3" spans="2:2" ht="30" customHeight="1" x14ac:dyDescent="0.3">
      <c r="B3" s="71" t="s">
        <v>2</v>
      </c>
    </row>
    <row r="4" spans="2:2" ht="30" customHeight="1" x14ac:dyDescent="0.3">
      <c r="B4" s="71" t="s">
        <v>3</v>
      </c>
    </row>
    <row r="5" spans="2:2" ht="30" customHeight="1" x14ac:dyDescent="0.3">
      <c r="B5" s="71" t="s">
        <v>4</v>
      </c>
    </row>
    <row r="6" spans="2:2" ht="30" customHeight="1" x14ac:dyDescent="0.3">
      <c r="B6" s="72" t="s">
        <v>5</v>
      </c>
    </row>
    <row r="7" spans="2:2" ht="30" x14ac:dyDescent="0.3">
      <c r="B7" s="86" t="s">
        <v>6</v>
      </c>
    </row>
    <row r="8" spans="2:2" ht="45" x14ac:dyDescent="0.3">
      <c r="B8" s="71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499984740745262"/>
    <pageSetUpPr autoPageBreaks="0"/>
  </sheetPr>
  <dimension ref="A1:P14"/>
  <sheetViews>
    <sheetView showGridLines="0" tabSelected="1" zoomScale="98" zoomScaleNormal="98" zoomScaleSheetLayoutView="100" workbookViewId="0"/>
  </sheetViews>
  <sheetFormatPr defaultColWidth="9.44140625" defaultRowHeight="15.75" x14ac:dyDescent="0.3"/>
  <cols>
    <col min="1" max="1" width="5" style="73" customWidth="1"/>
    <col min="2" max="2" width="27.88671875" style="3" customWidth="1"/>
    <col min="3" max="3" width="16.77734375" style="11" customWidth="1"/>
    <col min="4" max="14" width="16.77734375" style="3" customWidth="1"/>
    <col min="15" max="15" width="13.77734375" style="3" customWidth="1"/>
    <col min="16" max="16" width="6" style="3" customWidth="1"/>
    <col min="17" max="17" width="2.77734375" style="3" customWidth="1"/>
    <col min="18" max="16384" width="9.44140625" style="3"/>
  </cols>
  <sheetData>
    <row r="1" spans="1:16" ht="48.75" customHeight="1" x14ac:dyDescent="0.3">
      <c r="A1" s="79" t="s">
        <v>8</v>
      </c>
      <c r="B1" s="119" t="s">
        <v>13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22" t="s">
        <v>35</v>
      </c>
      <c r="P1" s="23"/>
    </row>
    <row r="2" spans="1:16" ht="42" customHeight="1" x14ac:dyDescent="0.55000000000000004">
      <c r="A2" s="77" t="s">
        <v>9</v>
      </c>
      <c r="B2" s="26" t="str">
        <f>CHOOSE(Numer_miesiąca,"STYCZEŃ","LUTY","MARZEC","KWIECIEŃ","MAJ","CZERWIEC","LIPIEC","SIERPIEŃ","WRZESIEŃ","PAŹDZIERNIK","LISTOPAD","GRUDZIEŃ")</f>
        <v>GRUDZIEŃ</v>
      </c>
      <c r="C2" s="120">
        <v>12</v>
      </c>
      <c r="D2" s="121"/>
      <c r="E2" s="121"/>
      <c r="F2" s="121"/>
      <c r="G2" s="121"/>
      <c r="H2" s="121"/>
      <c r="I2" s="27">
        <f ca="1">YEAR(TODAY())</f>
        <v>2022</v>
      </c>
      <c r="J2" s="12"/>
      <c r="K2" s="12"/>
      <c r="L2" s="14"/>
      <c r="M2" s="12"/>
      <c r="N2" s="12"/>
      <c r="O2" s="12"/>
      <c r="P2" s="12"/>
    </row>
    <row r="3" spans="1:16" s="4" customFormat="1" ht="35.25" customHeight="1" x14ac:dyDescent="0.3">
      <c r="A3" s="77" t="s">
        <v>10</v>
      </c>
      <c r="B3" s="87" t="s">
        <v>14</v>
      </c>
      <c r="C3" s="87"/>
      <c r="D3" s="87"/>
      <c r="E3" s="87"/>
      <c r="F3" s="87"/>
      <c r="G3" s="87"/>
      <c r="H3" s="87"/>
      <c r="I3" s="87" t="s">
        <v>28</v>
      </c>
      <c r="J3" s="87"/>
      <c r="K3" s="13"/>
      <c r="L3" s="15"/>
      <c r="M3" s="15"/>
      <c r="N3" s="15"/>
      <c r="O3" s="15"/>
      <c r="P3" s="13"/>
    </row>
    <row r="4" spans="1:16" s="4" customFormat="1" ht="30" customHeight="1" x14ac:dyDescent="0.3">
      <c r="A4" s="77" t="s">
        <v>11</v>
      </c>
      <c r="B4" s="25" t="s">
        <v>15</v>
      </c>
      <c r="C4" s="16"/>
      <c r="D4" s="97">
        <f ca="1">Miesięczne_sumy_wydatków</f>
        <v>0</v>
      </c>
      <c r="E4" s="15"/>
      <c r="F4" s="15"/>
      <c r="G4" s="15"/>
      <c r="H4" s="13"/>
      <c r="I4" s="25" t="s">
        <v>15</v>
      </c>
      <c r="J4" s="25"/>
      <c r="K4" s="15"/>
      <c r="L4" s="97">
        <f ca="1">Całkowite_roczne_wydatki</f>
        <v>10742</v>
      </c>
      <c r="M4" s="15"/>
      <c r="N4" s="15"/>
      <c r="O4" s="15"/>
      <c r="P4" s="13"/>
    </row>
    <row r="5" spans="1:16" s="4" customFormat="1" ht="30" customHeight="1" x14ac:dyDescent="0.3">
      <c r="A5" s="76"/>
      <c r="B5" s="25" t="s">
        <v>16</v>
      </c>
      <c r="C5" s="16"/>
      <c r="D5" s="97">
        <f ca="1">Miesięczne_sumy_przychodów</f>
        <v>0</v>
      </c>
      <c r="E5" s="15"/>
      <c r="F5" s="15"/>
      <c r="G5" s="15"/>
      <c r="H5" s="13"/>
      <c r="I5" s="25" t="s">
        <v>16</v>
      </c>
      <c r="J5" s="25"/>
      <c r="K5" s="15"/>
      <c r="L5" s="97">
        <f ca="1">Całkowite_roczne_przychody</f>
        <v>13200</v>
      </c>
      <c r="M5" s="15"/>
      <c r="N5" s="15"/>
      <c r="O5" s="15"/>
      <c r="P5" s="13"/>
    </row>
    <row r="6" spans="1:16" ht="45" customHeight="1" x14ac:dyDescent="0.3">
      <c r="A6" s="76"/>
      <c r="B6" s="12"/>
      <c r="C6" s="1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8" customFormat="1" ht="24.75" customHeight="1" thickBot="1" x14ac:dyDescent="0.35">
      <c r="A7" s="74"/>
      <c r="B7" s="21"/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6" ht="34.5" customHeight="1" thickBot="1" x14ac:dyDescent="0.35">
      <c r="A8" s="78" t="s">
        <v>12</v>
      </c>
      <c r="B8" s="83" t="s">
        <v>17</v>
      </c>
      <c r="C8" s="54" t="s">
        <v>22</v>
      </c>
      <c r="D8" s="54" t="s">
        <v>23</v>
      </c>
      <c r="E8" s="54" t="s">
        <v>24</v>
      </c>
      <c r="F8" s="54" t="s">
        <v>25</v>
      </c>
      <c r="G8" s="54" t="s">
        <v>26</v>
      </c>
      <c r="H8" s="54" t="s">
        <v>27</v>
      </c>
      <c r="I8" s="54" t="s">
        <v>29</v>
      </c>
      <c r="J8" s="54" t="s">
        <v>30</v>
      </c>
      <c r="K8" s="54" t="s">
        <v>31</v>
      </c>
      <c r="L8" s="54" t="s">
        <v>32</v>
      </c>
      <c r="M8" s="54" t="s">
        <v>33</v>
      </c>
      <c r="N8" s="54" t="s">
        <v>34</v>
      </c>
      <c r="O8" s="84" t="s">
        <v>36</v>
      </c>
    </row>
    <row r="9" spans="1:16" ht="30" customHeight="1" thickBot="1" x14ac:dyDescent="0.35">
      <c r="B9" s="55" t="s">
        <v>18</v>
      </c>
      <c r="C9" s="105">
        <f ca="1">SUMIFS(Przychód[KWOTA],Przychód[DATA],"&lt;="&amp;Data_w_środku,Przychód[DATA],"&gt;="&amp;Data_początku)</f>
        <v>0</v>
      </c>
      <c r="D9" s="105">
        <f ca="1">SUMIFS(Przychód[KWOTA],Przychód[DATA],"&lt;="&amp;Data_w_środku,Przychód[DATA],"&gt;="&amp;Data_początku)</f>
        <v>0</v>
      </c>
      <c r="E9" s="106">
        <f ca="1">SUMIFS(Przychód[KWOTA],Przychód[DATA],"&lt;="&amp;Data_w_środku,Przychód[DATA],"&gt;="&amp;Data_początku)</f>
        <v>1300</v>
      </c>
      <c r="F9" s="106">
        <f ca="1">SUMIFS(Przychód[KWOTA],Przychód[DATA],"&lt;="&amp;Data_w_środku,Przychód[DATA],"&gt;="&amp;Data_początku)</f>
        <v>2600</v>
      </c>
      <c r="G9" s="106">
        <f ca="1">SUMIFS(Przychód[KWOTA],Przychód[DATA],"&lt;="&amp;Data_w_środku,Przychód[DATA],"&gt;="&amp;Data_początku)</f>
        <v>2600</v>
      </c>
      <c r="H9" s="106">
        <f ca="1">SUMIFS(Przychód[KWOTA],Przychód[DATA],"&lt;="&amp;Data_w_środku,Przychód[DATA],"&gt;="&amp;Data_początku)</f>
        <v>0</v>
      </c>
      <c r="I9" s="106">
        <f ca="1">SUMIFS(Przychód[KWOTA],Przychód[DATA],"&lt;="&amp;Data_w_środku,Przychód[DATA],"&gt;="&amp;Data_początku)</f>
        <v>0</v>
      </c>
      <c r="J9" s="106">
        <f ca="1">SUMIFS(Przychód[KWOTA],Przychód[DATA],"&lt;="&amp;Data_w_środku,Przychód[DATA],"&gt;="&amp;Data_początku)</f>
        <v>0</v>
      </c>
      <c r="K9" s="106">
        <f ca="1">SUMIFS(Przychód[KWOTA],Przychód[DATA],"&lt;="&amp;Data_w_środku,Przychód[DATA],"&gt;="&amp;Data_początku)</f>
        <v>0</v>
      </c>
      <c r="L9" s="106">
        <f ca="1">SUMIFS(Przychód[KWOTA],Przychód[DATA],"&lt;="&amp;Data_w_środku,Przychód[DATA],"&gt;="&amp;Data_początku)</f>
        <v>0</v>
      </c>
      <c r="M9" s="106">
        <f ca="1">SUMIFS(Przychód[KWOTA],Przychód[DATA],"&lt;="&amp;Data_w_środku,Przychód[DATA],"&gt;="&amp;Data_początku)</f>
        <v>0</v>
      </c>
      <c r="N9" s="106">
        <f ca="1">SUMIFS(Przychód[KWOTA],Przychód[DATA],"&lt;="&amp;Data_w_środku,Przychód[DATA],"&gt;="&amp;Data_początku)</f>
        <v>0</v>
      </c>
      <c r="O9" s="56"/>
    </row>
    <row r="10" spans="1:16" ht="30" customHeight="1" thickBot="1" x14ac:dyDescent="0.35">
      <c r="B10" s="57" t="s">
        <v>19</v>
      </c>
      <c r="C10" s="107">
        <f ca="1">SUMIFS(Przychód[KWOTA],Przychód[DATA],"&lt;="&amp;Data_zakończenia,Przychód[DATA],"&gt;="&amp;Data_w_środku+1)</f>
        <v>0</v>
      </c>
      <c r="D10" s="107">
        <f ca="1">SUMIFS(Przychód[KWOTA],Przychód[DATA],"&lt;="&amp;Data_zakończenia,Przychód[DATA],"&gt;="&amp;Data_w_środku+1)</f>
        <v>0</v>
      </c>
      <c r="E10" s="108">
        <f ca="1">SUMIFS(Przychód[KWOTA],Przychód[DATA],"&lt;="&amp;Data_zakończenia,Przychód[DATA],"&gt;="&amp;Data_w_środku+1)</f>
        <v>3100</v>
      </c>
      <c r="F10" s="108">
        <f ca="1">SUMIFS(Przychód[KWOTA],Przychód[DATA],"&lt;="&amp;Data_zakończenia,Przychód[DATA],"&gt;="&amp;Data_w_środku+1)</f>
        <v>3100</v>
      </c>
      <c r="G10" s="108">
        <f ca="1">SUMIFS(Przychód[KWOTA],Przychód[DATA],"&lt;="&amp;Data_zakończenia,Przychód[DATA],"&gt;="&amp;Data_w_środku+1)</f>
        <v>500</v>
      </c>
      <c r="H10" s="108">
        <f ca="1">SUMIFS(Przychód[KWOTA],Przychód[DATA],"&lt;="&amp;Data_zakończenia,Przychód[DATA],"&gt;="&amp;Data_w_środku+1)</f>
        <v>0</v>
      </c>
      <c r="I10" s="108">
        <f ca="1">SUMIFS(Przychód[KWOTA],Przychód[DATA],"&lt;="&amp;Data_zakończenia,Przychód[DATA],"&gt;="&amp;Data_w_środku+1)</f>
        <v>0</v>
      </c>
      <c r="J10" s="108">
        <f ca="1">SUMIFS(Przychód[KWOTA],Przychód[DATA],"&lt;="&amp;Data_zakończenia,Przychód[DATA],"&gt;="&amp;Data_w_środku+1)</f>
        <v>0</v>
      </c>
      <c r="K10" s="108">
        <f ca="1">SUMIFS(Przychód[KWOTA],Przychód[DATA],"&lt;="&amp;Data_zakończenia,Przychód[DATA],"&gt;="&amp;Data_w_środku+1)</f>
        <v>0</v>
      </c>
      <c r="L10" s="108">
        <f ca="1">SUMIFS(Przychód[KWOTA],Przychód[DATA],"&lt;="&amp;Data_zakończenia,Przychód[DATA],"&gt;="&amp;Data_w_środku+1)</f>
        <v>0</v>
      </c>
      <c r="M10" s="108">
        <f ca="1">SUMIFS(Przychód[KWOTA],Przychód[DATA],"&lt;="&amp;Data_zakończenia,Przychód[DATA],"&gt;="&amp;Data_w_środku+1)</f>
        <v>0</v>
      </c>
      <c r="N10" s="108">
        <f ca="1">SUMIFS(Przychód[KWOTA],Przychód[DATA],"&lt;="&amp;Data_zakończenia,Przychód[DATA],"&gt;="&amp;Data_w_środku+1)</f>
        <v>0</v>
      </c>
      <c r="O10" s="56"/>
    </row>
    <row r="11" spans="1:16" ht="30" customHeight="1" thickBot="1" x14ac:dyDescent="0.35">
      <c r="B11" s="58" t="s">
        <v>20</v>
      </c>
      <c r="C11" s="109">
        <f ca="1">SUMIFS(Wydatki[KWOTA],Wydatki[DATA],"&lt;="&amp;Data_w_środku+1,Wydatki[DATA],"&gt;="&amp;Data_początku)</f>
        <v>0</v>
      </c>
      <c r="D11" s="109">
        <f ca="1">SUMIFS(Wydatki[KWOTA],Wydatki[DATA],"&lt;="&amp;Data_w_środku+1,Wydatki[DATA],"&gt;="&amp;Data_początku)</f>
        <v>0</v>
      </c>
      <c r="E11" s="109">
        <f ca="1">SUMIFS(Wydatki[KWOTA],Wydatki[DATA],"&lt;="&amp;Data_w_środku+1,Wydatki[DATA],"&gt;="&amp;Data_początku)</f>
        <v>1150</v>
      </c>
      <c r="F11" s="109">
        <f ca="1">SUMIFS(Wydatki[KWOTA],Wydatki[DATA],"&lt;="&amp;Data_w_środku+1,Wydatki[DATA],"&gt;="&amp;Data_początku)</f>
        <v>5225</v>
      </c>
      <c r="G11" s="109">
        <f ca="1">SUMIFS(Wydatki[KWOTA],Wydatki[DATA],"&lt;="&amp;Data_w_środku+1,Wydatki[DATA],"&gt;="&amp;Data_początku)</f>
        <v>3242</v>
      </c>
      <c r="H11" s="109">
        <f ca="1">SUMIFS(Wydatki[KWOTA],Wydatki[DATA],"&lt;="&amp;Data_w_środku+1,Wydatki[DATA],"&gt;="&amp;Data_początku)</f>
        <v>0</v>
      </c>
      <c r="I11" s="109">
        <f ca="1">SUMIFS(Wydatki[KWOTA],Wydatki[DATA],"&lt;="&amp;Data_w_środku+1,Wydatki[DATA],"&gt;="&amp;Data_początku)</f>
        <v>0</v>
      </c>
      <c r="J11" s="109">
        <f ca="1">SUMIFS(Wydatki[KWOTA],Wydatki[DATA],"&lt;="&amp;Data_w_środku+1,Wydatki[DATA],"&gt;="&amp;Data_początku)</f>
        <v>0</v>
      </c>
      <c r="K11" s="109">
        <f ca="1">SUMIFS(Wydatki[KWOTA],Wydatki[DATA],"&lt;="&amp;Data_w_środku+1,Wydatki[DATA],"&gt;="&amp;Data_początku)</f>
        <v>0</v>
      </c>
      <c r="L11" s="109">
        <f ca="1">SUMIFS(Wydatki[KWOTA],Wydatki[DATA],"&lt;="&amp;Data_w_środku+1,Wydatki[DATA],"&gt;="&amp;Data_początku)</f>
        <v>0</v>
      </c>
      <c r="M11" s="109">
        <f ca="1">SUMIFS(Wydatki[KWOTA],Wydatki[DATA],"&lt;="&amp;Data_w_środku+1,Wydatki[DATA],"&gt;="&amp;Data_początku)</f>
        <v>0</v>
      </c>
      <c r="N11" s="109">
        <f ca="1">SUMIFS(Wydatki[KWOTA],Wydatki[DATA],"&lt;="&amp;Data_w_środku+1,Wydatki[DATA],"&gt;="&amp;Data_początku)</f>
        <v>0</v>
      </c>
      <c r="O11" s="56"/>
    </row>
    <row r="12" spans="1:16" ht="30" customHeight="1" x14ac:dyDescent="0.3">
      <c r="B12" s="59" t="s">
        <v>21</v>
      </c>
      <c r="C12" s="110">
        <f ca="1">SUMIFS(Wydatki[KWOTA],Wydatki[DATA],"&lt;="&amp;Data_zakończenia,Wydatki[DATA],"&gt;="&amp;Data_w_środku+1)</f>
        <v>0</v>
      </c>
      <c r="D12" s="110">
        <f ca="1">SUMIFS(Wydatki[KWOTA],Wydatki[DATA],"&lt;="&amp;Data_zakończenia,Wydatki[DATA],"&gt;="&amp;Data_w_środku+1)</f>
        <v>75</v>
      </c>
      <c r="E12" s="110">
        <f ca="1">SUMIFS(Wydatki[KWOTA],Wydatki[DATA],"&lt;="&amp;Data_zakończenia,Wydatki[DATA],"&gt;="&amp;Data_w_środku+1)</f>
        <v>200</v>
      </c>
      <c r="F12" s="110">
        <f ca="1">SUMIFS(Wydatki[KWOTA],Wydatki[DATA],"&lt;="&amp;Data_zakończenia,Wydatki[DATA],"&gt;="&amp;Data_w_środku+1)</f>
        <v>900</v>
      </c>
      <c r="G12" s="110">
        <f ca="1">SUMIFS(Wydatki[KWOTA],Wydatki[DATA],"&lt;="&amp;Data_zakończenia,Wydatki[DATA],"&gt;="&amp;Data_w_środku+1)</f>
        <v>500</v>
      </c>
      <c r="H12" s="110">
        <f ca="1">SUMIFS(Wydatki[KWOTA],Wydatki[DATA],"&lt;="&amp;Data_zakończenia,Wydatki[DATA],"&gt;="&amp;Data_w_środku+1)</f>
        <v>0</v>
      </c>
      <c r="I12" s="110">
        <f ca="1">SUMIFS(Wydatki[KWOTA],Wydatki[DATA],"&lt;="&amp;Data_zakończenia,Wydatki[DATA],"&gt;="&amp;Data_w_środku+1)</f>
        <v>0</v>
      </c>
      <c r="J12" s="110">
        <f ca="1">SUMIFS(Wydatki[KWOTA],Wydatki[DATA],"&lt;="&amp;Data_zakończenia,Wydatki[DATA],"&gt;="&amp;Data_w_środku+1)</f>
        <v>0</v>
      </c>
      <c r="K12" s="110">
        <f ca="1">SUMIFS(Wydatki[KWOTA],Wydatki[DATA],"&lt;="&amp;Data_zakończenia,Wydatki[DATA],"&gt;="&amp;Data_w_środku+1)</f>
        <v>0</v>
      </c>
      <c r="L12" s="110">
        <f ca="1">SUMIFS(Wydatki[KWOTA],Wydatki[DATA],"&lt;="&amp;Data_zakończenia,Wydatki[DATA],"&gt;="&amp;Data_w_środku+1)</f>
        <v>0</v>
      </c>
      <c r="M12" s="110">
        <f ca="1">SUMIFS(Wydatki[KWOTA],Wydatki[DATA],"&lt;="&amp;Data_zakończenia,Wydatki[DATA],"&gt;="&amp;Data_w_środku+1)</f>
        <v>0</v>
      </c>
      <c r="N12" s="110">
        <f ca="1">SUMIFS(Wydatki[KWOTA],Wydatki[DATA],"&lt;="&amp;Data_zakończenia,Wydatki[DATA],"&gt;="&amp;Data_w_środku+1)</f>
        <v>0</v>
      </c>
      <c r="O12" s="60"/>
    </row>
    <row r="14" spans="1:16" ht="16.5" thickBot="1" x14ac:dyDescent="0.35">
      <c r="C14" s="20"/>
    </row>
  </sheetData>
  <mergeCells count="2">
    <mergeCell ref="B1:N1"/>
    <mergeCell ref="C2:H2"/>
  </mergeCells>
  <conditionalFormatting sqref="A2:A4 C2 D4:D5 L4:L5">
    <cfRule type="notContainsBlanks" dxfId="130" priority="1">
      <formula>LEN(TRIM(A2))&gt;0</formula>
    </cfRule>
  </conditionalFormatting>
  <pageMargins left="0.7" right="0.7" top="0.75" bottom="0.75" header="0.3" footer="0.3"/>
  <pageSetup paperSize="9" fitToWidth="0" fitToHeight="0" orientation="portrait" r:id="rId1"/>
  <ignoredErrors>
    <ignoredError sqref="D4:D5 B2 I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Pokrętło 7">
              <controlPr defaultSize="0" autoPict="0" altText="Kontrolka pokrętła dla miesiąca">
                <anchor moveWithCells="1">
                  <from>
                    <xdr:col>2</xdr:col>
                    <xdr:colOff>38100</xdr:colOff>
                    <xdr:row>1</xdr:row>
                    <xdr:rowOff>161925</xdr:rowOff>
                  </from>
                  <to>
                    <xdr:col>2</xdr:col>
                    <xdr:colOff>209550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Pokrętło 9">
              <controlPr defaultSize="0" autoPict="0" altText="Kontrolka pokrętła dla roku">
                <anchor moveWithCells="1">
                  <from>
                    <xdr:col>8</xdr:col>
                    <xdr:colOff>1362075</xdr:colOff>
                    <xdr:row>1</xdr:row>
                    <xdr:rowOff>171450</xdr:rowOff>
                  </from>
                  <to>
                    <xdr:col>9</xdr:col>
                    <xdr:colOff>66675</xdr:colOff>
                    <xdr:row>1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.5" displayEmptyCellsAs="gap" markers="1" high="1" low="1" negative="1" xr2:uid="{00000000-0003-0000-0000-000001000000}">
          <x14:colorSeries theme="5"/>
          <x14:colorNegative theme="6"/>
          <x14:colorAxis rgb="FF000000"/>
          <x14:colorMarkers theme="5"/>
          <x14:colorFirst theme="5"/>
          <x14:colorLast theme="5"/>
          <x14:colorHigh theme="5"/>
          <x14:colorLow theme="5"/>
          <x14:sparklines>
            <x14:sparkline>
              <xm:f>'Pulpit nawigacyjny'!C9:M9</xm:f>
              <xm:sqref>O9</xm:sqref>
            </x14:sparkline>
            <x14:sparkline>
              <xm:f>'Pulpit nawigacyjny'!C10:M10</xm:f>
              <xm:sqref>O10</xm:sqref>
            </x14:sparkline>
          </x14:sparklines>
        </x14:sparklineGroup>
        <x14:sparklineGroup manualMax="0" manualMin="0" lineWeight="1.5" displayEmptyCellsAs="gap" markers="1" high="1" low="1" first="1" negative="1" xr2:uid="{00000000-0003-0000-0000-00000000000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'Pulpit nawigacyjny'!C11:N11</xm:f>
              <xm:sqref>O11</xm:sqref>
            </x14:sparkline>
            <x14:sparkline>
              <xm:f>'Pulpit nawigacyjny'!C12:N12</xm:f>
              <xm:sqref>O12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-0.249977111117893"/>
    <pageSetUpPr autoPageBreaks="0"/>
  </sheetPr>
  <dimension ref="A1:J71"/>
  <sheetViews>
    <sheetView showGridLines="0" zoomScaleNormal="100" workbookViewId="0">
      <selection activeCell="B10" sqref="B10"/>
    </sheetView>
  </sheetViews>
  <sheetFormatPr defaultColWidth="8.77734375" defaultRowHeight="30" customHeight="1" x14ac:dyDescent="0.3"/>
  <cols>
    <col min="1" max="1" width="5" style="73" customWidth="1"/>
    <col min="2" max="2" width="15.44140625" customWidth="1"/>
    <col min="3" max="3" width="24" customWidth="1"/>
    <col min="4" max="4" width="14.6640625" style="1" customWidth="1"/>
    <col min="5" max="5" width="5.88671875" customWidth="1"/>
    <col min="6" max="6" width="15.44140625" customWidth="1"/>
    <col min="7" max="7" width="24.5546875" customWidth="1"/>
    <col min="8" max="8" width="24" style="1" customWidth="1"/>
    <col min="9" max="9" width="13.6640625" style="2" customWidth="1"/>
    <col min="10" max="10" width="5" style="3" customWidth="1"/>
    <col min="11" max="11" width="2.77734375" customWidth="1"/>
  </cols>
  <sheetData>
    <row r="1" spans="1:10" s="3" customFormat="1" ht="48.75" customHeight="1" x14ac:dyDescent="0.3">
      <c r="A1" s="79" t="s">
        <v>37</v>
      </c>
      <c r="B1" s="123" t="str">
        <f>Półmiesięczny_budżet_domowy_tytuł</f>
        <v>Półmiesięczny budżet domowy</v>
      </c>
      <c r="C1" s="123"/>
      <c r="D1" s="123"/>
      <c r="E1" s="123"/>
      <c r="F1" s="123"/>
      <c r="G1" s="123"/>
      <c r="H1" s="122" t="s">
        <v>56</v>
      </c>
      <c r="I1" s="122"/>
      <c r="J1" s="23"/>
    </row>
    <row r="2" spans="1:10" s="50" customFormat="1" ht="41.25" customHeight="1" thickBot="1" x14ac:dyDescent="0.35">
      <c r="A2" s="80" t="s">
        <v>38</v>
      </c>
      <c r="B2" s="51" t="s">
        <v>15</v>
      </c>
      <c r="C2" s="52"/>
      <c r="D2" s="52"/>
      <c r="E2" s="30"/>
      <c r="F2" s="51" t="s">
        <v>16</v>
      </c>
      <c r="G2" s="52"/>
      <c r="H2" s="52"/>
      <c r="I2" s="52"/>
      <c r="J2" s="49"/>
    </row>
    <row r="3" spans="1:10" ht="30" customHeight="1" thickTop="1" thickBot="1" x14ac:dyDescent="0.35">
      <c r="A3" s="78" t="s">
        <v>39</v>
      </c>
      <c r="B3" s="31" t="s">
        <v>40</v>
      </c>
      <c r="C3" s="31" t="s">
        <v>41</v>
      </c>
      <c r="D3" s="31" t="s">
        <v>45</v>
      </c>
      <c r="F3" s="32" t="s">
        <v>40</v>
      </c>
      <c r="G3" s="36" t="s">
        <v>46</v>
      </c>
      <c r="H3" s="24" t="s">
        <v>41</v>
      </c>
      <c r="I3" s="93" t="s">
        <v>45</v>
      </c>
      <c r="J3" s="4"/>
    </row>
    <row r="4" spans="1:10" ht="30" customHeight="1" thickBot="1" x14ac:dyDescent="0.35">
      <c r="B4" s="90">
        <f ca="1">TODAY()</f>
        <v>44697</v>
      </c>
      <c r="C4" s="61" t="s">
        <v>42</v>
      </c>
      <c r="D4" s="102">
        <v>500</v>
      </c>
      <c r="F4" s="33">
        <f ca="1">TODAY()</f>
        <v>44697</v>
      </c>
      <c r="G4" s="34" t="s">
        <v>47</v>
      </c>
      <c r="H4" s="35" t="s">
        <v>57</v>
      </c>
      <c r="I4" s="116">
        <v>500</v>
      </c>
      <c r="J4" s="4"/>
    </row>
    <row r="5" spans="1:10" ht="30" customHeight="1" x14ac:dyDescent="0.3">
      <c r="B5" s="91">
        <f ca="1">TODAY()-14</f>
        <v>44683</v>
      </c>
      <c r="C5" s="62" t="s">
        <v>43</v>
      </c>
      <c r="D5" s="103">
        <v>1300</v>
      </c>
      <c r="F5" s="7">
        <f t="shared" ref="F5:F12" ca="1" si="0">TODAY()-7</f>
        <v>44690</v>
      </c>
      <c r="G5" s="8" t="s">
        <v>48</v>
      </c>
      <c r="H5" s="8" t="s">
        <v>58</v>
      </c>
      <c r="I5" s="117">
        <v>1000</v>
      </c>
      <c r="J5" s="4"/>
    </row>
    <row r="6" spans="1:10" ht="30" customHeight="1" x14ac:dyDescent="0.3">
      <c r="B6" s="92">
        <f ca="1">TODAY()-14</f>
        <v>44683</v>
      </c>
      <c r="C6" s="63" t="s">
        <v>44</v>
      </c>
      <c r="D6" s="104">
        <v>1300</v>
      </c>
      <c r="F6" s="37">
        <f t="shared" ca="1" si="0"/>
        <v>44690</v>
      </c>
      <c r="G6" s="10" t="s">
        <v>48</v>
      </c>
      <c r="H6" s="10" t="s">
        <v>59</v>
      </c>
      <c r="I6" s="118">
        <v>100</v>
      </c>
    </row>
    <row r="7" spans="1:10" ht="30" customHeight="1" x14ac:dyDescent="0.3">
      <c r="A7" s="74"/>
      <c r="B7" s="91">
        <f ca="1">TODAY()-28</f>
        <v>44669</v>
      </c>
      <c r="C7" s="62" t="s">
        <v>43</v>
      </c>
      <c r="D7" s="103">
        <v>1500</v>
      </c>
      <c r="F7" s="7">
        <f t="shared" ca="1" si="0"/>
        <v>44690</v>
      </c>
      <c r="G7" s="8" t="s">
        <v>48</v>
      </c>
      <c r="H7" s="8" t="s">
        <v>60</v>
      </c>
      <c r="I7" s="117">
        <v>50</v>
      </c>
      <c r="J7" s="18"/>
    </row>
    <row r="8" spans="1:10" ht="30" customHeight="1" x14ac:dyDescent="0.3">
      <c r="B8" s="92">
        <f ca="1">TODAY()-28</f>
        <v>44669</v>
      </c>
      <c r="C8" s="63" t="s">
        <v>44</v>
      </c>
      <c r="D8" s="104">
        <v>1600</v>
      </c>
      <c r="F8" s="37">
        <f t="shared" ca="1" si="0"/>
        <v>44690</v>
      </c>
      <c r="G8" s="10" t="s">
        <v>48</v>
      </c>
      <c r="H8" s="10" t="s">
        <v>61</v>
      </c>
      <c r="I8" s="118">
        <v>25</v>
      </c>
    </row>
    <row r="9" spans="1:10" ht="30" customHeight="1" x14ac:dyDescent="0.3">
      <c r="B9" s="91">
        <f ca="1">TODAY()-42</f>
        <v>44655</v>
      </c>
      <c r="C9" s="62" t="s">
        <v>43</v>
      </c>
      <c r="D9" s="103">
        <v>1300</v>
      </c>
      <c r="F9" s="7">
        <f t="shared" ca="1" si="0"/>
        <v>44690</v>
      </c>
      <c r="G9" s="8" t="s">
        <v>48</v>
      </c>
      <c r="H9" s="8" t="s">
        <v>62</v>
      </c>
      <c r="I9" s="117">
        <v>100</v>
      </c>
    </row>
    <row r="10" spans="1:10" ht="30" customHeight="1" x14ac:dyDescent="0.3">
      <c r="B10" s="92">
        <f ca="1">TODAY()-42</f>
        <v>44655</v>
      </c>
      <c r="C10" s="63" t="s">
        <v>44</v>
      </c>
      <c r="D10" s="104">
        <v>1300</v>
      </c>
      <c r="F10" s="37">
        <f t="shared" ca="1" si="0"/>
        <v>44690</v>
      </c>
      <c r="G10" s="10" t="s">
        <v>48</v>
      </c>
      <c r="H10" s="10" t="s">
        <v>62</v>
      </c>
      <c r="I10" s="118">
        <v>30</v>
      </c>
    </row>
    <row r="11" spans="1:10" ht="30" customHeight="1" x14ac:dyDescent="0.3">
      <c r="B11" s="91">
        <f ca="1">TODAY()-56</f>
        <v>44641</v>
      </c>
      <c r="C11" s="62" t="s">
        <v>43</v>
      </c>
      <c r="D11" s="103">
        <v>1500</v>
      </c>
      <c r="F11" s="7">
        <f t="shared" ca="1" si="0"/>
        <v>44690</v>
      </c>
      <c r="G11" s="8" t="s">
        <v>48</v>
      </c>
      <c r="H11" s="8" t="s">
        <v>58</v>
      </c>
      <c r="I11" s="117">
        <v>50</v>
      </c>
    </row>
    <row r="12" spans="1:10" ht="30" customHeight="1" x14ac:dyDescent="0.3">
      <c r="B12" s="92">
        <f ca="1">TODAY()-56</f>
        <v>44641</v>
      </c>
      <c r="C12" s="63" t="s">
        <v>44</v>
      </c>
      <c r="D12" s="104">
        <v>1600</v>
      </c>
      <c r="F12" s="37">
        <f t="shared" ca="1" si="0"/>
        <v>44690</v>
      </c>
      <c r="G12" s="10" t="s">
        <v>48</v>
      </c>
      <c r="H12" s="10" t="s">
        <v>62</v>
      </c>
      <c r="I12" s="118">
        <v>50</v>
      </c>
    </row>
    <row r="13" spans="1:10" ht="30" customHeight="1" x14ac:dyDescent="0.3">
      <c r="B13" s="91">
        <f ca="1">TODAY()-70</f>
        <v>44627</v>
      </c>
      <c r="C13" s="62" t="s">
        <v>43</v>
      </c>
      <c r="D13" s="103">
        <v>1300</v>
      </c>
      <c r="F13" s="7">
        <f ca="1">TODAY()-7</f>
        <v>44690</v>
      </c>
      <c r="G13" s="8" t="s">
        <v>48</v>
      </c>
      <c r="H13" s="8" t="s">
        <v>62</v>
      </c>
      <c r="I13" s="117">
        <v>25</v>
      </c>
    </row>
    <row r="14" spans="1:10" ht="30" customHeight="1" x14ac:dyDescent="0.3">
      <c r="D14"/>
      <c r="F14" s="37">
        <f ca="1">TODAY()-8</f>
        <v>44689</v>
      </c>
      <c r="G14" s="10" t="s">
        <v>48</v>
      </c>
      <c r="H14" s="10" t="s">
        <v>59</v>
      </c>
      <c r="I14" s="118">
        <v>100</v>
      </c>
    </row>
    <row r="15" spans="1:10" ht="30" customHeight="1" x14ac:dyDescent="0.3">
      <c r="D15"/>
      <c r="F15" s="7">
        <f ca="1">TODAY()-9</f>
        <v>44688</v>
      </c>
      <c r="G15" s="8" t="s">
        <v>49</v>
      </c>
      <c r="H15" s="8" t="s">
        <v>63</v>
      </c>
      <c r="I15" s="117">
        <v>37</v>
      </c>
    </row>
    <row r="16" spans="1:10" ht="30" customHeight="1" x14ac:dyDescent="0.3">
      <c r="D16"/>
      <c r="F16" s="37">
        <f ca="1">TODAY()-10</f>
        <v>44687</v>
      </c>
      <c r="G16" s="10" t="s">
        <v>50</v>
      </c>
      <c r="H16" s="10" t="s">
        <v>64</v>
      </c>
      <c r="I16" s="118">
        <v>350</v>
      </c>
    </row>
    <row r="17" spans="4:9" ht="30" customHeight="1" x14ac:dyDescent="0.3">
      <c r="D17"/>
      <c r="F17" s="7">
        <f ca="1">TODAY()-11</f>
        <v>44686</v>
      </c>
      <c r="G17" s="8" t="s">
        <v>50</v>
      </c>
      <c r="H17" s="8" t="s">
        <v>65</v>
      </c>
      <c r="I17" s="117">
        <v>75</v>
      </c>
    </row>
    <row r="18" spans="4:9" ht="30" customHeight="1" x14ac:dyDescent="0.3">
      <c r="D18"/>
      <c r="F18" s="37">
        <f ca="1">TODAY()-12</f>
        <v>44685</v>
      </c>
      <c r="G18" s="10" t="s">
        <v>51</v>
      </c>
      <c r="H18" s="10" t="s">
        <v>66</v>
      </c>
      <c r="I18" s="118">
        <v>150</v>
      </c>
    </row>
    <row r="19" spans="4:9" ht="30" customHeight="1" x14ac:dyDescent="0.3">
      <c r="D19"/>
      <c r="F19" s="7">
        <f ca="1">TODAY()-13</f>
        <v>44684</v>
      </c>
      <c r="G19" s="8" t="s">
        <v>52</v>
      </c>
      <c r="H19" s="8" t="s">
        <v>67</v>
      </c>
      <c r="I19" s="117">
        <v>250</v>
      </c>
    </row>
    <row r="20" spans="4:9" ht="30" customHeight="1" x14ac:dyDescent="0.3">
      <c r="F20" s="37">
        <f ca="1">TODAY()-14</f>
        <v>44683</v>
      </c>
      <c r="G20" s="10" t="s">
        <v>52</v>
      </c>
      <c r="H20" s="10" t="s">
        <v>68</v>
      </c>
      <c r="I20" s="118">
        <v>250</v>
      </c>
    </row>
    <row r="21" spans="4:9" ht="30" customHeight="1" x14ac:dyDescent="0.3">
      <c r="F21" s="7">
        <f ca="1">TODAY()-15</f>
        <v>44682</v>
      </c>
      <c r="G21" s="8" t="s">
        <v>53</v>
      </c>
      <c r="H21" s="8" t="s">
        <v>69</v>
      </c>
      <c r="I21" s="117">
        <v>100</v>
      </c>
    </row>
    <row r="22" spans="4:9" ht="30" customHeight="1" x14ac:dyDescent="0.3">
      <c r="F22" s="37">
        <f ca="1">TODAY()-16</f>
        <v>44681</v>
      </c>
      <c r="G22" s="10" t="s">
        <v>54</v>
      </c>
      <c r="H22" s="10" t="s">
        <v>50</v>
      </c>
      <c r="I22" s="118">
        <v>50</v>
      </c>
    </row>
    <row r="23" spans="4:9" ht="30" customHeight="1" x14ac:dyDescent="0.3">
      <c r="F23" s="7">
        <f ca="1">TODAY()-20</f>
        <v>44677</v>
      </c>
      <c r="G23" s="8" t="s">
        <v>54</v>
      </c>
      <c r="H23" s="8" t="s">
        <v>70</v>
      </c>
      <c r="I23" s="117">
        <v>50</v>
      </c>
    </row>
    <row r="24" spans="4:9" ht="30" customHeight="1" x14ac:dyDescent="0.3">
      <c r="F24" s="37">
        <f ca="1">TODAY()-20</f>
        <v>44677</v>
      </c>
      <c r="G24" s="10" t="s">
        <v>54</v>
      </c>
      <c r="H24" s="10" t="s">
        <v>71</v>
      </c>
      <c r="I24" s="118">
        <v>50</v>
      </c>
    </row>
    <row r="25" spans="4:9" ht="30" customHeight="1" x14ac:dyDescent="0.3">
      <c r="F25" s="7">
        <f ca="1">TODAY()-25</f>
        <v>44672</v>
      </c>
      <c r="G25" s="8" t="s">
        <v>55</v>
      </c>
      <c r="H25" s="8" t="s">
        <v>72</v>
      </c>
      <c r="I25" s="117">
        <v>300</v>
      </c>
    </row>
    <row r="26" spans="4:9" ht="30" customHeight="1" x14ac:dyDescent="0.3">
      <c r="F26" s="37">
        <f ca="1">TODAY()-25</f>
        <v>44672</v>
      </c>
      <c r="G26" s="10" t="s">
        <v>55</v>
      </c>
      <c r="H26" s="10" t="s">
        <v>73</v>
      </c>
      <c r="I26" s="118">
        <v>350</v>
      </c>
    </row>
    <row r="27" spans="4:9" ht="30" customHeight="1" x14ac:dyDescent="0.3">
      <c r="F27" s="7">
        <f ca="1">TODAY()-25</f>
        <v>44672</v>
      </c>
      <c r="G27" s="8" t="s">
        <v>55</v>
      </c>
      <c r="H27" s="8" t="s">
        <v>74</v>
      </c>
      <c r="I27" s="117">
        <v>50</v>
      </c>
    </row>
    <row r="28" spans="4:9" ht="30" customHeight="1" x14ac:dyDescent="0.3">
      <c r="F28" s="37">
        <f ca="1">TODAY()-30</f>
        <v>44667</v>
      </c>
      <c r="G28" s="10" t="s">
        <v>55</v>
      </c>
      <c r="H28" s="10" t="s">
        <v>75</v>
      </c>
      <c r="I28" s="118">
        <v>50</v>
      </c>
    </row>
    <row r="29" spans="4:9" ht="30" customHeight="1" x14ac:dyDescent="0.3">
      <c r="F29" s="7">
        <f ca="1">TODAY()-31</f>
        <v>44666</v>
      </c>
      <c r="G29" s="8" t="s">
        <v>55</v>
      </c>
      <c r="H29" s="8" t="s">
        <v>75</v>
      </c>
      <c r="I29" s="117">
        <v>25</v>
      </c>
    </row>
    <row r="30" spans="4:9" ht="30" customHeight="1" x14ac:dyDescent="0.3">
      <c r="F30" s="37">
        <f ca="1">TODAY()-42</f>
        <v>44655</v>
      </c>
      <c r="G30" s="10" t="s">
        <v>55</v>
      </c>
      <c r="H30" s="10" t="s">
        <v>73</v>
      </c>
      <c r="I30" s="118">
        <v>150</v>
      </c>
    </row>
    <row r="31" spans="4:9" ht="30" customHeight="1" x14ac:dyDescent="0.3">
      <c r="F31" s="7">
        <f ca="1">TODAY()-45</f>
        <v>44652</v>
      </c>
      <c r="G31" s="8" t="s">
        <v>48</v>
      </c>
      <c r="H31" s="8" t="s">
        <v>58</v>
      </c>
      <c r="I31" s="117">
        <v>5000</v>
      </c>
    </row>
    <row r="32" spans="4:9" ht="30" customHeight="1" x14ac:dyDescent="0.3">
      <c r="F32" s="37">
        <f ca="1">TODAY()-50</f>
        <v>44647</v>
      </c>
      <c r="G32" s="10" t="s">
        <v>48</v>
      </c>
      <c r="H32" s="10" t="s">
        <v>59</v>
      </c>
      <c r="I32" s="118">
        <v>200</v>
      </c>
    </row>
    <row r="33" spans="6:10" ht="30" customHeight="1" x14ac:dyDescent="0.3">
      <c r="F33" s="7">
        <f ca="1">TODAY()-65</f>
        <v>44632</v>
      </c>
      <c r="G33" s="8" t="s">
        <v>48</v>
      </c>
      <c r="H33" s="8" t="s">
        <v>62</v>
      </c>
      <c r="I33" s="117">
        <v>100</v>
      </c>
    </row>
    <row r="34" spans="6:10" ht="30" customHeight="1" x14ac:dyDescent="0.3">
      <c r="F34" s="37">
        <f ca="1">TODAY()-70</f>
        <v>44627</v>
      </c>
      <c r="G34" s="10" t="s">
        <v>48</v>
      </c>
      <c r="H34" s="10" t="s">
        <v>61</v>
      </c>
      <c r="I34" s="118">
        <v>50</v>
      </c>
    </row>
    <row r="35" spans="6:10" ht="30" customHeight="1" x14ac:dyDescent="0.3">
      <c r="F35" s="7">
        <f ca="1">TODAY()-75</f>
        <v>44622</v>
      </c>
      <c r="G35" s="8" t="s">
        <v>48</v>
      </c>
      <c r="H35" s="8" t="s">
        <v>58</v>
      </c>
      <c r="I35" s="117">
        <v>1000</v>
      </c>
    </row>
    <row r="36" spans="6:10" ht="30" customHeight="1" x14ac:dyDescent="0.3">
      <c r="F36" s="37">
        <f ca="1">TODAY()-78</f>
        <v>44619</v>
      </c>
      <c r="G36" s="10" t="s">
        <v>49</v>
      </c>
      <c r="H36" s="10" t="s">
        <v>63</v>
      </c>
      <c r="I36" s="118">
        <v>75</v>
      </c>
    </row>
    <row r="38" spans="6:10" ht="30" customHeight="1" x14ac:dyDescent="0.3">
      <c r="F38" s="3"/>
      <c r="H38"/>
      <c r="I38"/>
      <c r="J38"/>
    </row>
    <row r="39" spans="6:10" ht="30" customHeight="1" x14ac:dyDescent="0.3">
      <c r="F39" s="3"/>
      <c r="H39"/>
      <c r="I39"/>
      <c r="J39"/>
    </row>
    <row r="40" spans="6:10" ht="30" customHeight="1" x14ac:dyDescent="0.3">
      <c r="F40" s="3"/>
      <c r="H40"/>
      <c r="I40"/>
      <c r="J40"/>
    </row>
    <row r="41" spans="6:10" ht="30" customHeight="1" x14ac:dyDescent="0.3">
      <c r="F41" s="3"/>
      <c r="H41"/>
      <c r="I41"/>
      <c r="J41"/>
    </row>
    <row r="42" spans="6:10" ht="30" customHeight="1" x14ac:dyDescent="0.3">
      <c r="F42" s="3"/>
      <c r="H42"/>
      <c r="I42"/>
      <c r="J42"/>
    </row>
    <row r="43" spans="6:10" ht="30" customHeight="1" x14ac:dyDescent="0.3">
      <c r="F43" s="3"/>
      <c r="H43"/>
      <c r="I43"/>
      <c r="J43"/>
    </row>
    <row r="44" spans="6:10" ht="30" customHeight="1" x14ac:dyDescent="0.3">
      <c r="F44" s="3"/>
      <c r="H44"/>
      <c r="I44"/>
      <c r="J44"/>
    </row>
    <row r="45" spans="6:10" ht="30" customHeight="1" x14ac:dyDescent="0.3">
      <c r="F45" s="3"/>
      <c r="H45"/>
      <c r="I45"/>
      <c r="J45"/>
    </row>
    <row r="46" spans="6:10" ht="30" customHeight="1" x14ac:dyDescent="0.3">
      <c r="F46" s="3"/>
      <c r="H46"/>
      <c r="I46"/>
      <c r="J46"/>
    </row>
    <row r="47" spans="6:10" ht="30" customHeight="1" x14ac:dyDescent="0.3">
      <c r="F47" s="3"/>
      <c r="H47"/>
      <c r="I47"/>
      <c r="J47"/>
    </row>
    <row r="48" spans="6:10" ht="30" customHeight="1" x14ac:dyDescent="0.3">
      <c r="F48" s="3"/>
      <c r="H48"/>
      <c r="I48"/>
      <c r="J48"/>
    </row>
    <row r="49" spans="6:10" ht="30" customHeight="1" x14ac:dyDescent="0.3">
      <c r="F49" s="3"/>
      <c r="H49"/>
      <c r="I49"/>
      <c r="J49"/>
    </row>
    <row r="50" spans="6:10" ht="30" customHeight="1" x14ac:dyDescent="0.3">
      <c r="F50" s="3"/>
      <c r="H50"/>
      <c r="I50"/>
      <c r="J50"/>
    </row>
    <row r="51" spans="6:10" ht="30" customHeight="1" x14ac:dyDescent="0.3">
      <c r="F51" s="3"/>
      <c r="H51"/>
      <c r="I51"/>
      <c r="J51"/>
    </row>
    <row r="52" spans="6:10" ht="30" customHeight="1" x14ac:dyDescent="0.3">
      <c r="F52" s="3"/>
      <c r="H52"/>
      <c r="I52"/>
      <c r="J52"/>
    </row>
    <row r="53" spans="6:10" ht="30" customHeight="1" x14ac:dyDescent="0.3">
      <c r="F53" s="3"/>
      <c r="H53"/>
      <c r="I53"/>
      <c r="J53"/>
    </row>
    <row r="54" spans="6:10" ht="30" customHeight="1" x14ac:dyDescent="0.3">
      <c r="F54" s="3"/>
      <c r="H54"/>
      <c r="I54"/>
      <c r="J54"/>
    </row>
    <row r="55" spans="6:10" ht="30" customHeight="1" x14ac:dyDescent="0.3">
      <c r="F55" s="3"/>
      <c r="H55"/>
      <c r="I55"/>
      <c r="J55"/>
    </row>
    <row r="56" spans="6:10" ht="30" customHeight="1" x14ac:dyDescent="0.3">
      <c r="F56" s="3"/>
      <c r="H56"/>
      <c r="I56"/>
      <c r="J56"/>
    </row>
    <row r="57" spans="6:10" ht="30" customHeight="1" x14ac:dyDescent="0.3">
      <c r="F57" s="3"/>
      <c r="H57"/>
      <c r="I57"/>
      <c r="J57"/>
    </row>
    <row r="58" spans="6:10" ht="30" customHeight="1" x14ac:dyDescent="0.3">
      <c r="F58" s="3"/>
      <c r="H58"/>
      <c r="I58"/>
      <c r="J58"/>
    </row>
    <row r="59" spans="6:10" ht="30" customHeight="1" x14ac:dyDescent="0.3">
      <c r="F59" s="3"/>
      <c r="H59"/>
      <c r="I59"/>
      <c r="J59"/>
    </row>
    <row r="60" spans="6:10" ht="30" customHeight="1" x14ac:dyDescent="0.3">
      <c r="F60" s="3"/>
      <c r="H60"/>
      <c r="I60"/>
      <c r="J60"/>
    </row>
    <row r="61" spans="6:10" ht="30" customHeight="1" x14ac:dyDescent="0.3">
      <c r="F61" s="3"/>
      <c r="H61"/>
      <c r="I61"/>
      <c r="J61"/>
    </row>
    <row r="62" spans="6:10" ht="30" customHeight="1" x14ac:dyDescent="0.3">
      <c r="F62" s="3"/>
      <c r="H62"/>
      <c r="I62"/>
      <c r="J62"/>
    </row>
    <row r="63" spans="6:10" ht="30" customHeight="1" x14ac:dyDescent="0.3">
      <c r="F63" s="3"/>
      <c r="H63"/>
      <c r="I63"/>
      <c r="J63"/>
    </row>
    <row r="64" spans="6:10" ht="30" customHeight="1" x14ac:dyDescent="0.3">
      <c r="F64" s="3"/>
      <c r="H64"/>
      <c r="I64"/>
      <c r="J64"/>
    </row>
    <row r="65" spans="6:10" ht="30" customHeight="1" x14ac:dyDescent="0.3">
      <c r="F65" s="3"/>
      <c r="H65"/>
      <c r="I65"/>
      <c r="J65"/>
    </row>
    <row r="66" spans="6:10" ht="30" customHeight="1" x14ac:dyDescent="0.3">
      <c r="F66" s="3"/>
      <c r="H66"/>
      <c r="I66"/>
      <c r="J66"/>
    </row>
    <row r="67" spans="6:10" ht="30" customHeight="1" x14ac:dyDescent="0.3">
      <c r="F67" s="3"/>
      <c r="H67"/>
      <c r="I67"/>
      <c r="J67"/>
    </row>
    <row r="68" spans="6:10" ht="30" customHeight="1" x14ac:dyDescent="0.3">
      <c r="F68" s="3"/>
      <c r="H68"/>
      <c r="I68"/>
      <c r="J68"/>
    </row>
    <row r="69" spans="6:10" ht="30" customHeight="1" x14ac:dyDescent="0.3">
      <c r="F69" s="3"/>
      <c r="H69"/>
      <c r="I69"/>
      <c r="J69"/>
    </row>
    <row r="70" spans="6:10" ht="30" customHeight="1" x14ac:dyDescent="0.3">
      <c r="F70" s="3"/>
      <c r="H70"/>
      <c r="I70"/>
      <c r="J70"/>
    </row>
    <row r="71" spans="6:10" ht="30" customHeight="1" x14ac:dyDescent="0.3">
      <c r="F71" s="3"/>
      <c r="H71"/>
      <c r="I71"/>
      <c r="J71"/>
    </row>
  </sheetData>
  <mergeCells count="2">
    <mergeCell ref="H1:I1"/>
    <mergeCell ref="B1:G1"/>
  </mergeCells>
  <dataValidations count="2">
    <dataValidation type="list" errorStyle="warning" allowBlank="1" showInputMessage="1" showErrorMessage="1" error="Wybierz opis z listy. Wybierz pozycję ANULUJ, naciśnij klawisze ALT+STRZAŁKA W DÓŁ, aby wyświetlić opcje, a następnie użyj klawiszy STRZAŁKA W DÓŁ i ENTER w celu dokonania wyboru" sqref="H4:H36" xr:uid="{00000000-0002-0000-0100-000000000000}">
      <formula1>Wyszukaj_listę</formula1>
    </dataValidation>
    <dataValidation type="list" errorStyle="warning" allowBlank="1" showInputMessage="1" showErrorMessage="1" error="Wybierz kategorię z listy. Wybierz pozycję ANULUJ, naciśnij klawisze ALT+STRZAŁKA W DÓŁ, aby wyświetlić opcje, a następnie użyj klawiszy STRZAŁKA W DÓŁ i ENTER w celu dokonania wyboru" sqref="G4:G36" xr:uid="{00000000-0002-0000-0100-000001000000}">
      <formula1>Kategoria</formula1>
    </dataValidation>
  </dataValidations>
  <pageMargins left="0.7" right="0.7" top="0.75" bottom="0.75" header="0.3" footer="0.3"/>
  <pageSetup paperSize="9" fitToHeight="0" orientation="portrait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autoPageBreaks="0"/>
  </sheetPr>
  <dimension ref="A1:G36"/>
  <sheetViews>
    <sheetView showGridLines="0" zoomScaleNormal="100" workbookViewId="0"/>
  </sheetViews>
  <sheetFormatPr defaultColWidth="10.6640625" defaultRowHeight="30" customHeight="1" x14ac:dyDescent="0.3"/>
  <cols>
    <col min="1" max="1" width="5" style="73" customWidth="1"/>
    <col min="2" max="2" width="22.21875" bestFit="1" customWidth="1"/>
    <col min="3" max="3" width="14.44140625" bestFit="1" customWidth="1"/>
    <col min="4" max="4" width="35.77734375" customWidth="1"/>
    <col min="5" max="5" width="40.44140625" customWidth="1"/>
    <col min="6" max="6" width="38.44140625" customWidth="1"/>
    <col min="7" max="7" width="5" style="18" customWidth="1"/>
    <col min="8" max="8" width="2.77734375" customWidth="1"/>
  </cols>
  <sheetData>
    <row r="1" spans="1:7" s="3" customFormat="1" ht="48.75" customHeight="1" x14ac:dyDescent="0.3">
      <c r="A1" s="79" t="s">
        <v>76</v>
      </c>
      <c r="B1" s="123" t="str">
        <f>Półmiesięczny_budżet_domowy_tytuł</f>
        <v>Półmiesięczny budżet domowy</v>
      </c>
      <c r="C1" s="123"/>
      <c r="D1" s="123"/>
      <c r="E1" s="123"/>
      <c r="F1" s="53" t="s">
        <v>85</v>
      </c>
      <c r="G1" s="23"/>
    </row>
    <row r="2" spans="1:7" ht="182.1" customHeight="1" x14ac:dyDescent="0.3">
      <c r="A2" s="80" t="s">
        <v>77</v>
      </c>
      <c r="B2" s="124" t="s">
        <v>82</v>
      </c>
      <c r="C2" s="124"/>
      <c r="D2" s="124"/>
      <c r="E2" s="81" t="s">
        <v>84</v>
      </c>
      <c r="F2" s="81" t="s">
        <v>86</v>
      </c>
      <c r="G2" s="38"/>
    </row>
    <row r="3" spans="1:7" s="68" customFormat="1" ht="28.7" customHeight="1" x14ac:dyDescent="0.3">
      <c r="A3" s="85" t="s">
        <v>78</v>
      </c>
      <c r="B3" s="65" t="s">
        <v>83</v>
      </c>
      <c r="C3" s="66"/>
      <c r="D3" s="66"/>
      <c r="E3" s="66"/>
      <c r="F3" s="66"/>
      <c r="G3" s="67"/>
    </row>
    <row r="4" spans="1:7" ht="29.1" customHeight="1" thickBot="1" x14ac:dyDescent="0.35">
      <c r="A4" s="78" t="s">
        <v>79</v>
      </c>
      <c r="B4" s="69" t="s">
        <v>16</v>
      </c>
      <c r="G4" s="28"/>
    </row>
    <row r="5" spans="1:7" ht="16.5" thickBot="1" x14ac:dyDescent="0.35">
      <c r="A5" s="82" t="s">
        <v>80</v>
      </c>
      <c r="B5" s="95" t="s">
        <v>121</v>
      </c>
      <c r="C5" s="128" t="s">
        <v>123</v>
      </c>
      <c r="D5" s="125" t="s">
        <v>124</v>
      </c>
      <c r="E5" s="126"/>
      <c r="F5" s="126"/>
      <c r="G5" s="28"/>
    </row>
    <row r="6" spans="1:7" ht="15.75" x14ac:dyDescent="0.3">
      <c r="A6" s="82" t="s">
        <v>81</v>
      </c>
      <c r="B6" s="96" t="s">
        <v>64</v>
      </c>
      <c r="C6" s="113">
        <v>350</v>
      </c>
      <c r="G6" s="28"/>
    </row>
    <row r="7" spans="1:7" ht="15.75" x14ac:dyDescent="0.3">
      <c r="B7" s="96" t="s">
        <v>59</v>
      </c>
      <c r="C7" s="112">
        <v>400</v>
      </c>
    </row>
    <row r="8" spans="1:7" ht="15.75" x14ac:dyDescent="0.3">
      <c r="A8" s="74"/>
      <c r="B8" s="96" t="s">
        <v>68</v>
      </c>
      <c r="C8" s="112">
        <v>250</v>
      </c>
    </row>
    <row r="9" spans="1:7" ht="15.75" x14ac:dyDescent="0.3">
      <c r="B9" s="96" t="s">
        <v>71</v>
      </c>
      <c r="C9" s="112">
        <v>50</v>
      </c>
    </row>
    <row r="10" spans="1:7" ht="15.75" x14ac:dyDescent="0.3">
      <c r="B10" s="96" t="s">
        <v>63</v>
      </c>
      <c r="C10" s="112">
        <v>112</v>
      </c>
    </row>
    <row r="11" spans="1:7" ht="15.75" x14ac:dyDescent="0.3">
      <c r="B11" s="96" t="s">
        <v>69</v>
      </c>
      <c r="C11" s="112">
        <v>100</v>
      </c>
    </row>
    <row r="12" spans="1:7" ht="15.75" x14ac:dyDescent="0.3">
      <c r="B12" s="96" t="s">
        <v>58</v>
      </c>
      <c r="C12" s="112">
        <v>7050</v>
      </c>
    </row>
    <row r="13" spans="1:7" ht="15.75" x14ac:dyDescent="0.3">
      <c r="B13" s="96" t="s">
        <v>67</v>
      </c>
      <c r="C13" s="112">
        <v>250</v>
      </c>
    </row>
    <row r="14" spans="1:7" ht="15.75" x14ac:dyDescent="0.3">
      <c r="B14" s="96" t="s">
        <v>75</v>
      </c>
      <c r="C14" s="112">
        <v>75</v>
      </c>
    </row>
    <row r="15" spans="1:7" ht="15.75" x14ac:dyDescent="0.3">
      <c r="B15" s="96" t="s">
        <v>70</v>
      </c>
      <c r="C15" s="112">
        <v>50</v>
      </c>
    </row>
    <row r="16" spans="1:7" ht="15.75" x14ac:dyDescent="0.3">
      <c r="B16" s="96" t="s">
        <v>66</v>
      </c>
      <c r="C16" s="112">
        <v>150</v>
      </c>
    </row>
    <row r="17" spans="1:6" customFormat="1" ht="15.75" x14ac:dyDescent="0.3">
      <c r="A17" s="75"/>
      <c r="B17" s="96" t="s">
        <v>72</v>
      </c>
      <c r="C17" s="112">
        <v>300</v>
      </c>
    </row>
    <row r="18" spans="1:6" customFormat="1" ht="15.75" x14ac:dyDescent="0.3">
      <c r="A18" s="75"/>
      <c r="B18" s="96" t="s">
        <v>73</v>
      </c>
      <c r="C18" s="112">
        <v>500</v>
      </c>
    </row>
    <row r="19" spans="1:6" customFormat="1" ht="15.75" x14ac:dyDescent="0.3">
      <c r="A19" s="75"/>
      <c r="B19" s="96" t="s">
        <v>65</v>
      </c>
      <c r="C19" s="112">
        <v>75</v>
      </c>
    </row>
    <row r="20" spans="1:6" customFormat="1" ht="15.75" x14ac:dyDescent="0.3">
      <c r="A20" s="75"/>
      <c r="B20" s="96" t="s">
        <v>61</v>
      </c>
      <c r="C20" s="112">
        <v>75</v>
      </c>
    </row>
    <row r="21" spans="1:6" customFormat="1" ht="15.75" x14ac:dyDescent="0.3">
      <c r="A21" s="75"/>
      <c r="B21" s="96" t="s">
        <v>62</v>
      </c>
      <c r="C21" s="112">
        <v>305</v>
      </c>
    </row>
    <row r="22" spans="1:6" customFormat="1" ht="15.75" x14ac:dyDescent="0.3">
      <c r="A22" s="75"/>
      <c r="B22" s="96" t="s">
        <v>57</v>
      </c>
      <c r="C22" s="112">
        <v>500</v>
      </c>
    </row>
    <row r="23" spans="1:6" customFormat="1" ht="15.75" x14ac:dyDescent="0.3">
      <c r="A23" s="75"/>
      <c r="B23" s="96" t="s">
        <v>74</v>
      </c>
      <c r="C23" s="112">
        <v>50</v>
      </c>
      <c r="D23" s="88"/>
      <c r="E23" s="88"/>
      <c r="F23" s="88"/>
    </row>
    <row r="24" spans="1:6" customFormat="1" ht="15.75" x14ac:dyDescent="0.3">
      <c r="A24" s="75"/>
      <c r="B24" s="96" t="s">
        <v>60</v>
      </c>
      <c r="C24" s="112">
        <v>50</v>
      </c>
      <c r="D24" s="88"/>
      <c r="E24" s="88"/>
      <c r="F24" s="88"/>
    </row>
    <row r="25" spans="1:6" customFormat="1" ht="16.5" thickBot="1" x14ac:dyDescent="0.35">
      <c r="A25" s="75"/>
      <c r="B25" s="96" t="s">
        <v>50</v>
      </c>
      <c r="C25" s="112">
        <v>50</v>
      </c>
      <c r="D25" s="88"/>
      <c r="E25" s="88"/>
      <c r="F25" s="88"/>
    </row>
    <row r="26" spans="1:6" customFormat="1" ht="16.5" thickBot="1" x14ac:dyDescent="0.35">
      <c r="A26" s="75"/>
      <c r="B26" s="94" t="s">
        <v>122</v>
      </c>
      <c r="C26" s="111">
        <v>10742</v>
      </c>
      <c r="D26" s="88"/>
      <c r="E26" s="88"/>
      <c r="F26" s="88"/>
    </row>
    <row r="27" spans="1:6" customFormat="1" ht="15.75" x14ac:dyDescent="0.3">
      <c r="A27" s="75"/>
      <c r="D27" s="88"/>
      <c r="E27" s="88"/>
      <c r="F27" s="88"/>
    </row>
    <row r="28" spans="1:6" customFormat="1" ht="15.75" x14ac:dyDescent="0.3">
      <c r="A28" s="75"/>
      <c r="D28" s="88"/>
      <c r="E28" s="88"/>
      <c r="F28" s="88"/>
    </row>
    <row r="29" spans="1:6" customFormat="1" ht="15.75" x14ac:dyDescent="0.3">
      <c r="A29" s="75"/>
      <c r="D29" s="88"/>
      <c r="E29" s="88"/>
      <c r="F29" s="88"/>
    </row>
    <row r="30" spans="1:6" customFormat="1" ht="15.75" x14ac:dyDescent="0.3">
      <c r="A30" s="75"/>
      <c r="D30" s="88"/>
      <c r="E30" s="88"/>
      <c r="F30" s="88"/>
    </row>
    <row r="31" spans="1:6" customFormat="1" ht="15.75" x14ac:dyDescent="0.3">
      <c r="A31" s="75"/>
      <c r="D31" s="88"/>
      <c r="E31" s="88"/>
      <c r="F31" s="88"/>
    </row>
    <row r="32" spans="1:6" customFormat="1" ht="15.75" x14ac:dyDescent="0.3">
      <c r="A32" s="75"/>
      <c r="D32" s="88"/>
      <c r="E32" s="88"/>
      <c r="F32" s="88"/>
    </row>
    <row r="33" spans="1:6" customFormat="1" ht="30" customHeight="1" x14ac:dyDescent="0.3">
      <c r="A33" s="75"/>
      <c r="D33" s="88"/>
      <c r="E33" s="88"/>
      <c r="F33" s="88"/>
    </row>
    <row r="34" spans="1:6" customFormat="1" ht="30" customHeight="1" x14ac:dyDescent="0.3">
      <c r="A34" s="75"/>
      <c r="D34" s="88"/>
      <c r="E34" s="88"/>
      <c r="F34" s="88"/>
    </row>
    <row r="35" spans="1:6" customFormat="1" ht="30" customHeight="1" x14ac:dyDescent="0.3">
      <c r="A35" s="75"/>
      <c r="D35" s="88"/>
      <c r="E35" s="88"/>
      <c r="F35" s="88"/>
    </row>
    <row r="36" spans="1:6" customFormat="1" ht="30" customHeight="1" x14ac:dyDescent="0.3">
      <c r="A36" s="75"/>
      <c r="D36" s="88"/>
      <c r="E36" s="88"/>
      <c r="F36" s="88"/>
    </row>
  </sheetData>
  <mergeCells count="3">
    <mergeCell ref="B1:E1"/>
    <mergeCell ref="B2:D2"/>
    <mergeCell ref="D5:F5"/>
  </mergeCell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  <pageSetUpPr autoPageBreaks="0"/>
  </sheetPr>
  <dimension ref="A1:N16"/>
  <sheetViews>
    <sheetView showGridLines="0" zoomScaleNormal="100" workbookViewId="0"/>
  </sheetViews>
  <sheetFormatPr defaultColWidth="14" defaultRowHeight="30" customHeight="1" x14ac:dyDescent="0.3"/>
  <cols>
    <col min="1" max="1" width="5" style="73" customWidth="1"/>
    <col min="2" max="2" width="23.6640625" style="3" customWidth="1"/>
    <col min="3" max="3" width="19.21875" style="3" customWidth="1"/>
    <col min="4" max="4" width="19.109375" style="3" customWidth="1"/>
    <col min="5" max="5" width="20.5546875" style="3" customWidth="1"/>
    <col min="6" max="6" width="17.109375" style="3" customWidth="1"/>
    <col min="7" max="7" width="27.109375" style="3" customWidth="1"/>
    <col min="8" max="8" width="20.77734375" style="3" customWidth="1"/>
    <col min="9" max="9" width="21.21875" style="3" customWidth="1"/>
    <col min="10" max="10" width="24.44140625" style="3" customWidth="1"/>
    <col min="11" max="11" width="19.6640625" style="3" customWidth="1"/>
    <col min="12" max="12" width="25" style="3" customWidth="1"/>
    <col min="13" max="13" width="23.77734375" style="3" customWidth="1"/>
    <col min="14" max="14" width="5" style="3" customWidth="1"/>
    <col min="15" max="15" width="2.77734375" style="3" customWidth="1"/>
    <col min="16" max="16384" width="14" style="3"/>
  </cols>
  <sheetData>
    <row r="1" spans="1:14" ht="48.75" customHeight="1" x14ac:dyDescent="0.3">
      <c r="A1" s="79" t="s">
        <v>87</v>
      </c>
      <c r="B1" s="127" t="str">
        <f>Półmiesięczny_budżet_domowy_tytuł</f>
        <v>Półmiesięczny budżet domowy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39" t="s">
        <v>117</v>
      </c>
      <c r="N1" s="23"/>
    </row>
    <row r="2" spans="1:14" ht="47.25" customHeight="1" x14ac:dyDescent="0.3">
      <c r="A2" s="85" t="s">
        <v>78</v>
      </c>
      <c r="B2" s="47" t="s">
        <v>89</v>
      </c>
      <c r="C2"/>
      <c r="D2"/>
      <c r="E2"/>
      <c r="F2"/>
      <c r="G2"/>
      <c r="H2"/>
      <c r="I2"/>
      <c r="J2"/>
      <c r="K2"/>
      <c r="L2"/>
      <c r="M2"/>
      <c r="N2" s="29"/>
    </row>
    <row r="3" spans="1:14" s="41" customFormat="1" ht="30" customHeight="1" x14ac:dyDescent="0.3">
      <c r="A3" s="85" t="s">
        <v>88</v>
      </c>
      <c r="B3" s="45" t="s">
        <v>48</v>
      </c>
      <c r="C3" s="46" t="s">
        <v>49</v>
      </c>
      <c r="D3" s="45" t="s">
        <v>50</v>
      </c>
      <c r="E3" s="46" t="s">
        <v>94</v>
      </c>
      <c r="F3" s="45" t="s">
        <v>51</v>
      </c>
      <c r="G3" s="46" t="s">
        <v>52</v>
      </c>
      <c r="H3" s="45" t="s">
        <v>47</v>
      </c>
      <c r="I3" s="46" t="s">
        <v>71</v>
      </c>
      <c r="J3" s="45" t="s">
        <v>53</v>
      </c>
      <c r="K3" s="46" t="s">
        <v>54</v>
      </c>
      <c r="L3" s="45" t="s">
        <v>112</v>
      </c>
      <c r="M3" s="46" t="s">
        <v>55</v>
      </c>
      <c r="N3" s="40"/>
    </row>
    <row r="4" spans="1:14" s="43" customFormat="1" ht="30" customHeight="1" x14ac:dyDescent="0.3">
      <c r="A4" s="73"/>
      <c r="B4" s="42" t="s">
        <v>58</v>
      </c>
      <c r="C4" s="64" t="s">
        <v>63</v>
      </c>
      <c r="D4" s="42" t="s">
        <v>64</v>
      </c>
      <c r="E4" s="42" t="s">
        <v>95</v>
      </c>
      <c r="F4" s="42" t="s">
        <v>99</v>
      </c>
      <c r="G4" s="42" t="s">
        <v>103</v>
      </c>
      <c r="H4" s="42" t="s">
        <v>106</v>
      </c>
      <c r="I4" s="42" t="s">
        <v>71</v>
      </c>
      <c r="J4" s="42" t="s">
        <v>99</v>
      </c>
      <c r="K4" s="42" t="s">
        <v>50</v>
      </c>
      <c r="L4" s="42" t="s">
        <v>113</v>
      </c>
      <c r="M4" s="42" t="s">
        <v>72</v>
      </c>
    </row>
    <row r="5" spans="1:14" s="43" customFormat="1" ht="30" customHeight="1" x14ac:dyDescent="0.3">
      <c r="A5" s="73"/>
      <c r="B5" s="48" t="s">
        <v>59</v>
      </c>
      <c r="C5" s="48" t="s">
        <v>90</v>
      </c>
      <c r="D5" s="48" t="s">
        <v>65</v>
      </c>
      <c r="E5" s="48" t="s">
        <v>96</v>
      </c>
      <c r="F5" s="48" t="s">
        <v>100</v>
      </c>
      <c r="G5" s="48" t="s">
        <v>67</v>
      </c>
      <c r="H5" s="48" t="s">
        <v>57</v>
      </c>
      <c r="I5" s="48" t="s">
        <v>107</v>
      </c>
      <c r="J5" s="48" t="s">
        <v>108</v>
      </c>
      <c r="K5" s="48" t="s">
        <v>111</v>
      </c>
      <c r="L5" s="48" t="s">
        <v>114</v>
      </c>
      <c r="M5" s="48" t="s">
        <v>73</v>
      </c>
    </row>
    <row r="6" spans="1:14" s="43" customFormat="1" ht="30" customHeight="1" x14ac:dyDescent="0.3">
      <c r="A6" s="73"/>
      <c r="B6" s="42" t="s">
        <v>60</v>
      </c>
      <c r="C6" s="42" t="s">
        <v>91</v>
      </c>
      <c r="D6" s="42"/>
      <c r="E6" s="42" t="s">
        <v>97</v>
      </c>
      <c r="F6" s="42" t="s">
        <v>66</v>
      </c>
      <c r="G6" s="42" t="s">
        <v>104</v>
      </c>
      <c r="H6" s="42"/>
      <c r="I6" s="42"/>
      <c r="J6" s="42" t="s">
        <v>109</v>
      </c>
      <c r="K6" s="42" t="s">
        <v>47</v>
      </c>
      <c r="L6" s="42" t="s">
        <v>115</v>
      </c>
      <c r="M6" s="42" t="s">
        <v>74</v>
      </c>
    </row>
    <row r="7" spans="1:14" s="43" customFormat="1" ht="30" customHeight="1" x14ac:dyDescent="0.3">
      <c r="A7" s="73"/>
      <c r="B7" s="48" t="s">
        <v>61</v>
      </c>
      <c r="C7" s="48" t="s">
        <v>92</v>
      </c>
      <c r="D7" s="48"/>
      <c r="E7" s="48" t="s">
        <v>98</v>
      </c>
      <c r="F7" s="48" t="s">
        <v>101</v>
      </c>
      <c r="G7" s="48" t="s">
        <v>105</v>
      </c>
      <c r="H7" s="48"/>
      <c r="I7" s="48"/>
      <c r="J7" s="48" t="s">
        <v>69</v>
      </c>
      <c r="K7" s="48" t="s">
        <v>70</v>
      </c>
      <c r="L7" s="48" t="s">
        <v>71</v>
      </c>
      <c r="M7" s="48" t="s">
        <v>118</v>
      </c>
    </row>
    <row r="8" spans="1:14" s="43" customFormat="1" ht="30" customHeight="1" x14ac:dyDescent="0.3">
      <c r="A8" s="73"/>
      <c r="B8" s="89" t="s">
        <v>62</v>
      </c>
      <c r="C8" s="42" t="s">
        <v>93</v>
      </c>
      <c r="D8" s="42"/>
      <c r="E8" s="42"/>
      <c r="F8" s="42" t="s">
        <v>102</v>
      </c>
      <c r="G8" s="42" t="s">
        <v>68</v>
      </c>
      <c r="H8" s="42"/>
      <c r="I8" s="42"/>
      <c r="J8" s="42" t="s">
        <v>110</v>
      </c>
      <c r="K8" s="42" t="s">
        <v>71</v>
      </c>
      <c r="L8" s="42" t="s">
        <v>116</v>
      </c>
      <c r="M8" s="42" t="s">
        <v>75</v>
      </c>
    </row>
    <row r="9" spans="1:14" s="43" customFormat="1" ht="30" customHeight="1" x14ac:dyDescent="0.3">
      <c r="A9" s="7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4"/>
    </row>
    <row r="10" spans="1:14" s="43" customFormat="1" ht="30" customHeight="1" x14ac:dyDescent="0.3">
      <c r="A10" s="7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43" customFormat="1" ht="30" customHeight="1" x14ac:dyDescent="0.3">
      <c r="A11" s="7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43" customFormat="1" ht="30" customHeight="1" x14ac:dyDescent="0.3">
      <c r="A12" s="7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43" customFormat="1" ht="30" customHeight="1" x14ac:dyDescent="0.3">
      <c r="A13" s="7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43" customFormat="1" ht="30" customHeight="1" x14ac:dyDescent="0.3">
      <c r="A14" s="7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3" customFormat="1" ht="30" customHeight="1" x14ac:dyDescent="0.3">
      <c r="A15" s="7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43" customFormat="1" ht="30" customHeight="1" x14ac:dyDescent="0.3">
      <c r="A16" s="7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mergeCells count="1">
    <mergeCell ref="B1:L1"/>
  </mergeCell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B1:M13"/>
  <sheetViews>
    <sheetView showGridLines="0" zoomScale="110" zoomScaleNormal="110" workbookViewId="0"/>
  </sheetViews>
  <sheetFormatPr defaultColWidth="8.77734375" defaultRowHeight="30" customHeight="1" x14ac:dyDescent="0.3"/>
  <cols>
    <col min="1" max="1" width="3" customWidth="1"/>
    <col min="2" max="2" width="17.88671875" bestFit="1" customWidth="1"/>
    <col min="3" max="3" width="11.6640625" bestFit="1" customWidth="1"/>
    <col min="5" max="5" width="17.6640625" customWidth="1"/>
    <col min="6" max="6" width="14" customWidth="1"/>
  </cols>
  <sheetData>
    <row r="1" spans="2:13" s="3" customFormat="1" ht="39.950000000000003" customHeight="1" thickTop="1" thickBot="1" x14ac:dyDescent="0.35">
      <c r="B1" s="6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120</v>
      </c>
    </row>
    <row r="2" spans="2:13" s="3" customFormat="1" ht="39.950000000000003" customHeight="1" thickTop="1" x14ac:dyDescent="0.3">
      <c r="B2" s="9" t="s">
        <v>119</v>
      </c>
      <c r="C2"/>
      <c r="D2"/>
      <c r="E2"/>
      <c r="F2"/>
      <c r="G2"/>
      <c r="H2"/>
      <c r="I2"/>
      <c r="J2"/>
      <c r="K2"/>
      <c r="L2"/>
      <c r="M2"/>
    </row>
    <row r="3" spans="2:13" ht="30" customHeight="1" x14ac:dyDescent="0.3">
      <c r="B3" s="98" t="s">
        <v>121</v>
      </c>
      <c r="C3" s="99" t="s">
        <v>123</v>
      </c>
    </row>
    <row r="4" spans="2:13" ht="30" customHeight="1" x14ac:dyDescent="0.3">
      <c r="B4" s="101" t="s">
        <v>47</v>
      </c>
      <c r="C4" s="115">
        <v>500</v>
      </c>
    </row>
    <row r="5" spans="2:13" ht="30" customHeight="1" x14ac:dyDescent="0.3">
      <c r="B5" s="101" t="s">
        <v>51</v>
      </c>
      <c r="C5" s="115">
        <v>150</v>
      </c>
    </row>
    <row r="6" spans="2:13" ht="30" customHeight="1" x14ac:dyDescent="0.3">
      <c r="B6" s="101" t="s">
        <v>48</v>
      </c>
      <c r="C6" s="115">
        <v>7880</v>
      </c>
    </row>
    <row r="7" spans="2:13" ht="30" customHeight="1" x14ac:dyDescent="0.3">
      <c r="B7" s="101" t="s">
        <v>52</v>
      </c>
      <c r="C7" s="115">
        <v>500</v>
      </c>
    </row>
    <row r="8" spans="2:13" ht="30" customHeight="1" x14ac:dyDescent="0.3">
      <c r="B8" s="101" t="s">
        <v>53</v>
      </c>
      <c r="C8" s="115">
        <v>100</v>
      </c>
    </row>
    <row r="9" spans="2:13" ht="30" customHeight="1" x14ac:dyDescent="0.3">
      <c r="B9" s="101" t="s">
        <v>49</v>
      </c>
      <c r="C9" s="115">
        <v>112</v>
      </c>
    </row>
    <row r="10" spans="2:13" ht="30" customHeight="1" x14ac:dyDescent="0.3">
      <c r="B10" s="101" t="s">
        <v>55</v>
      </c>
      <c r="C10" s="115">
        <v>925</v>
      </c>
    </row>
    <row r="11" spans="2:13" ht="30" customHeight="1" x14ac:dyDescent="0.3">
      <c r="B11" s="101" t="s">
        <v>54</v>
      </c>
      <c r="C11" s="115">
        <v>150</v>
      </c>
    </row>
    <row r="12" spans="2:13" ht="30" customHeight="1" x14ac:dyDescent="0.3">
      <c r="B12" s="101" t="s">
        <v>50</v>
      </c>
      <c r="C12" s="115">
        <v>425</v>
      </c>
    </row>
    <row r="13" spans="2:13" ht="30" customHeight="1" x14ac:dyDescent="0.3">
      <c r="B13" s="100" t="s">
        <v>122</v>
      </c>
      <c r="C13" s="114">
        <v>10742</v>
      </c>
    </row>
  </sheetData>
  <pageMargins left="0.7" right="0.7" top="0.75" bottom="0.75" header="0.3" footer="0.3"/>
  <pageSetup paperSize="9" orientation="portrait"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84FE2D8-9389-40F2-8F98-276930B950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E8AF3BF1-1AC0-475C-9FAC-4011A96C4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F3CD0EC7-E911-4C6C-A869-D718C020AA0F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TM03428919</ap:Template>
  <ap:DocSecurity>0</ap:DocSecurity>
  <ap:ScaleCrop>false</ap:ScaleCrop>
  <ap:HeadingPairs>
    <vt:vector baseType="variant" size="4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ap:HeadingPairs>
  <ap:TitlesOfParts>
    <vt:vector baseType="lpstr" size="13">
      <vt:lpstr>Początek</vt:lpstr>
      <vt:lpstr>Pulpit nawigacyjny</vt:lpstr>
      <vt:lpstr>Wydatki i przychody</vt:lpstr>
      <vt:lpstr>Raport budżetu</vt:lpstr>
      <vt:lpstr>Listy danych</vt:lpstr>
      <vt:lpstr>Tabela przestawna kategorii</vt:lpstr>
      <vt:lpstr>Kategoria</vt:lpstr>
      <vt:lpstr>Miesięczne_wybory</vt:lpstr>
      <vt:lpstr>Numer_miesiąca</vt:lpstr>
      <vt:lpstr>Numer_roku</vt:lpstr>
      <vt:lpstr>Półmiesięczny_budżet_domowy_tytuł</vt:lpstr>
      <vt:lpstr>'Listy danych'!Tytuły_wydruku</vt:lpstr>
      <vt:lpstr>'Wydatki i przychody'!Tytuły_wydruku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2022-02-14T05:50:24Z</dcterms:created>
  <dcterms:modified xsi:type="dcterms:W3CDTF">2022-05-16T04:58:26Z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