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pl-PL\"/>
    </mc:Choice>
  </mc:AlternateContent>
  <xr:revisionPtr revIDLastSave="0" documentId="13_ncr:1_{51D34583-1E63-47BB-B79D-D294D4D1BA37}" xr6:coauthVersionLast="43" xr6:coauthVersionMax="43" xr10:uidLastSave="{00000000-0000-0000-0000-000000000000}"/>
  <bookViews>
    <workbookView xWindow="-120" yWindow="-120" windowWidth="28920" windowHeight="14415" xr2:uid="{00000000-000D-0000-FFFF-FFFF00000000}"/>
  </bookViews>
  <sheets>
    <sheet name="Kalkulator pożyczki" sheetId="1" r:id="rId1"/>
  </sheets>
  <definedNames>
    <definedName name="Całkowita_Miesięczna_Spłata">Pożyczki_Studenckie[[#Totals],[Bieżąca miesięczna spłata]]</definedName>
    <definedName name="Procent_Miesięcznego_Przychodu">Pożyczki_Studenckie[[#Totals],[Bieżąca miesięczna spłata]]/Szacowane_Miesięczne_Zarobki</definedName>
    <definedName name="Procent_Powyżej_Poniżej">IF(Pożyczki_Studenckie[[#Totals],[Zaplanowana spłata]]/Szacowane_Miesięczne_Zarobki&gt;=0.08,"owyżej","poniżej")</definedName>
    <definedName name="Procent_Przychodu">Pożyczki_Studenckie[[#Totals],[Zaplanowana spłata]]/Szacowane_Miesięczne_Zarobki</definedName>
    <definedName name="Rozpoczęcie_Pożyczki_Dzisiaj">IF(Rozpoczęcie_Spłacania_Pożyczki&lt;TODAY(),TRUE,FALSE)</definedName>
    <definedName name="Rozpoczęcie_Spłacania_Pożyczki">'Kalkulator pożyczki'!$K$2</definedName>
    <definedName name="Skonsolidowana_Spłata_Pożyczki">'Kalkulator pożyczki'!$L$18</definedName>
    <definedName name="Szacowane_Miesięczne_Zarobki">'Kalkulator pożyczki'!$L$20</definedName>
    <definedName name="Szacowane_Roczne_Zarobki">'Kalkulator pożyczki'!$F$2</definedName>
    <definedName name="_xlnm.Print_Titles" localSheetId="0">'Kalkulator pożyczki'!$8:$9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2" i="1" l="1"/>
  <c r="F10" i="1"/>
  <c r="F11" i="1" l="1"/>
  <c r="I10" i="1" l="1"/>
  <c r="I15" i="1" l="1"/>
  <c r="I11" i="1"/>
  <c r="I13" i="1"/>
  <c r="I12" i="1"/>
  <c r="I14" i="1"/>
  <c r="H12" i="1"/>
  <c r="H13" i="1"/>
  <c r="K12" i="1"/>
  <c r="J12" i="1" s="1"/>
  <c r="K13" i="1"/>
  <c r="L13" i="1" s="1"/>
  <c r="H14" i="1"/>
  <c r="K14" i="1"/>
  <c r="J14" i="1" s="1"/>
  <c r="H15" i="1"/>
  <c r="K15" i="1"/>
  <c r="J15" i="1" s="1"/>
  <c r="L20" i="1"/>
  <c r="E17" i="1"/>
  <c r="D17" i="1"/>
  <c r="D16" i="1"/>
  <c r="K11" i="1"/>
  <c r="L11" i="1" s="1"/>
  <c r="H11" i="1"/>
  <c r="K10" i="1"/>
  <c r="J10" i="1" s="1"/>
  <c r="H10" i="1"/>
  <c r="L14" i="1" l="1"/>
  <c r="L12" i="1"/>
  <c r="J11" i="1"/>
  <c r="L15" i="1"/>
  <c r="J13" i="1"/>
  <c r="I16" i="1"/>
  <c r="E6" i="1" s="1"/>
  <c r="L10" i="1"/>
  <c r="K16" i="1"/>
  <c r="L5" i="1" s="1"/>
  <c r="E5" i="1" l="1"/>
  <c r="L6" i="1"/>
  <c r="J17" i="1"/>
  <c r="J16" i="1"/>
  <c r="L18" i="1" s="1"/>
  <c r="L17" i="1"/>
  <c r="L16" i="1"/>
</calcChain>
</file>

<file path=xl/sharedStrings.xml><?xml version="1.0" encoding="utf-8"?>
<sst xmlns="http://schemas.openxmlformats.org/spreadsheetml/2006/main" count="32" uniqueCount="32">
  <si>
    <t>KALKULATOR POŻYCZKI STUDENCKIEJ</t>
  </si>
  <si>
    <r>
      <t xml:space="preserve"> Zaleca się, aby całkowita miesięczna kwota spłaty pożyczki studenckiej </t>
    </r>
    <r>
      <rPr>
        <b/>
        <sz val="16"/>
        <color theme="6" tint="-0.499984740745262"/>
        <rFont val="Calibri"/>
        <family val="2"/>
        <scheme val="minor"/>
      </rPr>
      <t>nie przekraczała 8%</t>
    </r>
    <r>
      <rPr>
        <sz val="16"/>
        <color theme="6" tint="-0.499984740745262"/>
        <rFont val="Calibri"/>
        <family val="2"/>
        <scheme val="minor"/>
      </rPr>
      <t xml:space="preserve"> pierwszych rocznych zarobków.</t>
    </r>
  </si>
  <si>
    <t>Całkowita bieżąca miesięczna spłata wynosi:</t>
  </si>
  <si>
    <t>Procent bieżącego miesięcznego przychodu:</t>
  </si>
  <si>
    <t>OGÓLNE DANE POŻYCZKI</t>
  </si>
  <si>
    <t>Nr pożyczki</t>
  </si>
  <si>
    <t>10998M88</t>
  </si>
  <si>
    <t>20987N87</t>
  </si>
  <si>
    <t>Sumy</t>
  </si>
  <si>
    <t>Wartości średnie</t>
  </si>
  <si>
    <t>Całkowita skonsolidowana spłata pożyczki:</t>
  </si>
  <si>
    <t>Szacowany przychód miesięczny po ukończeniu studiów:</t>
  </si>
  <si>
    <t>Pożyczkodawca</t>
  </si>
  <si>
    <t>Pożyczkodawca 1</t>
  </si>
  <si>
    <t>Pożyczkodawca 2</t>
  </si>
  <si>
    <t>W tej komórce znajduje się trójkątna strzałka w prawo skierowana w stronę szacowanych rocznych zarobków.</t>
  </si>
  <si>
    <t>Kwota pożyczki</t>
  </si>
  <si>
    <t>Roczna stopa
procentowa</t>
  </si>
  <si>
    <t>Szacowane roczne zarobki po ukończeniu studiów</t>
  </si>
  <si>
    <t>DANE SPŁATY POŻYCZKI</t>
  </si>
  <si>
    <t>Data rozpoczęcia</t>
  </si>
  <si>
    <t>Długość (w latach)</t>
  </si>
  <si>
    <t>Całkowita zaplanowana miesięczna spłata wynosi:</t>
  </si>
  <si>
    <t xml:space="preserve">  Procent zaplanowanego miesięcznego przychodu:</t>
  </si>
  <si>
    <t>Data zakończenia</t>
  </si>
  <si>
    <t>W tej komórce znajduje się trójkątna strzałka w prawo skierowana w stronę daty rozpoczęcia spłacania pożyczek.</t>
  </si>
  <si>
    <t>SZCZEGÓŁY PŁATNOŚCI</t>
  </si>
  <si>
    <t>Bieżąca miesięczna spłata</t>
  </si>
  <si>
    <t>Suma
odsetek</t>
  </si>
  <si>
    <t>Data rozpoczęcia spłacania pożyczek</t>
  </si>
  <si>
    <t>Zaplanowana spłata</t>
  </si>
  <si>
    <t>Roczna stopa
Płatność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</si>
</sst>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zł&quot;_-;\-* #,##0\ &quot;zł&quot;_-;_-* &quot;-&quot;\ &quot;zł&quot;_-;_-@_-"/>
    <numFmt numFmtId="164" formatCode="_(* #,##0_);_(* \(#,##0\);_(* &quot;-&quot;_);_(@_)"/>
    <numFmt numFmtId="165" formatCode="_(* #,##0.00_);_(* \(#,##0.00\);_(* &quot;-&quot;??_);_(@_)"/>
    <numFmt numFmtId="166" formatCode="#,##0.00\ &quot;zł&quot;"/>
    <numFmt numFmtId="167" formatCode="#,##0\ &quot;zł&quot;"/>
  </numFmts>
  <fonts count="29" x14ac:knownFonts="1">
    <font>
      <sz val="11"/>
      <color theme="3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ajor"/>
    </font>
    <font>
      <sz val="11"/>
      <color theme="0"/>
      <name val="Calibri"/>
      <family val="2"/>
      <scheme val="major"/>
    </font>
    <font>
      <b/>
      <sz val="14"/>
      <color theme="3"/>
      <name val="Calibri"/>
      <family val="2"/>
      <scheme val="minor"/>
    </font>
    <font>
      <b/>
      <sz val="29"/>
      <color theme="0"/>
      <name val="Calibri"/>
      <family val="2"/>
      <scheme val="major"/>
    </font>
    <font>
      <b/>
      <sz val="17"/>
      <color theme="3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6" tint="-0.2499465926084170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sz val="16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b/>
      <sz val="39"/>
      <color theme="6" tint="-0.499984740745262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sz val="11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dotted">
        <color theme="3"/>
      </top>
      <bottom/>
      <diagonal/>
    </border>
    <border>
      <left/>
      <right/>
      <top/>
      <bottom style="dotted">
        <color theme="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/>
    <xf numFmtId="16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0" fontId="5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9" fillId="0" borderId="4" applyNumberFormat="0" applyFill="0" applyAlignment="0" applyProtection="0"/>
    <xf numFmtId="165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7" applyNumberFormat="0" applyAlignment="0" applyProtection="0"/>
    <xf numFmtId="0" fontId="24" fillId="8" borderId="8" applyNumberFormat="0" applyAlignment="0" applyProtection="0"/>
    <xf numFmtId="0" fontId="25" fillId="8" borderId="7" applyNumberFormat="0" applyAlignment="0" applyProtection="0"/>
    <xf numFmtId="0" fontId="26" fillId="0" borderId="9" applyNumberFormat="0" applyFill="0" applyAlignment="0" applyProtection="0"/>
    <xf numFmtId="0" fontId="27" fillId="9" borderId="10" applyNumberFormat="0" applyAlignment="0" applyProtection="0"/>
    <xf numFmtId="0" fontId="28" fillId="0" borderId="0" applyNumberFormat="0" applyFill="0" applyBorder="0" applyAlignment="0" applyProtection="0"/>
    <xf numFmtId="0" fontId="18" fillId="10" borderId="11" applyNumberFormat="0" applyFont="0" applyAlignment="0" applyProtection="0"/>
    <xf numFmtId="0" fontId="16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6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6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6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6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6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63">
    <xf numFmtId="0" fontId="0" fillId="0" borderId="0" xfId="0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indent="1"/>
    </xf>
    <xf numFmtId="0" fontId="0" fillId="0" borderId="0" xfId="0" applyFill="1"/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14" fontId="0" fillId="0" borderId="1" xfId="0" applyNumberFormat="1" applyFont="1" applyFill="1" applyBorder="1" applyAlignment="1">
      <alignment horizontal="center"/>
    </xf>
    <xf numFmtId="0" fontId="0" fillId="0" borderId="0" xfId="0" applyNumberFormat="1" applyFill="1"/>
    <xf numFmtId="0" fontId="2" fillId="3" borderId="0" xfId="0" applyFont="1" applyFill="1" applyBorder="1" applyAlignment="1">
      <alignment horizontal="left" vertical="center" indent="1"/>
    </xf>
    <xf numFmtId="0" fontId="2" fillId="3" borderId="0" xfId="0" applyFont="1" applyFill="1" applyBorder="1" applyAlignment="1">
      <alignment vertical="center"/>
    </xf>
    <xf numFmtId="10" fontId="2" fillId="3" borderId="1" xfId="2" applyNumberFormat="1" applyFont="1" applyFill="1" applyBorder="1" applyAlignment="1">
      <alignment horizontal="center" vertical="center"/>
    </xf>
    <xf numFmtId="10" fontId="2" fillId="3" borderId="0" xfId="2" applyNumberFormat="1" applyFont="1" applyFill="1" applyBorder="1" applyAlignment="1">
      <alignment horizontal="center" vertical="center"/>
    </xf>
    <xf numFmtId="10" fontId="14" fillId="0" borderId="0" xfId="2" applyNumberFormat="1" applyFont="1" applyFill="1" applyAlignment="1">
      <alignment horizontal="left" vertical="top" indent="2"/>
    </xf>
    <xf numFmtId="0" fontId="0" fillId="0" borderId="5" xfId="0" applyFill="1" applyBorder="1"/>
    <xf numFmtId="0" fontId="6" fillId="0" borderId="5" xfId="4" applyFill="1" applyBorder="1" applyAlignment="1">
      <alignment horizontal="right"/>
    </xf>
    <xf numFmtId="0" fontId="6" fillId="0" borderId="5" xfId="4" applyFill="1" applyBorder="1" applyAlignment="1">
      <alignment horizont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10" fontId="18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4" fillId="0" borderId="0" xfId="0" applyNumberFormat="1" applyFont="1" applyFill="1" applyAlignment="1"/>
    <xf numFmtId="0" fontId="4" fillId="0" borderId="0" xfId="2" applyNumberFormat="1" applyFont="1" applyFill="1" applyAlignment="1">
      <alignment vertical="top"/>
    </xf>
    <xf numFmtId="0" fontId="19" fillId="0" borderId="0" xfId="0" applyFont="1" applyFill="1" applyAlignment="1">
      <alignment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66" fontId="18" fillId="0" borderId="0" xfId="1" applyFont="1" applyFill="1" applyBorder="1" applyAlignment="1">
      <alignment horizontal="right" indent="2"/>
    </xf>
    <xf numFmtId="10" fontId="18" fillId="0" borderId="1" xfId="2" applyFont="1" applyFill="1" applyBorder="1" applyAlignment="1">
      <alignment horizontal="center"/>
    </xf>
    <xf numFmtId="166" fontId="14" fillId="0" borderId="0" xfId="0" applyNumberFormat="1" applyFont="1" applyFill="1" applyAlignment="1">
      <alignment horizontal="left" indent="2"/>
    </xf>
    <xf numFmtId="166" fontId="18" fillId="0" borderId="0" xfId="0" applyNumberFormat="1" applyFont="1" applyFill="1" applyBorder="1" applyAlignment="1">
      <alignment horizontal="right" vertical="center" indent="2"/>
    </xf>
    <xf numFmtId="166" fontId="18" fillId="0" borderId="0" xfId="0" applyNumberFormat="1" applyFont="1" applyFill="1" applyBorder="1" applyAlignment="1">
      <alignment horizontal="right" vertical="center" indent="3"/>
    </xf>
    <xf numFmtId="166" fontId="18" fillId="0" borderId="0" xfId="0" applyNumberFormat="1" applyFont="1" applyFill="1" applyBorder="1" applyAlignment="1">
      <alignment horizontal="right" vertical="center" indent="4"/>
    </xf>
    <xf numFmtId="166" fontId="2" fillId="3" borderId="0" xfId="0" applyNumberFormat="1" applyFont="1" applyFill="1" applyBorder="1" applyAlignment="1">
      <alignment horizontal="right" vertical="center" indent="2"/>
    </xf>
    <xf numFmtId="166" fontId="3" fillId="3" borderId="0" xfId="0" applyNumberFormat="1" applyFont="1" applyFill="1" applyBorder="1" applyAlignment="1">
      <alignment vertical="center"/>
    </xf>
    <xf numFmtId="166" fontId="2" fillId="3" borderId="0" xfId="0" applyNumberFormat="1" applyFont="1" applyFill="1" applyBorder="1" applyAlignment="1">
      <alignment vertical="center"/>
    </xf>
    <xf numFmtId="14" fontId="0" fillId="0" borderId="0" xfId="0" applyNumberFormat="1" applyFont="1" applyAlignment="1">
      <alignment horizontal="center"/>
    </xf>
    <xf numFmtId="166" fontId="0" fillId="0" borderId="0" xfId="1" applyFont="1" applyFill="1" applyBorder="1" applyAlignment="1">
      <alignment horizontal="right" indent="3"/>
    </xf>
    <xf numFmtId="166" fontId="0" fillId="0" borderId="0" xfId="1" applyFont="1" applyFill="1" applyBorder="1" applyAlignment="1">
      <alignment horizontal="right" indent="2"/>
    </xf>
    <xf numFmtId="166" fontId="0" fillId="0" borderId="0" xfId="1" applyFont="1" applyFill="1" applyBorder="1" applyAlignment="1">
      <alignment horizontal="right" indent="4"/>
    </xf>
    <xf numFmtId="0" fontId="13" fillId="0" borderId="5" xfId="5" applyFont="1" applyFill="1" applyBorder="1" applyAlignment="1">
      <alignment horizontal="left" vertical="center"/>
    </xf>
    <xf numFmtId="0" fontId="0" fillId="0" borderId="6" xfId="0" applyFill="1" applyBorder="1" applyAlignment="1">
      <alignment horizontal="center"/>
    </xf>
    <xf numFmtId="0" fontId="5" fillId="2" borderId="0" xfId="3" applyAlignment="1">
      <alignment horizontal="center" wrapText="1"/>
    </xf>
    <xf numFmtId="167" fontId="15" fillId="0" borderId="0" xfId="0" applyNumberFormat="1" applyFont="1" applyFill="1" applyBorder="1" applyAlignment="1">
      <alignment horizontal="center" vertical="center"/>
    </xf>
    <xf numFmtId="14" fontId="1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4" applyFill="1" applyBorder="1" applyAlignment="1">
      <alignment horizontal="right"/>
    </xf>
    <xf numFmtId="166" fontId="12" fillId="0" borderId="0" xfId="0" applyNumberFormat="1" applyFont="1" applyAlignment="1"/>
    <xf numFmtId="0" fontId="6" fillId="0" borderId="0" xfId="4" applyFill="1" applyAlignment="1">
      <alignment horizontal="right"/>
    </xf>
    <xf numFmtId="166" fontId="14" fillId="0" borderId="0" xfId="0" applyNumberFormat="1" applyFont="1" applyFill="1" applyAlignment="1">
      <alignment horizontal="left" indent="3"/>
    </xf>
    <xf numFmtId="10" fontId="14" fillId="0" borderId="0" xfId="2" applyNumberFormat="1" applyFont="1" applyFill="1" applyAlignment="1">
      <alignment horizontal="left" vertical="top" indent="3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4" fillId="0" borderId="0" xfId="6" applyFill="1" applyAlignment="1">
      <alignment horizontal="left"/>
    </xf>
    <xf numFmtId="0" fontId="4" fillId="0" borderId="0" xfId="6" applyFill="1" applyAlignment="1">
      <alignment horizontal="left" vertical="top"/>
    </xf>
    <xf numFmtId="0" fontId="4" fillId="0" borderId="0" xfId="6" applyFill="1" applyAlignment="1">
      <alignment horizontal="left" indent="3"/>
    </xf>
    <xf numFmtId="0" fontId="4" fillId="0" borderId="0" xfId="6" applyFill="1" applyAlignment="1">
      <alignment horizontal="left" vertical="top" indent="2"/>
    </xf>
  </cellXfs>
  <cellStyles count="47">
    <cellStyle name="20% — akcent 1" xfId="24" builtinId="30" customBuiltin="1"/>
    <cellStyle name="20% — akcent 2" xfId="28" builtinId="34" customBuiltin="1"/>
    <cellStyle name="20% — akcent 3" xfId="32" builtinId="38" customBuiltin="1"/>
    <cellStyle name="20% — akcent 4" xfId="36" builtinId="42" customBuiltin="1"/>
    <cellStyle name="20% — akcent 5" xfId="40" builtinId="46" customBuiltin="1"/>
    <cellStyle name="20% — akcent 6" xfId="44" builtinId="50" customBuiltin="1"/>
    <cellStyle name="40% — akcent 1" xfId="25" builtinId="31" customBuiltin="1"/>
    <cellStyle name="40% — akcent 2" xfId="29" builtinId="35" customBuiltin="1"/>
    <cellStyle name="40% — akcent 3" xfId="33" builtinId="39" customBuiltin="1"/>
    <cellStyle name="40% — akcent 4" xfId="37" builtinId="43" customBuiltin="1"/>
    <cellStyle name="40% — akcent 5" xfId="41" builtinId="47" customBuiltin="1"/>
    <cellStyle name="40% — akcent 6" xfId="45" builtinId="51" customBuiltin="1"/>
    <cellStyle name="60% — akcent 1" xfId="26" builtinId="32" customBuiltin="1"/>
    <cellStyle name="60% — akcent 2" xfId="30" builtinId="36" customBuiltin="1"/>
    <cellStyle name="60% — akcent 3" xfId="34" builtinId="40" customBuiltin="1"/>
    <cellStyle name="60% — akcent 4" xfId="38" builtinId="44" customBuiltin="1"/>
    <cellStyle name="60% — akcent 5" xfId="42" builtinId="48" customBuiltin="1"/>
    <cellStyle name="60% — akcent 6" xfId="46" builtinId="52" customBuiltin="1"/>
    <cellStyle name="Akcent 1" xfId="23" builtinId="29" customBuiltin="1"/>
    <cellStyle name="Akcent 2" xfId="27" builtinId="33" customBuiltin="1"/>
    <cellStyle name="Akcent 3" xfId="31" builtinId="37" customBuiltin="1"/>
    <cellStyle name="Akcent 4" xfId="35" builtinId="41" customBuiltin="1"/>
    <cellStyle name="Akcent 5" xfId="39" builtinId="45" customBuiltin="1"/>
    <cellStyle name="Akcent 6" xfId="43" builtinId="49" customBuiltin="1"/>
    <cellStyle name="Dane wejściowe" xfId="16" builtinId="20" customBuiltin="1"/>
    <cellStyle name="Dane wyjściowe" xfId="17" builtinId="21" customBuiltin="1"/>
    <cellStyle name="Dobry" xfId="13" builtinId="26" customBuiltin="1"/>
    <cellStyle name="Dziesiętny" xfId="10" builtinId="3" customBuiltin="1"/>
    <cellStyle name="Dziesiętny [0]" xfId="11" builtinId="6" customBuiltin="1"/>
    <cellStyle name="Komórka połączona" xfId="19" builtinId="24" customBuiltin="1"/>
    <cellStyle name="Komórka zaznaczona" xfId="20" builtinId="23" customBuiltin="1"/>
    <cellStyle name="Nagłówek 1" xfId="5" builtinId="16" customBuiltin="1"/>
    <cellStyle name="Nagłówek 2" xfId="6" builtinId="17" customBuiltin="1"/>
    <cellStyle name="Nagłówek 3" xfId="7" builtinId="18" customBuiltin="1"/>
    <cellStyle name="Nagłówek 4" xfId="4" builtinId="19" customBuiltin="1"/>
    <cellStyle name="Neutralny" xfId="15" builtinId="28" customBuiltin="1"/>
    <cellStyle name="Normalny" xfId="0" builtinId="0" customBuiltin="1"/>
    <cellStyle name="Obliczenia" xfId="18" builtinId="22" customBuiltin="1"/>
    <cellStyle name="Procentowy" xfId="2" builtinId="5" customBuiltin="1"/>
    <cellStyle name="Suma" xfId="9" builtinId="25" customBuiltin="1"/>
    <cellStyle name="Tekst objaśnienia" xfId="8" builtinId="53" customBuiltin="1"/>
    <cellStyle name="Tekst ostrzeżenia" xfId="21" builtinId="11" customBuiltin="1"/>
    <cellStyle name="Tytuł" xfId="3" builtinId="15" customBuiltin="1"/>
    <cellStyle name="Uwaga" xfId="22" builtinId="10" customBuiltin="1"/>
    <cellStyle name="Walutowy" xfId="1" builtinId="4" customBuiltin="1"/>
    <cellStyle name="Walutowy [0]" xfId="12" builtinId="7" customBuiltin="1"/>
    <cellStyle name="Zły" xfId="14" builtinId="27" customBuiltin="1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4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4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166" formatCode="#,##0.00\ &quot;zł&quot;"/>
      <fill>
        <patternFill patternType="none">
          <fgColor indexed="64"/>
          <bgColor indexed="65"/>
        </patternFill>
      </fill>
      <alignment horizontal="right" vertical="center" textRotation="0" wrapText="0" indent="3" justifyLastLine="0" shrinkToFit="0" readingOrder="0"/>
    </dxf>
    <dxf>
      <font>
        <color theme="3"/>
      </font>
      <fill>
        <patternFill patternType="none">
          <fgColor indexed="64"/>
          <bgColor indexed="65"/>
        </patternFill>
      </fill>
      <alignment horizontal="right" vertical="bottom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numFmt numFmtId="19" formatCode="dd/mm/yyyy"/>
      <fill>
        <patternFill patternType="none">
          <fgColor indexed="64"/>
          <bgColor auto="1"/>
        </patternFill>
      </fill>
      <border diagonalUp="0" diagonalDown="0">
        <left/>
        <right style="thick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numFmt numFmtId="166" formatCode="#,##0.00\ &quot;zł&quot;"/>
    </dxf>
    <dxf>
      <font>
        <b val="0"/>
        <i val="0"/>
        <strike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fill>
        <patternFill patternType="none">
          <fgColor indexed="64"/>
          <bgColor auto="1"/>
        </patternFill>
      </fill>
      <alignment horizontal="right" vertical="bottom" textRotation="0" wrapText="0" indent="2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b/>
        <i val="0"/>
        <color theme="6" tint="-0.499984740745262"/>
      </font>
      <fill>
        <patternFill>
          <bgColor theme="3" tint="0.79998168889431442"/>
        </patternFill>
      </fill>
    </dxf>
    <dxf>
      <font>
        <b/>
        <i val="0"/>
        <color theme="3"/>
      </font>
      <fill>
        <patternFill>
          <bgColor theme="4" tint="0.79998168889431442"/>
        </patternFill>
      </fill>
      <border>
        <bottom style="thin">
          <color theme="4" tint="-0.499984740745262"/>
        </bottom>
      </border>
    </dxf>
    <dxf>
      <border>
        <horizontal style="thin">
          <color theme="4" tint="-0.499984740745262"/>
        </horizontal>
      </border>
    </dxf>
  </dxfs>
  <tableStyles count="1" defaultTableStyle="TableStyleMedium2" defaultPivotStyle="PivotStyleLight16">
    <tableStyle name="Kalkulator pożyczki studenckiej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257175</xdr:colOff>
      <xdr:row>1</xdr:row>
      <xdr:rowOff>38100</xdr:rowOff>
    </xdr:from>
    <xdr:to>
      <xdr:col>4</xdr:col>
      <xdr:colOff>714375</xdr:colOff>
      <xdr:row>1</xdr:row>
      <xdr:rowOff>762000</xdr:rowOff>
    </xdr:to>
    <xdr:pic>
      <xdr:nvPicPr>
        <xdr:cNvPr id="20" name="Strzałka" descr="Trójkątna strzałka wskazująca w praw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295275"/>
          <a:ext cx="457200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606425</xdr:colOff>
      <xdr:row>1</xdr:row>
      <xdr:rowOff>38100</xdr:rowOff>
    </xdr:from>
    <xdr:to>
      <xdr:col>8</xdr:col>
      <xdr:colOff>1117600</xdr:colOff>
      <xdr:row>1</xdr:row>
      <xdr:rowOff>762000</xdr:rowOff>
    </xdr:to>
    <xdr:pic>
      <xdr:nvPicPr>
        <xdr:cNvPr id="21" name="Strzałka" descr="Trójkątna strzałka wskazująca w praw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69325" y="292100"/>
          <a:ext cx="511175" cy="723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4</xdr:row>
      <xdr:rowOff>219075</xdr:rowOff>
    </xdr:from>
    <xdr:to>
      <xdr:col>11</xdr:col>
      <xdr:colOff>142875</xdr:colOff>
      <xdr:row>4</xdr:row>
      <xdr:rowOff>400050</xdr:rowOff>
    </xdr:to>
    <xdr:pic>
      <xdr:nvPicPr>
        <xdr:cNvPr id="23" name="Strzałka" descr="Trójkątna strzałka wskazująca w praw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0" y="2066925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5</xdr:row>
      <xdr:rowOff>28575</xdr:rowOff>
    </xdr:from>
    <xdr:to>
      <xdr:col>4</xdr:col>
      <xdr:colOff>171450</xdr:colOff>
      <xdr:row>5</xdr:row>
      <xdr:rowOff>209550</xdr:rowOff>
    </xdr:to>
    <xdr:pic>
      <xdr:nvPicPr>
        <xdr:cNvPr id="24" name="Strzałka" descr="Trójkątna strzałka wskazująca w praw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57150</xdr:colOff>
      <xdr:row>4</xdr:row>
      <xdr:rowOff>209550</xdr:rowOff>
    </xdr:from>
    <xdr:to>
      <xdr:col>4</xdr:col>
      <xdr:colOff>171450</xdr:colOff>
      <xdr:row>4</xdr:row>
      <xdr:rowOff>390525</xdr:rowOff>
    </xdr:to>
    <xdr:pic>
      <xdr:nvPicPr>
        <xdr:cNvPr id="25" name="Strzałka" descr="Trójkątna strzałka wskazująca w praw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0574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28575</xdr:colOff>
      <xdr:row>5</xdr:row>
      <xdr:rowOff>28575</xdr:rowOff>
    </xdr:from>
    <xdr:to>
      <xdr:col>11</xdr:col>
      <xdr:colOff>142875</xdr:colOff>
      <xdr:row>5</xdr:row>
      <xdr:rowOff>209550</xdr:rowOff>
    </xdr:to>
    <xdr:pic>
      <xdr:nvPicPr>
        <xdr:cNvPr id="26" name="Strzałka" descr="Trójkątna strzałka wskazująca w praw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20425" y="2286000"/>
          <a:ext cx="114300" cy="180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ożyczki_Studenckie" displayName="Pożyczki_Studenckie" ref="B9:L16" totalsRowCount="1" headerRowDxfId="23" dataDxfId="22" totalsRowDxfId="21">
  <tableColumns count="11">
    <tableColumn id="1" xr3:uid="{00000000-0010-0000-0000-000001000000}" name="Nr pożyczki" totalsRowLabel="Sumy" dataDxfId="20" totalsRowDxfId="19"/>
    <tableColumn id="3" xr3:uid="{00000000-0010-0000-0000-000003000000}" name="Pożyczkodawca" dataDxfId="18" totalsRowDxfId="17"/>
    <tableColumn id="6" xr3:uid="{00000000-0010-0000-0000-000006000000}" name="Kwota pożyczki" totalsRowFunction="sum" dataDxfId="16" totalsRowDxfId="15" dataCellStyle="Walutowy"/>
    <tableColumn id="7" xr3:uid="{00000000-0010-0000-0000-000007000000}" name="Roczna stopa_x000a_procentowa" dataDxfId="14" dataCellStyle="Procentowy"/>
    <tableColumn id="4" xr3:uid="{00000000-0010-0000-0000-000004000000}" name="Data rozpoczęcia" dataDxfId="13" totalsRowDxfId="12" dataCellStyle="Normalny"/>
    <tableColumn id="9" xr3:uid="{00000000-0010-0000-0000-000009000000}" name="Długość (w latach)" dataDxfId="11" totalsRowDxfId="10"/>
    <tableColumn id="5" xr3:uid="{00000000-0010-0000-0000-000005000000}" name="Data zakończenia" dataDxfId="9" totalsRowDxfId="8">
      <calculatedColumnFormula>IF(AND(Pożyczki_Studenckie[[#This Row],[Data rozpoczęcia]]&gt;0,Pożyczki_Studenckie[[#This Row],[Długość (w latach)]]&gt;0),EDATE(Pożyczki_Studenckie[[#This Row],[Data rozpoczęcia]],Pożyczki_Studenckie[[#This Row],[Długość (w latach)]]*12),"")</calculatedColumnFormula>
    </tableColumn>
    <tableColumn id="8" xr3:uid="{00000000-0010-0000-0000-000008000000}" name="Bieżąca miesięczna spłata" totalsRowFunction="sum" dataDxfId="7" totalsRowDxfId="6" dataCellStyle="Walutowy">
      <calculatedColumnFormula>IFERROR(IF(AND(Rozpoczęcie_Pożyczki_Dzisiaj,COUNT(Pożyczki_Studenckie[[#This Row],[Kwota pożyczki]:[Długość (w latach)]])=4,Pożyczki_Studenckie[[#This Row],[Data rozpoczęcia]]&lt;=TODAY()),PMT(Pożyczki_Studenckie[[#This Row],[Roczna stopa
procentowa]]/12,Pożyczki_Studenckie[[#This Row],[Długość (w latach)]]*12,-Pożyczki_Studenckie[[#This Row],[Kwota pożyczki]],0,0),""),0)</calculatedColumnFormula>
    </tableColumn>
    <tableColumn id="13" xr3:uid="{00000000-0010-0000-0000-00000D000000}" name="Suma_x000a_odsetek" totalsRowFunction="sum" dataDxfId="5" totalsRowDxfId="4" dataCellStyle="Walutowy">
      <calculatedColumnFormula>IFERROR((Pożyczki_Studenckie[[#This Row],[Zaplanowana spłata]]*(Pożyczki_Studenckie[[#This Row],[Długość (w latach)]]*12))-Pożyczki_Studenckie[[#This Row],[Kwota pożyczki]],"")</calculatedColumnFormula>
    </tableColumn>
    <tableColumn id="11" xr3:uid="{00000000-0010-0000-0000-00000B000000}" name="Zaplanowana spłata" totalsRowFunction="sum" dataDxfId="3" totalsRowDxfId="2" dataCellStyle="Walutowy">
      <calculatedColumnFormula>IF(COUNTA(Pożyczki_Studenckie[[#This Row],[Kwota pożyczki]:[Długość (w latach)]])&lt;&gt;4,"",PMT(Pożyczki_Studenckie[[#This Row],[Roczna stopa
procentowa]]/12,Pożyczki_Studenckie[[#This Row],[Długość (w latach)]]*12,-Pożyczki_Studenckie[[#This Row],[Kwota pożyczki]],0,0))</calculatedColumnFormula>
    </tableColumn>
    <tableColumn id="2" xr3:uid="{00000000-0010-0000-0000-000002000000}" name="Roczna stopa_x000a_Płatność" totalsRowFunction="sum" dataDxfId="1" totalsRowDxfId="0" dataCellStyle="Walutowy">
      <calculatedColumnFormula>IFERROR(Pożyczki_Studenckie[[#This Row],[Zaplanowana spłata]]*12,"")</calculatedColumnFormula>
    </tableColumn>
  </tableColumns>
  <tableStyleInfo name="Kalkulator pożyczki studenckiej" showFirstColumn="0" showLastColumn="0" showRowStripes="1" showColumnStripes="0"/>
  <extLst>
    <ext xmlns:x14="http://schemas.microsoft.com/office/spreadsheetml/2009/9/main" uri="{504A1905-F514-4f6f-8877-14C23A59335A}">
      <x14:table altTextSummary="Wprowadź numer pożyczki, pożyczkodawcę, kwotę pożyczki, roczną stopę procentową, datę rozpoczęcia i długości pożyczki w latach w tej tabeli. Data zakończenia, bieżące, zaplanowane i roczne spłaty, całkowita kwota odsetek są obliczane automatycznie"/>
    </ext>
  </extLst>
</table>
</file>

<file path=xl/theme/theme1.xml><?xml version="1.0" encoding="utf-8"?>
<a:theme xmlns:a="http://schemas.openxmlformats.org/drawingml/2006/main" name="college_theme_calc">
  <a:themeElements>
    <a:clrScheme name="College Loan Calculator">
      <a:dk1>
        <a:sysClr val="windowText" lastClr="000000"/>
      </a:dk1>
      <a:lt1>
        <a:sysClr val="window" lastClr="FFFFFF"/>
      </a:lt1>
      <a:dk2>
        <a:srgbClr val="55554D"/>
      </a:dk2>
      <a:lt2>
        <a:srgbClr val="EEECE1"/>
      </a:lt2>
      <a:accent1>
        <a:srgbClr val="FFAF44"/>
      </a:accent1>
      <a:accent2>
        <a:srgbClr val="24A3DD"/>
      </a:accent2>
      <a:accent3>
        <a:srgbClr val="E86F52"/>
      </a:accent3>
      <a:accent4>
        <a:srgbClr val="8064A2"/>
      </a:accent4>
      <a:accent5>
        <a:srgbClr val="9BBB59"/>
      </a:accent5>
      <a:accent6>
        <a:srgbClr val="4F81BD"/>
      </a:accent6>
      <a:hlink>
        <a:srgbClr val="23A3DD"/>
      </a:hlink>
      <a:folHlink>
        <a:srgbClr val="919191"/>
      </a:folHlink>
    </a:clrScheme>
    <a:fontScheme name="College Loan Calculator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M21"/>
  <sheetViews>
    <sheetView showGridLines="0" tabSelected="1" zoomScaleNormal="100" workbookViewId="0"/>
  </sheetViews>
  <sheetFormatPr defaultColWidth="9.140625" defaultRowHeight="20.25" customHeight="1" x14ac:dyDescent="0.25"/>
  <cols>
    <col min="1" max="1" width="2.7109375" style="6" customWidth="1"/>
    <col min="2" max="3" width="28.7109375" style="6" customWidth="1"/>
    <col min="4" max="5" width="14.42578125" style="6" customWidth="1"/>
    <col min="6" max="6" width="18" style="6" customWidth="1"/>
    <col min="7" max="7" width="14.28515625" style="6" customWidth="1"/>
    <col min="8" max="8" width="14" style="6" customWidth="1"/>
    <col min="9" max="9" width="21.85546875" style="6" customWidth="1"/>
    <col min="10" max="10" width="21.5703125" style="6" customWidth="1"/>
    <col min="11" max="11" width="25.28515625" style="6" customWidth="1"/>
    <col min="12" max="12" width="20.5703125" style="6" customWidth="1"/>
    <col min="13" max="13" width="2.7109375" style="6" customWidth="1"/>
    <col min="14" max="16384" width="9.140625" style="6"/>
  </cols>
  <sheetData>
    <row r="1" spans="1:13" ht="20.25" customHeight="1" x14ac:dyDescent="0.25">
      <c r="A1" s="10"/>
    </row>
    <row r="2" spans="1:13" ht="72" customHeight="1" x14ac:dyDescent="0.55000000000000004">
      <c r="B2" s="44" t="s">
        <v>0</v>
      </c>
      <c r="C2" s="44"/>
      <c r="D2" s="47" t="s">
        <v>15</v>
      </c>
      <c r="E2" s="47"/>
      <c r="F2" s="45">
        <v>50000</v>
      </c>
      <c r="G2" s="45"/>
      <c r="H2" s="45"/>
      <c r="I2" s="48" t="s">
        <v>25</v>
      </c>
      <c r="J2" s="48"/>
      <c r="K2" s="46">
        <f ca="1">TODAY()-701</f>
        <v>42907</v>
      </c>
      <c r="L2" s="46"/>
    </row>
    <row r="3" spans="1:13" ht="27.75" customHeight="1" x14ac:dyDescent="0.25">
      <c r="B3" s="43"/>
      <c r="C3" s="43"/>
      <c r="D3" s="43"/>
      <c r="E3" s="43"/>
      <c r="F3" s="49" t="s">
        <v>18</v>
      </c>
      <c r="G3" s="49"/>
      <c r="H3" s="49"/>
      <c r="I3" s="43"/>
      <c r="J3" s="43"/>
      <c r="K3" s="49" t="s">
        <v>29</v>
      </c>
      <c r="L3" s="49"/>
    </row>
    <row r="4" spans="1:13" ht="25.5" customHeight="1" x14ac:dyDescent="0.25">
      <c r="B4" s="42" t="s">
        <v>1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25"/>
    </row>
    <row r="5" spans="1:13" ht="32.25" customHeight="1" x14ac:dyDescent="0.3">
      <c r="B5" s="59" t="s">
        <v>2</v>
      </c>
      <c r="C5" s="59"/>
      <c r="D5" s="59"/>
      <c r="E5" s="53">
        <f ca="1">IFERROR(Pożyczki_Studenckie[[#Totals],[Bieżąca miesięczna spłata]],"")</f>
        <v>190.91792743033542</v>
      </c>
      <c r="F5" s="53"/>
      <c r="G5" s="53"/>
      <c r="H5" s="61" t="s">
        <v>22</v>
      </c>
      <c r="I5" s="61"/>
      <c r="J5" s="61"/>
      <c r="K5" s="61"/>
      <c r="L5" s="31">
        <f ca="1">IFERROR(Pożyczki_Studenckie[[#Totals],[Zaplanowana spłata]],0)</f>
        <v>190.91792743033542</v>
      </c>
      <c r="M5" s="23"/>
    </row>
    <row r="6" spans="1:13" ht="32.25" customHeight="1" x14ac:dyDescent="0.25">
      <c r="B6" s="60" t="s">
        <v>3</v>
      </c>
      <c r="C6" s="60"/>
      <c r="D6" s="60"/>
      <c r="E6" s="54">
        <f ca="1">IFERROR(Pożyczki_Studenckie[[#Totals],[Bieżąca miesięczna spłata]]/Szacowane_Miesięczne_Zarobki,"")</f>
        <v>4.5820302583280501E-2</v>
      </c>
      <c r="F6" s="54"/>
      <c r="G6" s="54"/>
      <c r="H6" s="62" t="s">
        <v>23</v>
      </c>
      <c r="I6" s="62"/>
      <c r="J6" s="62"/>
      <c r="K6" s="62"/>
      <c r="L6" s="15">
        <f ca="1">IFERROR(Pożyczki_Studenckie[[#Totals],[Zaplanowana spłata]]/Szacowane_Miesięczne_Zarobki,"")</f>
        <v>4.5820302583280501E-2</v>
      </c>
      <c r="M6" s="24"/>
    </row>
    <row r="7" spans="1:13" ht="20.25" customHeight="1" x14ac:dyDescent="0.35">
      <c r="B7" s="16"/>
      <c r="C7" s="16"/>
      <c r="D7" s="17"/>
      <c r="E7" s="18"/>
      <c r="F7" s="16"/>
      <c r="G7" s="16"/>
      <c r="H7" s="16"/>
      <c r="I7" s="16"/>
      <c r="J7" s="16"/>
      <c r="K7" s="16"/>
      <c r="L7" s="16"/>
    </row>
    <row r="8" spans="1:13" ht="23.25" customHeight="1" x14ac:dyDescent="0.25">
      <c r="B8" s="55" t="s">
        <v>4</v>
      </c>
      <c r="C8" s="55"/>
      <c r="D8" s="55"/>
      <c r="E8" s="56"/>
      <c r="F8" s="58" t="s">
        <v>19</v>
      </c>
      <c r="G8" s="55"/>
      <c r="H8" s="56"/>
      <c r="I8" s="55" t="s">
        <v>26</v>
      </c>
      <c r="J8" s="57"/>
      <c r="K8" s="57"/>
      <c r="L8" s="57"/>
    </row>
    <row r="9" spans="1:13" ht="35.1" customHeight="1" x14ac:dyDescent="0.25">
      <c r="B9" s="5" t="s">
        <v>5</v>
      </c>
      <c r="C9" s="2" t="s">
        <v>12</v>
      </c>
      <c r="D9" s="3" t="s">
        <v>16</v>
      </c>
      <c r="E9" s="7" t="s">
        <v>17</v>
      </c>
      <c r="F9" s="8" t="s">
        <v>20</v>
      </c>
      <c r="G9" s="3" t="s">
        <v>21</v>
      </c>
      <c r="H9" s="7" t="s">
        <v>24</v>
      </c>
      <c r="I9" s="3" t="s">
        <v>27</v>
      </c>
      <c r="J9" s="3" t="s">
        <v>28</v>
      </c>
      <c r="K9" s="3" t="s">
        <v>30</v>
      </c>
      <c r="L9" s="3" t="s">
        <v>31</v>
      </c>
    </row>
    <row r="10" spans="1:13" ht="15" x14ac:dyDescent="0.25">
      <c r="B10" s="5" t="s">
        <v>6</v>
      </c>
      <c r="C10" s="4" t="s">
        <v>13</v>
      </c>
      <c r="D10" s="29">
        <v>10000</v>
      </c>
      <c r="E10" s="30">
        <v>0.05</v>
      </c>
      <c r="F10" s="38">
        <f ca="1">DATE(YEAR(TODAY())-2,4,1)</f>
        <v>42826</v>
      </c>
      <c r="G10" s="1">
        <v>10</v>
      </c>
      <c r="H10" s="9">
        <f ca="1">IF(AND(Pożyczki_Studenckie[[#This Row],[Data rozpoczęcia]]&gt;0,Pożyczki_Studenckie[[#This Row],[Długość (w latach)]]&gt;0),EDATE(Pożyczki_Studenckie[[#This Row],[Data rozpoczęcia]],Pożyczki_Studenckie[[#This Row],[Długość (w latach)]]*12),"")</f>
        <v>46478</v>
      </c>
      <c r="I10" s="39">
        <f ca="1">IFERROR(IF(AND(Rozpoczęcie_Pożyczki_Dzisiaj,COUNT(Pożyczki_Studenckie[[#This Row],[Kwota pożyczki]:[Długość (w latach)]])=4,Pożyczki_Studenckie[[#This Row],[Data rozpoczęcia]]&lt;=TODAY()),PMT(Pożyczki_Studenckie[[#This Row],[Roczna stopa
procentowa]]/12,Pożyczki_Studenckie[[#This Row],[Długość (w latach)]]*12,-Pożyczki_Studenckie[[#This Row],[Kwota pożyczki]],0,0),""),0)</f>
        <v>106.06551523907524</v>
      </c>
      <c r="J10" s="40">
        <f ca="1">IFERROR((Pożyczki_Studenckie[[#This Row],[Zaplanowana spłata]]*(Pożyczki_Studenckie[[#This Row],[Długość (w latach)]]*12))-Pożyczki_Studenckie[[#This Row],[Kwota pożyczki]],"")</f>
        <v>2727.8618286890287</v>
      </c>
      <c r="K10" s="41">
        <f ca="1">IF(COUNTA(Pożyczki_Studenckie[[#This Row],[Kwota pożyczki]:[Długość (w latach)]])&lt;&gt;4,"",PMT(Pożyczki_Studenckie[[#This Row],[Roczna stopa
procentowa]]/12,Pożyczki_Studenckie[[#This Row],[Długość (w latach)]]*12,-Pożyczki_Studenckie[[#This Row],[Kwota pożyczki]],0,0))</f>
        <v>106.06551523907524</v>
      </c>
      <c r="L10" s="40">
        <f ca="1">IFERROR(Pożyczki_Studenckie[[#This Row],[Zaplanowana spłata]]*12,"")</f>
        <v>1272.7861828689029</v>
      </c>
    </row>
    <row r="11" spans="1:13" ht="15" x14ac:dyDescent="0.25">
      <c r="B11" s="5" t="s">
        <v>7</v>
      </c>
      <c r="C11" s="4" t="s">
        <v>14</v>
      </c>
      <c r="D11" s="29">
        <v>8000</v>
      </c>
      <c r="E11" s="30">
        <v>0.05</v>
      </c>
      <c r="F11" s="38">
        <f ca="1">DATE(YEAR(TODAY()),5,1)</f>
        <v>43586</v>
      </c>
      <c r="G11" s="1">
        <v>10</v>
      </c>
      <c r="H11" s="9">
        <f ca="1">IF(AND(Pożyczki_Studenckie[[#This Row],[Data rozpoczęcia]]&gt;0,Pożyczki_Studenckie[[#This Row],[Długość (w latach)]]&gt;0),EDATE(Pożyczki_Studenckie[[#This Row],[Data rozpoczęcia]],Pożyczki_Studenckie[[#This Row],[Długość (w latach)]]*12),"")</f>
        <v>47239</v>
      </c>
      <c r="I11" s="39">
        <f ca="1">IFERROR(IF(AND(Rozpoczęcie_Pożyczki_Dzisiaj,COUNT(Pożyczki_Studenckie[[#This Row],[Kwota pożyczki]:[Długość (w latach)]])=4,Pożyczki_Studenckie[[#This Row],[Data rozpoczęcia]]&lt;=TODAY()),PMT(Pożyczki_Studenckie[[#This Row],[Roczna stopa
procentowa]]/12,Pożyczki_Studenckie[[#This Row],[Długość (w latach)]]*12,-Pożyczki_Studenckie[[#This Row],[Kwota pożyczki]],0,0),""),0)</f>
        <v>84.852412191260186</v>
      </c>
      <c r="J11" s="40">
        <f ca="1">IFERROR((Pożyczki_Studenckie[[#This Row],[Zaplanowana spłata]]*(Pożyczki_Studenckie[[#This Row],[Długość (w latach)]]*12))-Pożyczki_Studenckie[[#This Row],[Kwota pożyczki]],"")</f>
        <v>2182.289462951223</v>
      </c>
      <c r="K11" s="41">
        <f ca="1">IF(COUNTA(Pożyczki_Studenckie[[#This Row],[Kwota pożyczki]:[Długość (w latach)]])&lt;&gt;4,"",PMT(Pożyczki_Studenckie[[#This Row],[Roczna stopa
procentowa]]/12,Pożyczki_Studenckie[[#This Row],[Długość (w latach)]]*12,-Pożyczki_Studenckie[[#This Row],[Kwota pożyczki]],0,0))</f>
        <v>84.852412191260186</v>
      </c>
      <c r="L11" s="40">
        <f ca="1">IFERROR(Pożyczki_Studenckie[[#This Row],[Zaplanowana spłata]]*12,"")</f>
        <v>1018.2289462951222</v>
      </c>
    </row>
    <row r="12" spans="1:13" ht="15" x14ac:dyDescent="0.25">
      <c r="B12" s="5"/>
      <c r="C12" s="4"/>
      <c r="D12" s="29"/>
      <c r="E12" s="30"/>
      <c r="F12" s="38"/>
      <c r="G12" s="1"/>
      <c r="H12" s="9" t="str">
        <f>IF(AND(Pożyczki_Studenckie[[#This Row],[Data rozpoczęcia]]&gt;0,Pożyczki_Studenckie[[#This Row],[Długość (w latach)]]&gt;0),EDATE(Pożyczki_Studenckie[[#This Row],[Data rozpoczęcia]],Pożyczki_Studenckie[[#This Row],[Długość (w latach)]]*12),"")</f>
        <v/>
      </c>
      <c r="I12" s="39" t="str">
        <f ca="1">IFERROR(IF(AND(Rozpoczęcie_Pożyczki_Dzisiaj,COUNT(Pożyczki_Studenckie[[#This Row],[Kwota pożyczki]:[Długość (w latach)]])=4,Pożyczki_Studenckie[[#This Row],[Data rozpoczęcia]]&lt;=TODAY()),PMT(Pożyczki_Studenckie[[#This Row],[Roczna stopa
procentowa]]/12,Pożyczki_Studenckie[[#This Row],[Długość (w latach)]]*12,-Pożyczki_Studenckie[[#This Row],[Kwota pożyczki]],0,0),""),0)</f>
        <v/>
      </c>
      <c r="J12" s="40" t="str">
        <f>IFERROR((Pożyczki_Studenckie[[#This Row],[Zaplanowana spłata]]*(Pożyczki_Studenckie[[#This Row],[Długość (w latach)]]*12))-Pożyczki_Studenckie[[#This Row],[Kwota pożyczki]],"")</f>
        <v/>
      </c>
      <c r="K12" s="41" t="str">
        <f>IF(COUNTA(Pożyczki_Studenckie[[#This Row],[Kwota pożyczki]:[Długość (w latach)]])&lt;&gt;4,"",PMT(Pożyczki_Studenckie[[#This Row],[Roczna stopa
procentowa]]/12,Pożyczki_Studenckie[[#This Row],[Długość (w latach)]]*12,-Pożyczki_Studenckie[[#This Row],[Kwota pożyczki]],0,0))</f>
        <v/>
      </c>
      <c r="L12" s="40" t="str">
        <f>IFERROR(Pożyczki_Studenckie[[#This Row],[Zaplanowana spłata]]*12,"")</f>
        <v/>
      </c>
    </row>
    <row r="13" spans="1:13" ht="15" x14ac:dyDescent="0.25">
      <c r="B13" s="5"/>
      <c r="C13" s="4"/>
      <c r="D13" s="29"/>
      <c r="E13" s="30"/>
      <c r="F13" s="38"/>
      <c r="G13" s="1"/>
      <c r="H13" s="9" t="str">
        <f>IF(AND(Pożyczki_Studenckie[[#This Row],[Data rozpoczęcia]]&gt;0,Pożyczki_Studenckie[[#This Row],[Długość (w latach)]]&gt;0),EDATE(Pożyczki_Studenckie[[#This Row],[Data rozpoczęcia]],Pożyczki_Studenckie[[#This Row],[Długość (w latach)]]*12),"")</f>
        <v/>
      </c>
      <c r="I13" s="39" t="str">
        <f ca="1">IFERROR(IF(AND(Rozpoczęcie_Pożyczki_Dzisiaj,COUNT(Pożyczki_Studenckie[[#This Row],[Kwota pożyczki]:[Długość (w latach)]])=4,Pożyczki_Studenckie[[#This Row],[Data rozpoczęcia]]&lt;=TODAY()),PMT(Pożyczki_Studenckie[[#This Row],[Roczna stopa
procentowa]]/12,Pożyczki_Studenckie[[#This Row],[Długość (w latach)]]*12,-Pożyczki_Studenckie[[#This Row],[Kwota pożyczki]],0,0),""),0)</f>
        <v/>
      </c>
      <c r="J13" s="40" t="str">
        <f>IFERROR((Pożyczki_Studenckie[[#This Row],[Zaplanowana spłata]]*(Pożyczki_Studenckie[[#This Row],[Długość (w latach)]]*12))-Pożyczki_Studenckie[[#This Row],[Kwota pożyczki]],"")</f>
        <v/>
      </c>
      <c r="K13" s="41" t="str">
        <f>IF(COUNTA(Pożyczki_Studenckie[[#This Row],[Kwota pożyczki]:[Długość (w latach)]])&lt;&gt;4,"",PMT(Pożyczki_Studenckie[[#This Row],[Roczna stopa
procentowa]]/12,Pożyczki_Studenckie[[#This Row],[Długość (w latach)]]*12,-Pożyczki_Studenckie[[#This Row],[Kwota pożyczki]],0,0))</f>
        <v/>
      </c>
      <c r="L13" s="40" t="str">
        <f>IFERROR(Pożyczki_Studenckie[[#This Row],[Zaplanowana spłata]]*12,"")</f>
        <v/>
      </c>
    </row>
    <row r="14" spans="1:13" ht="15" x14ac:dyDescent="0.25">
      <c r="B14" s="5"/>
      <c r="C14" s="4"/>
      <c r="D14" s="29"/>
      <c r="E14" s="30"/>
      <c r="F14" s="38"/>
      <c r="G14" s="1"/>
      <c r="H14" s="9" t="str">
        <f>IF(AND(Pożyczki_Studenckie[[#This Row],[Data rozpoczęcia]]&gt;0,Pożyczki_Studenckie[[#This Row],[Długość (w latach)]]&gt;0),EDATE(Pożyczki_Studenckie[[#This Row],[Data rozpoczęcia]],Pożyczki_Studenckie[[#This Row],[Długość (w latach)]]*12),"")</f>
        <v/>
      </c>
      <c r="I14" s="39" t="str">
        <f ca="1">IFERROR(IF(AND(Rozpoczęcie_Pożyczki_Dzisiaj,COUNT(Pożyczki_Studenckie[[#This Row],[Kwota pożyczki]:[Długość (w latach)]])=4,Pożyczki_Studenckie[[#This Row],[Data rozpoczęcia]]&lt;=TODAY()),PMT(Pożyczki_Studenckie[[#This Row],[Roczna stopa
procentowa]]/12,Pożyczki_Studenckie[[#This Row],[Długość (w latach)]]*12,-Pożyczki_Studenckie[[#This Row],[Kwota pożyczki]],0,0),""),0)</f>
        <v/>
      </c>
      <c r="J14" s="40" t="str">
        <f>IFERROR((Pożyczki_Studenckie[[#This Row],[Zaplanowana spłata]]*(Pożyczki_Studenckie[[#This Row],[Długość (w latach)]]*12))-Pożyczki_Studenckie[[#This Row],[Kwota pożyczki]],"")</f>
        <v/>
      </c>
      <c r="K14" s="41" t="str">
        <f>IF(COUNTA(Pożyczki_Studenckie[[#This Row],[Kwota pożyczki]:[Długość (w latach)]])&lt;&gt;4,"",PMT(Pożyczki_Studenckie[[#This Row],[Roczna stopa
procentowa]]/12,Pożyczki_Studenckie[[#This Row],[Długość (w latach)]]*12,-Pożyczki_Studenckie[[#This Row],[Kwota pożyczki]],0,0))</f>
        <v/>
      </c>
      <c r="L14" s="40" t="str">
        <f>IFERROR(Pożyczki_Studenckie[[#This Row],[Zaplanowana spłata]]*12,"")</f>
        <v/>
      </c>
    </row>
    <row r="15" spans="1:13" ht="15" x14ac:dyDescent="0.25">
      <c r="B15" s="5"/>
      <c r="C15" s="4"/>
      <c r="D15" s="29"/>
      <c r="E15" s="30"/>
      <c r="F15" s="38"/>
      <c r="G15" s="1"/>
      <c r="H15" s="9" t="str">
        <f>IF(AND(Pożyczki_Studenckie[[#This Row],[Data rozpoczęcia]]&gt;0,Pożyczki_Studenckie[[#This Row],[Długość (w latach)]]&gt;0),EDATE(Pożyczki_Studenckie[[#This Row],[Data rozpoczęcia]],Pożyczki_Studenckie[[#This Row],[Długość (w latach)]]*12),"")</f>
        <v/>
      </c>
      <c r="I15" s="39" t="str">
        <f ca="1">IFERROR(IF(AND(Rozpoczęcie_Pożyczki_Dzisiaj,COUNT(Pożyczki_Studenckie[[#This Row],[Kwota pożyczki]:[Długość (w latach)]])=4,Pożyczki_Studenckie[[#This Row],[Data rozpoczęcia]]&lt;=TODAY()),PMT(Pożyczki_Studenckie[[#This Row],[Roczna stopa
procentowa]]/12,Pożyczki_Studenckie[[#This Row],[Długość (w latach)]]*12,-Pożyczki_Studenckie[[#This Row],[Kwota pożyczki]],0,0),""),0)</f>
        <v/>
      </c>
      <c r="J15" s="40" t="str">
        <f>IFERROR((Pożyczki_Studenckie[[#This Row],[Zaplanowana spłata]]*(Pożyczki_Studenckie[[#This Row],[Długość (w latach)]]*12))-Pożyczki_Studenckie[[#This Row],[Kwota pożyczki]],"")</f>
        <v/>
      </c>
      <c r="K15" s="41" t="str">
        <f>IF(COUNTA(Pożyczki_Studenckie[[#This Row],[Kwota pożyczki]:[Długość (w latach)]])&lt;&gt;4,"",PMT(Pożyczki_Studenckie[[#This Row],[Roczna stopa
procentowa]]/12,Pożyczki_Studenckie[[#This Row],[Długość (w latach)]]*12,-Pożyczki_Studenckie[[#This Row],[Kwota pożyczki]],0,0))</f>
        <v/>
      </c>
      <c r="L15" s="40" t="str">
        <f>IFERROR(Pożyczki_Studenckie[[#This Row],[Zaplanowana spłata]]*12,"")</f>
        <v/>
      </c>
    </row>
    <row r="16" spans="1:13" ht="20.25" customHeight="1" x14ac:dyDescent="0.25">
      <c r="B16" s="19" t="s">
        <v>8</v>
      </c>
      <c r="C16" s="20"/>
      <c r="D16" s="32">
        <f>SUBTOTAL(109,Pożyczki_Studenckie[Kwota pożyczki])</f>
        <v>18000</v>
      </c>
      <c r="E16" s="21"/>
      <c r="F16" s="26"/>
      <c r="G16" s="27"/>
      <c r="H16" s="28"/>
      <c r="I16" s="33">
        <f ca="1">SUBTOTAL(109,Pożyczki_Studenckie[Bieżąca miesięczna spłata])</f>
        <v>190.91792743033542</v>
      </c>
      <c r="J16" s="32">
        <f ca="1">SUBTOTAL(109,Pożyczki_Studenckie[Suma
odsetek])</f>
        <v>4910.1512916402517</v>
      </c>
      <c r="K16" s="34">
        <f ca="1">SUBTOTAL(109,Pożyczki_Studenckie[Zaplanowana spłata])</f>
        <v>190.91792743033542</v>
      </c>
      <c r="L16" s="32">
        <f ca="1">SUBTOTAL(109,Pożyczki_Studenckie[Roczna stopa
Płatność])</f>
        <v>2291.015129164025</v>
      </c>
    </row>
    <row r="17" spans="2:12" ht="20.25" customHeight="1" x14ac:dyDescent="0.25">
      <c r="B17" s="11" t="s">
        <v>9</v>
      </c>
      <c r="C17" s="12"/>
      <c r="D17" s="35">
        <f>AVERAGE(Pożyczki_Studenckie[Kwota pożyczki])</f>
        <v>9000</v>
      </c>
      <c r="E17" s="13">
        <f>AVERAGE(Pożyczki_Studenckie[Roczna stopa
procentowa])</f>
        <v>0.05</v>
      </c>
      <c r="F17" s="14"/>
      <c r="G17" s="14"/>
      <c r="H17" s="13"/>
      <c r="I17" s="36"/>
      <c r="J17" s="35">
        <f ca="1">AVERAGE(Pożyczki_Studenckie[Suma
odsetek])</f>
        <v>2455.0756458201258</v>
      </c>
      <c r="K17" s="37"/>
      <c r="L17" s="35">
        <f ca="1">AVERAGE(Pożyczki_Studenckie[Roczna stopa
Płatność])</f>
        <v>1145.5075645820125</v>
      </c>
    </row>
    <row r="18" spans="2:12" s="22" customFormat="1" ht="23.25" customHeight="1" x14ac:dyDescent="0.25">
      <c r="B18" s="50" t="s">
        <v>10</v>
      </c>
      <c r="C18" s="50"/>
      <c r="D18" s="50"/>
      <c r="E18" s="50"/>
      <c r="F18" s="50"/>
      <c r="G18" s="50"/>
      <c r="H18" s="50"/>
      <c r="I18" s="50"/>
      <c r="J18" s="50"/>
      <c r="K18" s="50"/>
      <c r="L18" s="51">
        <f ca="1">Pożyczki_Studenckie[[#Totals],[Kwota pożyczki]]+Pożyczki_Studenckie[[#Totals],[Suma
odsetek]]</f>
        <v>22910.15129164025</v>
      </c>
    </row>
    <row r="19" spans="2:12" s="22" customFormat="1" ht="23.25" customHeight="1" x14ac:dyDescent="0.25"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1"/>
    </row>
    <row r="20" spans="2:12" ht="20.25" customHeight="1" x14ac:dyDescent="0.25">
      <c r="B20" s="52" t="s">
        <v>11</v>
      </c>
      <c r="C20" s="52"/>
      <c r="D20" s="52"/>
      <c r="E20" s="52"/>
      <c r="F20" s="52"/>
      <c r="G20" s="52"/>
      <c r="H20" s="52"/>
      <c r="I20" s="52"/>
      <c r="J20" s="52"/>
      <c r="K20" s="52"/>
      <c r="L20" s="51">
        <f>(Szacowane_Roczne_Zarobki/12)</f>
        <v>4166.666666666667</v>
      </c>
    </row>
    <row r="21" spans="2:12" ht="20.25" customHeight="1" x14ac:dyDescent="0.25"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1"/>
    </row>
  </sheetData>
  <mergeCells count="23">
    <mergeCell ref="B18:K19"/>
    <mergeCell ref="L18:L19"/>
    <mergeCell ref="B20:K21"/>
    <mergeCell ref="L20:L21"/>
    <mergeCell ref="E5:G5"/>
    <mergeCell ref="E6:G6"/>
    <mergeCell ref="B8:E8"/>
    <mergeCell ref="I8:L8"/>
    <mergeCell ref="F8:H8"/>
    <mergeCell ref="B5:D5"/>
    <mergeCell ref="B6:D6"/>
    <mergeCell ref="H5:K5"/>
    <mergeCell ref="H6:K6"/>
    <mergeCell ref="B4:L4"/>
    <mergeCell ref="B3:E3"/>
    <mergeCell ref="I3:J3"/>
    <mergeCell ref="B2:C2"/>
    <mergeCell ref="F2:H2"/>
    <mergeCell ref="K2:L2"/>
    <mergeCell ref="D2:E2"/>
    <mergeCell ref="I2:J2"/>
    <mergeCell ref="F3:H3"/>
    <mergeCell ref="K3:L3"/>
  </mergeCells>
  <dataValidations xWindow="503" yWindow="415" count="41">
    <dataValidation type="whole" operator="greaterThanOrEqual" allowBlank="1" showInputMessage="1" showErrorMessage="1" sqref="G10:G15" xr:uid="{00000000-0002-0000-0000-000000000000}">
      <formula1>0</formula1>
    </dataValidation>
    <dataValidation operator="greaterThanOrEqual" allowBlank="1" showInputMessage="1" showErrorMessage="1" sqref="H10:J15" xr:uid="{00000000-0002-0000-0000-000001000000}"/>
    <dataValidation allowBlank="1" showInputMessage="1" showErrorMessage="1" prompt="Utwórz kalkulator pożyczki studenckiej w tym arkuszu. Wprowadź szczegółowe informacje w tabeli począwszy od komórki B9, szacowane roczne zarobki w komórce F2 oraz datę rozpoczęcia spłat pożyczki w komórce K2" sqref="A1" xr:uid="{00000000-0002-0000-0000-000002000000}"/>
    <dataValidation allowBlank="1" showInputMessage="1" showErrorMessage="1" prompt="W tej komórce wprowadź szacowany roczne zarobki po ukończeniu studiów" sqref="F2:H2" xr:uid="{00000000-0002-0000-0000-000003000000}"/>
    <dataValidation allowBlank="1" showInputMessage="1" showErrorMessage="1" prompt="W komórce powyżej wprowadź szacowany roczne zarobki po ukończeniu studiów" sqref="F3:H3" xr:uid="{00000000-0002-0000-0000-000004000000}"/>
    <dataValidation allowBlank="1" showInputMessage="1" showErrorMessage="1" prompt="W tej komórce wprowadź datę rozpoczęcia spłacania pożyczki" sqref="K2:L2" xr:uid="{00000000-0002-0000-0000-000005000000}"/>
    <dataValidation allowBlank="1" showInputMessage="1" showErrorMessage="1" prompt="W komórce powyżej wprowadź datę rozpoczęcia spłacania pożyczki" sqref="K3:L3" xr:uid="{00000000-0002-0000-0000-000006000000}"/>
    <dataValidation allowBlank="1" showInputMessage="1" showErrorMessage="1" prompt="W komórce z prawej strony jest automatycznie obliczana łączna bieżąca płatność miesięczna" sqref="B5:D5" xr:uid="{00000000-0002-0000-0000-000007000000}"/>
    <dataValidation allowBlank="1" showInputMessage="1" showErrorMessage="1" prompt="W tej komórce jest automatycznie obliczana łączna bieżąca płatność miesięczna" sqref="E5:G5" xr:uid="{00000000-0002-0000-0000-000008000000}"/>
    <dataValidation allowBlank="1" showInputMessage="1" showErrorMessage="1" prompt="W komórce z prawej strony jest automatycznie obliczany procent bieżących przychodów miesięcznych" sqref="B6:D6" xr:uid="{00000000-0002-0000-0000-000009000000}"/>
    <dataValidation allowBlank="1" showInputMessage="1" showErrorMessage="1" prompt="W tej komórce jest automatycznie obliczany procent bieżących przychodów miesięcznych" sqref="E6:G6" xr:uid="{00000000-0002-0000-0000-00000A000000}"/>
    <dataValidation allowBlank="1" showInputMessage="1" showErrorMessage="1" prompt="W komórce z prawej strony jest automatycznie obliczana łączna planowana płatność miesięczna" sqref="H5:K5" xr:uid="{00000000-0002-0000-0000-00000B000000}"/>
    <dataValidation allowBlank="1" showInputMessage="1" showErrorMessage="1" prompt="W tej komórce jest automatycznie obliczana łączna planowana płatność miesięczna" sqref="L5" xr:uid="{00000000-0002-0000-0000-00000C000000}"/>
    <dataValidation allowBlank="1" showInputMessage="1" showErrorMessage="1" prompt="W komórce z prawej strony jest automatycznie obliczany procent planowanych przychodów miesięcznych" sqref="H6:K6" xr:uid="{00000000-0002-0000-0000-00000D000000}"/>
    <dataValidation allowBlank="1" showInputMessage="1" showErrorMessage="1" prompt="W tej komórce jest automatycznie obliczany procent planowanych przychodów miesięcznych" sqref="L6" xr:uid="{00000000-0002-0000-0000-00000E000000}"/>
    <dataValidation allowBlank="1" showInputMessage="1" showErrorMessage="1" prompt="Wprowadź ogólne szczegóły pożyczki w kolumnach tabeli poniżej" sqref="B8:E8" xr:uid="{00000000-0002-0000-0000-00000F000000}"/>
    <dataValidation allowBlank="1" showInputMessage="1" showErrorMessage="1" prompt="W tej kolumnie pod tym nagłówkiem wprowadź numer pożyczki" sqref="B9" xr:uid="{00000000-0002-0000-0000-000010000000}"/>
    <dataValidation allowBlank="1" showInputMessage="1" showErrorMessage="1" prompt="W tej kolumnie pod tym nagłówkiem wprowadź pożyczkodawcę" sqref="C9" xr:uid="{00000000-0002-0000-0000-000011000000}"/>
    <dataValidation allowBlank="1" showInputMessage="1" showErrorMessage="1" prompt="W tej kolumnie pod tym nagłówkiem wprowadź kwotę pożyczki" sqref="D9" xr:uid="{00000000-0002-0000-0000-000012000000}"/>
    <dataValidation allowBlank="1" showInputMessage="1" showErrorMessage="1" prompt="W tej kolumnie pod tym nagłówkiem wprowadź roczną stopę procentową" sqref="E9" xr:uid="{00000000-0002-0000-0000-000013000000}"/>
    <dataValidation allowBlank="1" showInputMessage="1" showErrorMessage="1" prompt="Wprowadź dane spłaty pożyczki w kolumnach tabeli poniżej" sqref="F8:H8" xr:uid="{00000000-0002-0000-0000-000014000000}"/>
    <dataValidation allowBlank="1" showInputMessage="1" showErrorMessage="1" prompt="W kolumnie pod tym nagłówkiem wprowadź datę rozpoczęcia" sqref="F9" xr:uid="{00000000-0002-0000-0000-000015000000}"/>
    <dataValidation allowBlank="1" showInputMessage="1" showErrorMessage="1" prompt="W tej kolumnie pod tym nagłówkiem wprowadź długość w latach" sqref="G9" xr:uid="{00000000-0002-0000-0000-000016000000}"/>
    <dataValidation allowBlank="1" showInputMessage="1" showErrorMessage="1" prompt="W tej kolumnie pod tym nagłówkiem jest automatycznie aktualizowana data zakończenia" sqref="H9" xr:uid="{00000000-0002-0000-0000-000017000000}"/>
    <dataValidation allowBlank="1" showInputMessage="1" showErrorMessage="1" prompt="Szczegóły płatności są automatycznie obliczane w kolumnach tabeli poniżej" sqref="I8:L8" xr:uid="{00000000-0002-0000-0000-000018000000}"/>
    <dataValidation allowBlank="1" showInputMessage="1" showErrorMessage="1" prompt="W tej kolumnie pod tym nagłówkiem jest automatycznie obliczana bieżąca rata miesięczna" sqref="I9" xr:uid="{00000000-0002-0000-0000-000019000000}"/>
    <dataValidation allowBlank="1" showInputMessage="1" showErrorMessage="1" prompt="W tej kolumnie pod tym nagłówkiem jest automatycznie obliczana całkowita kwota odsetek" sqref="J9" xr:uid="{00000000-0002-0000-0000-00001A000000}"/>
    <dataValidation allowBlank="1" showInputMessage="1" showErrorMessage="1" prompt="W tej kolumnie pod tym nagłówkiem jest automatycznie obliczana planowana rata" sqref="K9" xr:uid="{00000000-0002-0000-0000-00001B000000}"/>
    <dataValidation allowBlank="1" showInputMessage="1" showErrorMessage="1" prompt="W tej kolumnie pod tym nagłówkiem jest automatycznie obliczana roczna spłata. Średnie wartości są automatycznie obliczane poniżej tabeli w tej kolumnie" sqref="L9" xr:uid="{00000000-0002-0000-0000-00001C000000}"/>
    <dataValidation allowBlank="1" showInputMessage="1" showErrorMessage="1" prompt="Średnie wartości kwoty pożyczki, rocznej stopy procentowej, całkowitej kwoty odsetek i rocznej spłaty są obliczane automatycznie, a wykres zaplanowanych płatności jest aktualizowany w komórkach z prawej strony" sqref="B17" xr:uid="{00000000-0002-0000-0000-00001D000000}"/>
    <dataValidation allowBlank="1" showInputMessage="1" showErrorMessage="1" prompt="W tej komórce jest automatycznie obliczana średnia kwota pożyczki" sqref="D17" xr:uid="{00000000-0002-0000-0000-00001E000000}"/>
    <dataValidation allowBlank="1" showInputMessage="1" showErrorMessage="1" prompt="W tej komórce jest automatycznie obliczana średnia roczna stopa procentowa" sqref="E17" xr:uid="{00000000-0002-0000-0000-00001F000000}"/>
    <dataValidation allowBlank="1" showInputMessage="1" showErrorMessage="1" prompt="W tej komórce jest automatycznie obliczana średnia kwota sumy odsetek" sqref="J17" xr:uid="{00000000-0002-0000-0000-000020000000}"/>
    <dataValidation allowBlank="1" showInputMessage="1" showErrorMessage="1" prompt="W tej komórce jest automatycznie aktualizowany wykres średniej zaplanowanej spłaty" sqref="K17" xr:uid="{00000000-0002-0000-0000-000021000000}"/>
    <dataValidation allowBlank="1" showInputMessage="1" showErrorMessage="1" prompt="W tej komórce jest automatycznie obliczana średnia spłata roczna, zaś łączna skonsolidowana spłata pożyczki i szacowany miesięczny przychód po ukończeniu studiów w komórkach poniżej " sqref="L17" xr:uid="{00000000-0002-0000-0000-000022000000}"/>
    <dataValidation allowBlank="1" showInputMessage="1" showErrorMessage="1" prompt="Całkowita skonsolidowana spłata pożyczki jest automatycznie obliczana w komórce z prawej strony" sqref="B18:K19" xr:uid="{00000000-0002-0000-0000-000023000000}"/>
    <dataValidation allowBlank="1" showInputMessage="1" showErrorMessage="1" prompt="W tej komórce jest automatycznie obliczana łączna skonsolidowana spłata pożyczki" sqref="L18:L19" xr:uid="{00000000-0002-0000-0000-000024000000}"/>
    <dataValidation allowBlank="1" showInputMessage="1" showErrorMessage="1" prompt="W komórce z prawej strony jest automatycznie obliczany szacowany miesięczny przychód po ukończeniu studiów" sqref="B20:K21" xr:uid="{00000000-0002-0000-0000-000025000000}"/>
    <dataValidation allowBlank="1" showInputMessage="1" showErrorMessage="1" prompt="W tej komórce jest automatycznie obliczany szacowany miesięczny przychód po ukończeniu studiów" sqref="L20:L21" xr:uid="{00000000-0002-0000-0000-000026000000}"/>
    <dataValidation allowBlank="1" showInputMessage="1" showErrorMessage="1" prompt="W tej komórce jest tytuł tego skoroszytu, a porada znajduje się w komórce B4. Wartości średnie, całkowita skonsolidowana spłata pożyczki i szacowany przychód miesięczny są automatycznie obliczane w tabeli poniżej " sqref="B2:C2" xr:uid="{00000000-0002-0000-0000-000027000000}"/>
    <dataValidation allowBlank="1" showInputMessage="1" showErrorMessage="1" prompt="Połączone bieżącej i zaplanowane spłaty miesięczne oraz procent bieżącego i zaplanowanego miesięcznego przychodu są automatycznie obliczane w komórkach E5, E6, L5 i P6" sqref="B4:L4" xr:uid="{00000000-0002-0000-0000-00002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H12:H15 D17:E17 I12:K15" emptyCellReference="1"/>
  </ignoredErrors>
  <drawing r:id="rId2"/>
  <tableParts count="1">
    <tablePart r:id="rId3"/>
  </tableParts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type="column" displayEmptyCellsAs="gap" xr2:uid="{00000000-0003-0000-0000-000000000000}">
          <x14:colorSeries theme="0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'Kalkulator pożyczki'!K10:K15</xm:f>
              <xm:sqref>K17</xm:sqref>
            </x14:sparkline>
            <x14:sparkline>
              <xm:f>'Kalkulator pożyczki'!I10:I15</xm:f>
              <xm:sqref>I17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6</vt:i4>
      </vt:variant>
    </vt:vector>
  </HeadingPairs>
  <TitlesOfParts>
    <vt:vector size="7" baseType="lpstr">
      <vt:lpstr>Kalkulator pożyczki</vt:lpstr>
      <vt:lpstr>Całkowita_Miesięczna_Spłata</vt:lpstr>
      <vt:lpstr>Rozpoczęcie_Spłacania_Pożyczki</vt:lpstr>
      <vt:lpstr>Skonsolidowana_Spłata_Pożyczki</vt:lpstr>
      <vt:lpstr>Szacowane_Miesięczne_Zarobki</vt:lpstr>
      <vt:lpstr>Szacowane_Roczne_Zarobki</vt:lpstr>
      <vt:lpstr>'Kalkulator pożyczki'!Tytuły_wydruku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2018-04-04T11:34:18Z</dcterms:created>
  <dcterms:modified xsi:type="dcterms:W3CDTF">2019-05-23T01:52:39Z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v-shbahu@microsoft.com</vt:lpwstr>
  </property>
  <property fmtid="{D5CDD505-2E9C-101B-9397-08002B2CF9AE}" pid="5" name="MSIP_Label_f42aa342-8706-4288-bd11-ebb85995028c_SetDate">
    <vt:lpwstr>2018-04-04T11:34:35.7683824Z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